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1" sheetId="13" r:id="rId13"/>
    <sheet name="z12" sheetId="14" r:id="rId14"/>
  </sheets>
  <definedNames>
    <definedName name="_xlnm.Print_Area" localSheetId="0">'Z 1'!$A$1:$I$170</definedName>
    <definedName name="_xlnm.Print_Area" localSheetId="1">'Z 2 '!$A$1:$O$591</definedName>
    <definedName name="_xlnm.Print_Area" localSheetId="13">'z12'!$A$1:$C$43</definedName>
    <definedName name="_xlnm.Print_Area" localSheetId="2">'Z3'!$A$1:$P$33</definedName>
    <definedName name="_xlnm.Print_Area" localSheetId="3">'z3a'!$A$1:$N$24</definedName>
    <definedName name="_xlnm.Print_Area" localSheetId="4">'z3b'!$A$1:$I$15</definedName>
    <definedName name="_xlnm.Print_Area" localSheetId="5">'Z4'!$A$1:$L$149</definedName>
    <definedName name="_xlnm.Print_Area" localSheetId="7">'Z6'!$A$1:$K$82</definedName>
    <definedName name="_xlnm.Print_Area" localSheetId="8">'Z7'!$A$1:$X$34</definedName>
    <definedName name="_xlnm.Print_Area" localSheetId="9">'Z8'!$A$1:$D$40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<sst xmlns="http://schemas.openxmlformats.org/spreadsheetml/2006/main" count="2272" uniqueCount="820">
  <si>
    <r>
      <t xml:space="preserve">Załącznik nr 2 do Uchwały Rady Powiatu w Olecku Nr </t>
    </r>
    <r>
      <rPr>
        <b/>
        <sz val="7"/>
        <rFont val="Arial CE"/>
        <family val="0"/>
      </rPr>
      <t xml:space="preserve">VI </t>
    </r>
    <r>
      <rPr>
        <sz val="7"/>
        <rFont val="Arial CE"/>
        <family val="0"/>
      </rPr>
      <t>/...../07 z dn.29 marca 2007 roku</t>
    </r>
  </si>
  <si>
    <t>,</t>
  </si>
  <si>
    <t xml:space="preserve">Plan przychodów i wydatków Powiatowego Funduszu Ochrony Środowiska                               i Gospodarki Wodnej </t>
  </si>
  <si>
    <t xml:space="preserve">                              Załacznik Nr 11 do Uchwały Rady Powiatu  w Olecku Nr VI /….../07 z dnia 29 marca 2007 roku</t>
  </si>
  <si>
    <t>Załącznik nr 10</t>
  </si>
  <si>
    <t>Dochody - Dotacje ogółem</t>
  </si>
  <si>
    <t>17.</t>
  </si>
  <si>
    <t>Gospodarka komunalna i ochrony środowiska</t>
  </si>
  <si>
    <t>Fundusz Ochrony Środowiska i Gospodarki Wodnej</t>
  </si>
  <si>
    <t>Dotacje otrzymane z funduszy celowych na realizację zadań bieżących jednostek sektora finansów publicznych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</si>
  <si>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</si>
  <si>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</si>
  <si>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</si>
  <si>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Dom Pomocy Społecznej "Zacisze" w Kowalach Oleckich</t>
  </si>
  <si>
    <t>Zakup kontenerów do segregacji śmieci</t>
  </si>
  <si>
    <t>Zakup akcesor. Komputer.</t>
  </si>
  <si>
    <t xml:space="preserve">            Marian Świerszcz</t>
  </si>
  <si>
    <t xml:space="preserve">                                             Marian Świerszcz</t>
  </si>
  <si>
    <t xml:space="preserve">    Marian Świerszcz</t>
  </si>
  <si>
    <t>Na pokrycie wydatków nie znajdujących pokrycia w  planowanych dochodach planuje się przychody (III)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</si>
  <si>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</si>
  <si>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</si>
  <si>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</si>
  <si>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</si>
  <si>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</si>
  <si>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</si>
  <si>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</si>
  <si>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</si>
  <si>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</si>
  <si>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</si>
  <si>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</si>
  <si>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</si>
  <si>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</si>
  <si>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</si>
  <si>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</si>
  <si>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</si>
  <si>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</si>
  <si>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</si>
  <si>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</si>
  <si>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</si>
  <si>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</si>
  <si>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</si>
  <si>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</si>
  <si>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</si>
  <si>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</si>
  <si>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</si>
  <si>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</si>
  <si>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</si>
  <si>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</si>
  <si>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</si>
  <si>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</si>
  <si>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</si>
  <si>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</si>
  <si>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</si>
  <si>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</si>
  <si>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</si>
  <si>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</si>
  <si>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</si>
  <si>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</si>
  <si>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</si>
  <si>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</si>
  <si>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</si>
  <si>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</si>
  <si>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</si>
  <si>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</si>
  <si>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</si>
  <si>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</si>
  <si>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</si>
  <si>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</si>
  <si>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</si>
  <si>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</si>
  <si>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</si>
  <si>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</si>
  <si>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</si>
  <si>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</si>
  <si>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</si>
  <si>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</si>
  <si>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</si>
  <si>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</si>
  <si>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</si>
  <si>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</si>
  <si>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</si>
  <si>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</si>
  <si>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</si>
  <si>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</si>
  <si>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</si>
  <si>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</si>
  <si>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</si>
  <si>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</si>
  <si>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</si>
  <si>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</si>
  <si>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</si>
  <si>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</si>
  <si>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</si>
  <si>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</si>
  <si>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</si>
  <si>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</si>
  <si>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</si>
  <si>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</si>
  <si>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</si>
  <si>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</si>
  <si>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</si>
  <si>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</si>
  <si>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</si>
  <si>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</si>
  <si>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</si>
  <si>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</si>
  <si>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</si>
  <si>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</si>
  <si>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</si>
  <si>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</si>
  <si>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</si>
  <si>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</si>
  <si>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</si>
  <si>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</si>
  <si>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</si>
  <si>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</si>
  <si>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</si>
  <si>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</si>
  <si>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</si>
  <si>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</si>
  <si>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</si>
  <si>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</si>
  <si>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</si>
  <si>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</si>
  <si>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</si>
  <si>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</si>
  <si>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</si>
  <si>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</si>
  <si>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</si>
  <si>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</si>
  <si>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</si>
  <si>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</si>
  <si>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</si>
  <si>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</si>
  <si>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</si>
  <si>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</si>
  <si>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</si>
  <si>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</si>
  <si>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</si>
  <si>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</si>
  <si>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</si>
  <si>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</si>
  <si>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</si>
  <si>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</si>
  <si>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</si>
  <si>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</si>
  <si>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</si>
  <si>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</si>
  <si>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</si>
  <si>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</si>
  <si>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</si>
  <si>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</si>
  <si>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</si>
  <si>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</si>
  <si>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</si>
  <si>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</si>
  <si>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</si>
  <si>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</si>
  <si>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</si>
  <si>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</si>
  <si>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</si>
  <si>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</si>
  <si>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</si>
  <si>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</si>
  <si>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</si>
  <si>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</si>
  <si>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</si>
  <si>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</si>
  <si>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</si>
  <si>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</si>
  <si>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</si>
  <si>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</si>
  <si>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</si>
  <si>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</si>
  <si>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</si>
  <si>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</si>
  <si>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</si>
  <si>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</si>
  <si>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</si>
  <si>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</si>
  <si>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</si>
  <si>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</si>
  <si>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</si>
  <si>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</si>
  <si>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</si>
  <si>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</si>
  <si>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</si>
  <si>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</si>
  <si>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</si>
  <si>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</si>
  <si>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</si>
  <si>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</si>
  <si>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</si>
  <si>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</si>
  <si>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</si>
  <si>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</si>
  <si>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</si>
  <si>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</si>
  <si>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</si>
  <si>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</si>
  <si>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</si>
  <si>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</si>
  <si>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</si>
  <si>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</si>
  <si>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</si>
  <si>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</si>
  <si>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</si>
  <si>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</si>
  <si>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</si>
  <si>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</si>
  <si>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</si>
  <si>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</si>
  <si>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</si>
  <si>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</si>
  <si>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</si>
  <si>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</si>
  <si>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</si>
  <si>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</si>
  <si>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>Plan przychodów i wydatków dochodów własnych jednostek budżetowych na  2007 rok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</si>
  <si>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</si>
  <si>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</si>
  <si>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</si>
  <si>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</si>
  <si>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</si>
  <si>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</si>
  <si>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</si>
  <si>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Dotacje podmiotowe w 2007 r.</t>
  </si>
  <si>
    <t>Szkoły prowadzone przez Jolantę i Cezarego Dzioba w Kowalach Oleckich</t>
  </si>
  <si>
    <t>Społeczne Towarzystwo Oświatowe w Olecku</t>
  </si>
  <si>
    <t>Ogółem Oswiata i Wychowanie</t>
  </si>
  <si>
    <t>SP ZOZ w Olecku w "likwidacji"</t>
  </si>
  <si>
    <t>Ogółem Ochrona Zdrowia</t>
  </si>
  <si>
    <t>Ochrona Zdrowia</t>
  </si>
  <si>
    <t xml:space="preserve">Ogółem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</si>
  <si>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</si>
  <si>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</si>
  <si>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</si>
  <si>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</si>
  <si>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</si>
  <si>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</si>
  <si>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</si>
  <si>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</si>
  <si>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</si>
  <si>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</si>
  <si>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</si>
  <si>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</si>
  <si>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</si>
  <si>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</si>
  <si>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</si>
  <si>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</si>
  <si>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</si>
  <si>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</si>
  <si>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</si>
  <si>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</si>
  <si>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</si>
  <si>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</si>
  <si>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</si>
  <si>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</si>
  <si>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</si>
  <si>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</si>
  <si>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</si>
  <si>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</si>
  <si>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</si>
  <si>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</si>
  <si>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</si>
  <si>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</si>
  <si>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</si>
  <si>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</si>
  <si>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</si>
  <si>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</si>
  <si>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</si>
  <si>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</si>
  <si>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</si>
  <si>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</si>
  <si>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85203</t>
  </si>
  <si>
    <t>85311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</si>
  <si>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</si>
  <si>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</si>
  <si>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</si>
  <si>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</si>
  <si>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</si>
  <si>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</si>
  <si>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</si>
  <si>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</si>
  <si>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</si>
  <si>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</si>
  <si>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</si>
  <si>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</si>
  <si>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</si>
  <si>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</si>
  <si>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</si>
  <si>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</si>
  <si>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</si>
  <si>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</si>
  <si>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</si>
  <si>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</si>
  <si>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</si>
  <si>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</si>
  <si>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</si>
  <si>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</si>
  <si>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</si>
  <si>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</si>
  <si>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</si>
  <si>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</si>
  <si>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</si>
  <si>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</si>
  <si>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</si>
  <si>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</si>
  <si>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</si>
  <si>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</si>
  <si>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</si>
  <si>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</si>
  <si>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</si>
  <si>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</si>
  <si>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</si>
  <si>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</si>
  <si>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</si>
  <si>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</si>
  <si>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</si>
  <si>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</si>
  <si>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</si>
  <si>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</si>
  <si>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</si>
  <si>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</si>
  <si>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</si>
  <si>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</si>
  <si>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</si>
  <si>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</si>
  <si>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</si>
  <si>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</si>
  <si>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</si>
  <si>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</si>
  <si>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</si>
  <si>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</si>
  <si>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</si>
  <si>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</si>
  <si>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</si>
  <si>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</si>
  <si>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</si>
  <si>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</si>
  <si>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</si>
  <si>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</si>
  <si>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</si>
  <si>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</si>
  <si>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</si>
  <si>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</si>
  <si>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</si>
  <si>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</si>
  <si>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</si>
  <si>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</si>
  <si>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</si>
  <si>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</si>
  <si>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</si>
  <si>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</si>
  <si>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</si>
  <si>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</si>
  <si>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</si>
  <si>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</si>
  <si>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</si>
  <si>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</si>
  <si>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</si>
  <si>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</si>
  <si>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</si>
  <si>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</si>
  <si>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</si>
  <si>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</si>
  <si>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</si>
  <si>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</si>
  <si>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</si>
  <si>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</si>
  <si>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</si>
  <si>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</si>
  <si>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</si>
  <si>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</si>
  <si>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</si>
  <si>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</si>
  <si>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</si>
  <si>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</si>
  <si>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</si>
  <si>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</si>
  <si>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</si>
  <si>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</si>
  <si>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</si>
  <si>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</si>
  <si>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</si>
  <si>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A.</t>
  </si>
  <si>
    <t>B.</t>
  </si>
  <si>
    <t>C.</t>
  </si>
  <si>
    <t>Dotacje</t>
  </si>
  <si>
    <t>Wydatki ogółem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</si>
  <si>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</si>
  <si>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</si>
  <si>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</si>
  <si>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</si>
  <si>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</si>
  <si>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</si>
  <si>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</si>
  <si>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</si>
  <si>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</si>
  <si>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</si>
  <si>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</si>
  <si>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</si>
  <si>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</si>
  <si>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</si>
  <si>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</si>
  <si>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</si>
  <si>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</si>
  <si>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</si>
  <si>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</si>
  <si>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</si>
  <si>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</si>
  <si>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</si>
  <si>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</si>
  <si>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</si>
  <si>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</si>
  <si>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</si>
  <si>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</si>
  <si>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</si>
  <si>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</si>
  <si>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</si>
  <si>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</si>
  <si>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</si>
  <si>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</si>
  <si>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</si>
  <si>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</si>
  <si>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</si>
  <si>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</si>
  <si>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</si>
  <si>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</si>
  <si>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</si>
  <si>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</si>
  <si>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</si>
  <si>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</si>
  <si>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</si>
  <si>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</si>
  <si>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</si>
  <si>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</si>
  <si>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</si>
  <si>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</si>
  <si>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</si>
  <si>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</si>
  <si>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</si>
  <si>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</si>
  <si>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</si>
  <si>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</si>
  <si>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</si>
  <si>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</si>
  <si>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</si>
  <si>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</si>
  <si>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</si>
  <si>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</si>
  <si>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</si>
  <si>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</si>
  <si>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</si>
  <si>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</si>
  <si>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</si>
  <si>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</si>
  <si>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</si>
  <si>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</si>
  <si>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</si>
  <si>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</si>
  <si>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</si>
  <si>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</si>
  <si>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</si>
  <si>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</si>
  <si>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</si>
  <si>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</si>
  <si>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</si>
  <si>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</si>
  <si>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</si>
  <si>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</si>
  <si>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</si>
  <si>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</si>
  <si>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</si>
  <si>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</si>
  <si>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</si>
  <si>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</si>
  <si>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</si>
  <si>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2008 r.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</si>
  <si>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</si>
  <si>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</si>
  <si>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</si>
  <si>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</si>
  <si>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</si>
  <si>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</si>
  <si>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</si>
  <si>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</si>
  <si>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</si>
  <si>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</si>
  <si>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</si>
  <si>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</si>
  <si>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kredyty i pożyczki</t>
  </si>
  <si>
    <t>Modernizacja drogi powiatowej nr 40454 Olecko-Świętajno (lata: 2001 - 2002)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</si>
  <si>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</si>
  <si>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</si>
  <si>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</si>
  <si>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</si>
  <si>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</si>
  <si>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</si>
  <si>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</si>
  <si>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</si>
  <si>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</si>
  <si>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</si>
  <si>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</si>
  <si>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</si>
  <si>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</si>
  <si>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</si>
  <si>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</si>
  <si>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</si>
  <si>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</si>
  <si>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</si>
  <si>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</si>
  <si>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</si>
  <si>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</si>
  <si>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</si>
  <si>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</si>
  <si>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</si>
  <si>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</si>
  <si>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</si>
  <si>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</si>
  <si>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</si>
  <si>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</si>
  <si>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</si>
  <si>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</si>
  <si>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</si>
  <si>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</si>
  <si>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</si>
  <si>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</si>
  <si>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</si>
  <si>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</si>
  <si>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</si>
  <si>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</si>
  <si>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</si>
  <si>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</si>
  <si>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</si>
  <si>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</si>
  <si>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</si>
  <si>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</si>
  <si>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</si>
  <si>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</si>
  <si>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</si>
  <si>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</si>
  <si>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</si>
  <si>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</si>
  <si>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</si>
  <si>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</si>
  <si>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</si>
  <si>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</si>
  <si>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</si>
  <si>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</si>
  <si>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</si>
  <si>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§ 2710 wydatki na pomoc finansową udzielaną na podstawie porozumień z jst na dofinansow. zadań bieżących</t>
  </si>
  <si>
    <t>Leśnictwo</t>
  </si>
  <si>
    <t>IV</t>
  </si>
  <si>
    <t>Działalność usługowa</t>
  </si>
  <si>
    <t>Skł.na ubezp.zdrow.dla os.nie obj.obow.ubezp.</t>
  </si>
  <si>
    <t>Plan na 2007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</si>
  <si>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</si>
  <si>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</si>
  <si>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</si>
  <si>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</si>
  <si>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</si>
  <si>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</si>
  <si>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</si>
  <si>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</si>
  <si>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</si>
  <si>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</si>
  <si>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dotacja celowa otrzymana przez j.s.t. od innej j.s.t. będącej instytucją wdrażającą na zadania bieżące realizowane na podstawie porozumień i umów</t>
  </si>
  <si>
    <t>6649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</si>
  <si>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</si>
  <si>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</si>
  <si>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</si>
  <si>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</si>
  <si>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</si>
  <si>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</si>
  <si>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</si>
  <si>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</si>
  <si>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</si>
  <si>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</si>
  <si>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</si>
  <si>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</si>
  <si>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</si>
  <si>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</si>
  <si>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</si>
  <si>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</si>
  <si>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</si>
  <si>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- uzysk.z f.celowych (§ 244, 626)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</si>
  <si>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</si>
  <si>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</si>
  <si>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</si>
  <si>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</si>
  <si>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</si>
  <si>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</si>
  <si>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</si>
  <si>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</si>
  <si>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</si>
  <si>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</si>
  <si>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</si>
  <si>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</si>
  <si>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</si>
  <si>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</si>
  <si>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</si>
  <si>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</si>
  <si>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</si>
  <si>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</si>
  <si>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</si>
  <si>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</si>
  <si>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</si>
  <si>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</si>
  <si>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</si>
  <si>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</si>
  <si>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</si>
  <si>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</si>
  <si>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</si>
  <si>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</si>
  <si>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</si>
  <si>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</si>
  <si>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</si>
  <si>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</si>
  <si>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</si>
  <si>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</si>
  <si>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</si>
  <si>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</si>
  <si>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</si>
  <si>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</si>
  <si>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</si>
  <si>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</si>
  <si>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</si>
  <si>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</si>
  <si>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</si>
  <si>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Nazwa jednostki</t>
  </si>
  <si>
    <t>kwota dotacji</t>
  </si>
  <si>
    <t>Centrum "Omega"</t>
  </si>
  <si>
    <t>Studium Policealne Hotelarstwa (zaoczne dla dorosłych)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</si>
  <si>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</si>
  <si>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</si>
  <si>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</si>
  <si>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</si>
  <si>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</si>
  <si>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</si>
  <si>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</si>
  <si>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</si>
  <si>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</si>
  <si>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</si>
  <si>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</si>
  <si>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</si>
  <si>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</si>
  <si>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</si>
  <si>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</si>
  <si>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</si>
  <si>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</si>
  <si>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</si>
  <si>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</si>
  <si>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</si>
  <si>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</si>
  <si>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</si>
  <si>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</si>
  <si>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</si>
  <si>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</si>
  <si>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</si>
  <si>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</si>
  <si>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</si>
  <si>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VIII.</t>
  </si>
  <si>
    <t>Urzędy marszałkowskie</t>
  </si>
  <si>
    <t>Wynagr. osobowe pracowników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</si>
  <si>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</si>
  <si>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</si>
  <si>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</si>
  <si>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</si>
  <si>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</si>
  <si>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</si>
  <si>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</si>
  <si>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</si>
  <si>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</si>
  <si>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</si>
  <si>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</si>
  <si>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</si>
  <si>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</si>
  <si>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</si>
  <si>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</si>
  <si>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</si>
  <si>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</si>
  <si>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</si>
  <si>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</si>
  <si>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</si>
  <si>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</si>
  <si>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</si>
  <si>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</si>
  <si>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</si>
  <si>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</si>
  <si>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</si>
  <si>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</si>
  <si>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</si>
  <si>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</si>
  <si>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</si>
  <si>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</si>
  <si>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</si>
  <si>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</si>
  <si>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</si>
  <si>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</si>
  <si>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</si>
  <si>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</si>
  <si>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</si>
  <si>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</si>
  <si>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VI.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</si>
  <si>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</si>
  <si>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</si>
  <si>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</si>
  <si>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</si>
  <si>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</si>
  <si>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Dochody i wydatki związane z realizacją zadań z zakresu administracji rządowej wykonywanych na podstawie porozumień z organami administracji rządowej w 2007 roku</t>
  </si>
  <si>
    <t>Marian Świerszcz</t>
  </si>
  <si>
    <t xml:space="preserve">             Marian Świerszcz</t>
  </si>
  <si>
    <t>Starostwo Powiatowe                         w Olecku</t>
  </si>
  <si>
    <t>Przebudowa drogi powiatowej nr 1947 N Wieliczki-Markowskie (m. Wieliczki - ul. Tunelowa)</t>
  </si>
  <si>
    <t>Plan na 2007 r</t>
  </si>
  <si>
    <t>Wydatki          z tytułu poręczeń        i gwarancji</t>
  </si>
  <si>
    <t>Rehabilitacja zawodowa                              i społeczna osób niepełnosprawnych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</si>
  <si>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</si>
  <si>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</si>
  <si>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</si>
  <si>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</si>
  <si>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</si>
  <si>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</si>
  <si>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</si>
  <si>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</si>
  <si>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</si>
  <si>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</si>
  <si>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</si>
  <si>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</si>
  <si>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</si>
  <si>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</si>
  <si>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Kredyty do zaciągnięcia w roku budżetowym 2007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</si>
  <si>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</si>
  <si>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</si>
  <si>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</si>
  <si>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</si>
  <si>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</si>
  <si>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</si>
  <si>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</si>
  <si>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</si>
  <si>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</si>
  <si>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</si>
  <si>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</si>
  <si>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</si>
  <si>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</si>
  <si>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</si>
  <si>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</si>
  <si>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</si>
  <si>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</si>
  <si>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</si>
  <si>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4049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</si>
  <si>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</si>
  <si>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</si>
  <si>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</si>
  <si>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</si>
  <si>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</si>
  <si>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</si>
  <si>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</si>
  <si>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</si>
  <si>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</si>
  <si>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</si>
  <si>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</si>
  <si>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</si>
  <si>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</si>
  <si>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</si>
  <si>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Szkol. prac.niebęd. czł.sł.cywil.</t>
  </si>
  <si>
    <t>Dział, rozdz</t>
  </si>
  <si>
    <t>Zakup usług telef. Komórkowej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</si>
  <si>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</si>
  <si>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</si>
  <si>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</si>
  <si>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</si>
  <si>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</si>
  <si>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</si>
  <si>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 xml:space="preserve">Dot. podmiot. z budż. dla szkół niepublicznych:  </t>
  </si>
  <si>
    <t>4048</t>
  </si>
  <si>
    <t>Zakup akcesor. komputerowych</t>
  </si>
  <si>
    <t>Wydat.nie zalicz.do wynagr.</t>
  </si>
  <si>
    <t>wydat. inwestyc. jed. budżet.</t>
  </si>
  <si>
    <t>"Przebudowa drogi powiatowej  nr 1826 N Dudki- Zajdy-Kukowo-Nowy Młyn (odcinek Dudki- Zajdy) oraz przebudowa drogi powiatowej nr 1901N Giże - Dudki - Gąski (odcinek Giże-Dudki")</t>
  </si>
  <si>
    <t>"Przebudowa drogi powiatowej nr 1940 N Kukowo - Zatyki - Kijewo" w zakresie dokumentacji projektowej</t>
  </si>
  <si>
    <t>Fundusz Ochrony Gruntów Rolnych</t>
  </si>
  <si>
    <t>dotacje celowe na finansowanie inwestycji jednostek sektora finansów publicznych</t>
  </si>
  <si>
    <t>01028</t>
  </si>
  <si>
    <t>Wynagr. osob. członk. korpusu służby cywil.</t>
  </si>
  <si>
    <t xml:space="preserve">dotacje celowe otrzymane z gmin na zadania bieżące </t>
  </si>
  <si>
    <t>Powiatowe Centrum Pomocy Rodzinie w Olecku</t>
  </si>
  <si>
    <t>Ośrodek Szkolno-Wychowawczy dla Dzieci Głuchych w Olecku</t>
  </si>
  <si>
    <t>Zespół Szkół Licealnych i Zawodowych w Olecku</t>
  </si>
  <si>
    <t>Powiat ełcki</t>
  </si>
  <si>
    <t>Powiat białostocki</t>
  </si>
  <si>
    <t>f)</t>
  </si>
  <si>
    <t>Opłaty czynszowe za pomieszczenia biurowe</t>
  </si>
  <si>
    <t>Szkolenia pracowników</t>
  </si>
  <si>
    <t>Spłata kredytów obrotowych zaciągniętych w  roku budżetowym 2006</t>
  </si>
  <si>
    <t>Wykonanie na 31.12.2006</t>
  </si>
  <si>
    <t>Zakup środków żywności</t>
  </si>
  <si>
    <t>Zakup leków i mater.medycz.</t>
  </si>
  <si>
    <t>Przebudowa dróg powiatowych  w mieście Olecko (w zakresie dokumentacji projektowej w roku 2007)</t>
  </si>
  <si>
    <t>Przebudowa drogi powiatowej nr 1857 N Orłowo-Wronki-PołoStraduny, na odcinku Wronki - Sajzy (w roku 2007 w zakresie wykonania dokumentacji projektowej)</t>
  </si>
  <si>
    <t xml:space="preserve"> Gmina Olecko</t>
  </si>
  <si>
    <t>Zakup leków i środków medycznych</t>
  </si>
  <si>
    <t>Szkolenie pracowników</t>
  </si>
  <si>
    <t>GOSPODARKA MIESZKANIOWA ORAZ NIEMATERIALNE USŁUGI KOMUNALNE</t>
  </si>
  <si>
    <t>Dotacje celowe przekazane gminie na zadania bieżące</t>
  </si>
  <si>
    <t xml:space="preserve"> Przewodniczący Rady Powiatu:</t>
  </si>
  <si>
    <t>Załącznik nr 1 do Uchwały Rady Powiatu w Olecku  Nr VI /41/07 z dnia 29 marca 2007 r.</t>
  </si>
  <si>
    <r>
      <t xml:space="preserve">Załącznik nr 3 do Uchwały Rady Powiatu w Olecku Nr </t>
    </r>
    <r>
      <rPr>
        <b/>
        <sz val="7"/>
        <rFont val="Arial CE"/>
        <family val="0"/>
      </rPr>
      <t xml:space="preserve">VI </t>
    </r>
    <r>
      <rPr>
        <sz val="7"/>
        <rFont val="Arial CE"/>
        <family val="2"/>
      </rPr>
      <t>/41/07 z dnia 29 marca 2007 roku</t>
    </r>
  </si>
  <si>
    <t>Załącznik nr 3a do Uchwały Rady Powiatu w Olecku Nr VI /41/07 z dnia 29 marca 2007 roku</t>
  </si>
  <si>
    <t>Załącznik nr 3b do Uchwały Rady Powiatu w Olecku nr VI /41/07                  z dnia 29 marca 2007 roku</t>
  </si>
  <si>
    <t>Załącznik nr 4 do Uchwały Rady Powiatu w Olecku Nr VI /41/07 z dn. 29 marca 2007 roku</t>
  </si>
  <si>
    <t xml:space="preserve">Załącznik nr 5 do Uchwały Rady Powiatu w Olecku Nr VI /41/07 z dn. 29 marca 2007 rok </t>
  </si>
  <si>
    <t>Załącznik nr 6 do uchwały Rady Powiatu w Olecku nr VI /41/ 07 z dnia 29 marca 2007 roku</t>
  </si>
  <si>
    <t>Załącznik nr 7 do Uchwały Rady Powiatu w Olecku Nr VI /41/07 z dnia 29 marca 2007r.</t>
  </si>
  <si>
    <t>Załącznik Nr 8 do Uchwały Rady Powiatu w Olecku                                          Nr VI /41/07 z dnia  29 marca 2007 roku</t>
  </si>
  <si>
    <t>Załącznik Nr 9 do Uchwały Rady Powiatu w Olecku Nr VI /41/07 z dnia 29 marca 2007 roku</t>
  </si>
  <si>
    <t>do Uchwały Rady Powiatu w Olecku nr VI /41/07 z dnia 29 marca 2007 roku</t>
  </si>
  <si>
    <t>Załącznik nr 12 do Uchwały Rady Powiatu  w Olecku Nr VI /41/07                                                                                        z dnia 29 marca 2007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</si>
</sst>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center"/>
    </xf>
    <xf numFmtId="41" fontId="9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49" fontId="0" fillId="0" borderId="21" xfId="0" applyNumberForma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24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4" fillId="4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0" fontId="12" fillId="0" borderId="24" xfId="0" applyFont="1" applyBorder="1" applyAlignment="1">
      <alignment wrapText="1"/>
    </xf>
    <xf numFmtId="41" fontId="12" fillId="0" borderId="5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/>
    </xf>
    <xf numFmtId="0" fontId="9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5" borderId="1" xfId="0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Font="1" applyAlignment="1">
      <alignment/>
    </xf>
    <xf numFmtId="0" fontId="0" fillId="3" borderId="0" xfId="0" applyFill="1" applyAlignment="1">
      <alignment/>
    </xf>
    <xf numFmtId="49" fontId="4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10" fontId="12" fillId="3" borderId="2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10" fontId="12" fillId="4" borderId="2" xfId="0" applyNumberFormat="1" applyFont="1" applyFill="1" applyBorder="1" applyAlignment="1">
      <alignment/>
    </xf>
    <xf numFmtId="0" fontId="12" fillId="3" borderId="5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2" fillId="0" borderId="1" xfId="0" applyNumberFormat="1" applyFont="1" applyBorder="1" applyAlignment="1">
      <alignment/>
    </xf>
    <xf numFmtId="1" fontId="12" fillId="3" borderId="2" xfId="0" applyNumberFormat="1" applyFont="1" applyFill="1" applyBorder="1" applyAlignment="1">
      <alignment/>
    </xf>
    <xf numFmtId="41" fontId="12" fillId="0" borderId="5" xfId="0" applyNumberFormat="1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/>
    </xf>
    <xf numFmtId="41" fontId="12" fillId="2" borderId="1" xfId="0" applyNumberFormat="1" applyFont="1" applyFill="1" applyBorder="1" applyAlignment="1">
      <alignment horizontal="center" vertic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6" borderId="24" xfId="0" applyNumberFormat="1" applyFont="1" applyFill="1" applyBorder="1" applyAlignment="1">
      <alignment horizontal="center" vertical="center"/>
    </xf>
    <xf numFmtId="41" fontId="12" fillId="6" borderId="5" xfId="0" applyNumberFormat="1" applyFont="1" applyFill="1" applyBorder="1" applyAlignment="1">
      <alignment horizontal="center" vertical="center"/>
    </xf>
    <xf numFmtId="41" fontId="12" fillId="6" borderId="2" xfId="0" applyNumberFormat="1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4" borderId="8" xfId="0" applyFont="1" applyFill="1" applyBorder="1" applyAlignment="1">
      <alignment wrapText="1"/>
    </xf>
    <xf numFmtId="165" fontId="4" fillId="4" borderId="32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4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/>
    </xf>
    <xf numFmtId="0" fontId="4" fillId="4" borderId="26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/>
    </xf>
    <xf numFmtId="0" fontId="0" fillId="5" borderId="36" xfId="0" applyFill="1" applyBorder="1" applyAlignment="1">
      <alignment/>
    </xf>
    <xf numFmtId="0" fontId="0" fillId="5" borderId="5" xfId="0" applyFill="1" applyBorder="1" applyAlignment="1">
      <alignment/>
    </xf>
    <xf numFmtId="0" fontId="4" fillId="5" borderId="6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4" borderId="2" xfId="0" applyNumberFormat="1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5" fillId="7" borderId="7" xfId="0" applyNumberFormat="1" applyFont="1" applyFill="1" applyBorder="1" applyAlignment="1">
      <alignment/>
    </xf>
    <xf numFmtId="165" fontId="5" fillId="7" borderId="33" xfId="0" applyNumberFormat="1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0" fillId="4" borderId="41" xfId="0" applyFont="1" applyFill="1" applyBorder="1" applyAlignment="1">
      <alignment/>
    </xf>
    <xf numFmtId="0" fontId="10" fillId="6" borderId="42" xfId="0" applyFont="1" applyFill="1" applyBorder="1" applyAlignment="1">
      <alignment/>
    </xf>
    <xf numFmtId="10" fontId="12" fillId="3" borderId="41" xfId="0" applyNumberFormat="1" applyFont="1" applyFill="1" applyBorder="1" applyAlignment="1">
      <alignment horizontal="center"/>
    </xf>
    <xf numFmtId="0" fontId="10" fillId="4" borderId="42" xfId="0" applyFont="1" applyFill="1" applyBorder="1" applyAlignment="1">
      <alignment/>
    </xf>
    <xf numFmtId="1" fontId="12" fillId="3" borderId="4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3" borderId="42" xfId="0" applyFont="1" applyFill="1" applyBorder="1" applyAlignment="1">
      <alignment/>
    </xf>
    <xf numFmtId="10" fontId="12" fillId="4" borderId="41" xfId="0" applyNumberFormat="1" applyFont="1" applyFill="1" applyBorder="1" applyAlignment="1">
      <alignment horizontal="center"/>
    </xf>
    <xf numFmtId="0" fontId="12" fillId="3" borderId="41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49" fontId="10" fillId="4" borderId="9" xfId="0" applyNumberFormat="1" applyFont="1" applyFill="1" applyBorder="1" applyAlignment="1">
      <alignment/>
    </xf>
    <xf numFmtId="49" fontId="12" fillId="4" borderId="2" xfId="0" applyNumberFormat="1" applyFont="1" applyFill="1" applyBorder="1" applyAlignment="1">
      <alignment horizontal="left"/>
    </xf>
    <xf numFmtId="49" fontId="10" fillId="6" borderId="10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49" fontId="10" fillId="4" borderId="10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6" borderId="10" xfId="0" applyNumberFormat="1" applyFont="1" applyFill="1" applyBorder="1" applyAlignment="1">
      <alignment/>
    </xf>
    <xf numFmtId="49" fontId="12" fillId="6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5" xfId="0" applyNumberFormat="1" applyFont="1" applyFill="1" applyBorder="1" applyAlignment="1">
      <alignment horizontal="left"/>
    </xf>
    <xf numFmtId="49" fontId="10" fillId="6" borderId="29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left"/>
    </xf>
    <xf numFmtId="49" fontId="12" fillId="3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10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/>
    </xf>
    <xf numFmtId="0" fontId="4" fillId="5" borderId="43" xfId="0" applyFont="1" applyFill="1" applyBorder="1" applyAlignment="1">
      <alignment horizontal="center"/>
    </xf>
    <xf numFmtId="0" fontId="4" fillId="5" borderId="44" xfId="0" applyFont="1" applyFill="1" applyBorder="1" applyAlignment="1">
      <alignment/>
    </xf>
    <xf numFmtId="0" fontId="0" fillId="5" borderId="45" xfId="0" applyFill="1" applyBorder="1" applyAlignment="1">
      <alignment/>
    </xf>
    <xf numFmtId="0" fontId="4" fillId="5" borderId="45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46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0" borderId="47" xfId="0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42" xfId="0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42" xfId="0" applyFont="1" applyBorder="1" applyAlignment="1">
      <alignment horizontal="right"/>
    </xf>
    <xf numFmtId="0" fontId="4" fillId="2" borderId="42" xfId="0" applyFont="1" applyFill="1" applyBorder="1" applyAlignment="1">
      <alignment/>
    </xf>
    <xf numFmtId="0" fontId="4" fillId="0" borderId="4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right"/>
    </xf>
    <xf numFmtId="49" fontId="4" fillId="3" borderId="10" xfId="0" applyNumberFormat="1" applyFont="1" applyFill="1" applyBorder="1" applyAlignment="1">
      <alignment/>
    </xf>
    <xf numFmtId="0" fontId="4" fillId="3" borderId="42" xfId="0" applyFont="1" applyFill="1" applyBorder="1" applyAlignment="1">
      <alignment horizontal="right"/>
    </xf>
    <xf numFmtId="0" fontId="0" fillId="0" borderId="42" xfId="0" applyFont="1" applyBorder="1" applyAlignment="1">
      <alignment horizontal="right" wrapText="1"/>
    </xf>
    <xf numFmtId="0" fontId="4" fillId="2" borderId="4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5" fontId="12" fillId="0" borderId="42" xfId="0" applyNumberFormat="1" applyFont="1" applyBorder="1" applyAlignment="1">
      <alignment/>
    </xf>
    <xf numFmtId="165" fontId="12" fillId="0" borderId="48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5" fontId="12" fillId="0" borderId="49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" borderId="0" xfId="0" applyFill="1" applyAlignment="1">
      <alignment wrapText="1"/>
    </xf>
    <xf numFmtId="0" fontId="0" fillId="8" borderId="6" xfId="0" applyFont="1" applyFill="1" applyBorder="1" applyAlignment="1">
      <alignment/>
    </xf>
    <xf numFmtId="0" fontId="0" fillId="8" borderId="50" xfId="0" applyFont="1" applyFill="1" applyBorder="1" applyAlignment="1">
      <alignment/>
    </xf>
    <xf numFmtId="0" fontId="4" fillId="8" borderId="7" xfId="0" applyFont="1" applyFill="1" applyBorder="1" applyAlignment="1">
      <alignment horizontal="center" wrapText="1"/>
    </xf>
    <xf numFmtId="165" fontId="4" fillId="8" borderId="33" xfId="0" applyNumberFormat="1" applyFont="1" applyFill="1" applyBorder="1" applyAlignment="1">
      <alignment/>
    </xf>
    <xf numFmtId="0" fontId="4" fillId="4" borderId="36" xfId="0" applyFont="1" applyFill="1" applyBorder="1" applyAlignment="1">
      <alignment horizontal="center" wrapText="1"/>
    </xf>
    <xf numFmtId="165" fontId="4" fillId="4" borderId="51" xfId="0" applyNumberFormat="1" applyFont="1" applyFill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12" fillId="0" borderId="2" xfId="0" applyFont="1" applyBorder="1" applyAlignment="1">
      <alignment wrapText="1"/>
    </xf>
    <xf numFmtId="165" fontId="12" fillId="0" borderId="41" xfId="0" applyNumberFormat="1" applyFont="1" applyBorder="1" applyAlignment="1">
      <alignment/>
    </xf>
    <xf numFmtId="0" fontId="12" fillId="0" borderId="52" xfId="0" applyFont="1" applyBorder="1" applyAlignment="1">
      <alignment wrapText="1"/>
    </xf>
    <xf numFmtId="0" fontId="10" fillId="0" borderId="1" xfId="0" applyFont="1" applyBorder="1" applyAlignment="1" applyProtection="1">
      <alignment horizontal="center"/>
      <protection/>
    </xf>
    <xf numFmtId="10" fontId="4" fillId="4" borderId="1" xfId="0" applyNumberFormat="1" applyFont="1" applyFill="1" applyBorder="1" applyAlignment="1">
      <alignment/>
    </xf>
    <xf numFmtId="0" fontId="10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/>
      <protection/>
    </xf>
    <xf numFmtId="0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 horizontal="right"/>
    </xf>
    <xf numFmtId="0" fontId="11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9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8" borderId="5" xfId="0" applyFont="1" applyFill="1" applyBorder="1" applyAlignment="1" applyProtection="1">
      <alignment horizontal="center" vertical="center"/>
      <protection/>
    </xf>
    <xf numFmtId="0" fontId="7" fillId="8" borderId="5" xfId="0" applyFont="1" applyFill="1" applyBorder="1" applyAlignment="1" applyProtection="1">
      <alignment horizontal="left" vertical="center"/>
      <protection/>
    </xf>
    <xf numFmtId="0" fontId="9" fillId="5" borderId="2" xfId="0" applyFont="1" applyFill="1" applyBorder="1" applyAlignment="1">
      <alignment horizontal="right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wrapText="1"/>
    </xf>
    <xf numFmtId="49" fontId="9" fillId="5" borderId="2" xfId="0" applyNumberFormat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7" fillId="5" borderId="2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43" xfId="0" applyFont="1" applyBorder="1" applyAlignment="1">
      <alignment wrapText="1"/>
    </xf>
    <xf numFmtId="0" fontId="4" fillId="2" borderId="50" xfId="0" applyFont="1" applyFill="1" applyBorder="1" applyAlignment="1">
      <alignment horizontal="center" wrapText="1"/>
    </xf>
    <xf numFmtId="0" fontId="4" fillId="5" borderId="50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53" xfId="0" applyFont="1" applyBorder="1" applyAlignment="1">
      <alignment/>
    </xf>
    <xf numFmtId="0" fontId="4" fillId="5" borderId="53" xfId="0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55" xfId="0" applyBorder="1" applyAlignment="1">
      <alignment horizontal="right"/>
    </xf>
    <xf numFmtId="0" fontId="4" fillId="2" borderId="50" xfId="0" applyFont="1" applyFill="1" applyBorder="1" applyAlignment="1">
      <alignment horizontal="center"/>
    </xf>
    <xf numFmtId="49" fontId="0" fillId="0" borderId="5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Font="1" applyBorder="1" applyAlignment="1">
      <alignment/>
    </xf>
    <xf numFmtId="49" fontId="0" fillId="0" borderId="52" xfId="0" applyNumberFormat="1" applyBorder="1" applyAlignment="1">
      <alignment/>
    </xf>
    <xf numFmtId="49" fontId="0" fillId="0" borderId="55" xfId="0" applyNumberFormat="1" applyBorder="1" applyAlignment="1">
      <alignment/>
    </xf>
    <xf numFmtId="0" fontId="10" fillId="9" borderId="3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  <protection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3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6" borderId="25" xfId="0" applyFont="1" applyFill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10" fontId="12" fillId="3" borderId="24" xfId="0" applyNumberFormat="1" applyFont="1" applyFill="1" applyBorder="1" applyAlignment="1">
      <alignment/>
    </xf>
    <xf numFmtId="10" fontId="12" fillId="3" borderId="49" xfId="0" applyNumberFormat="1" applyFont="1" applyFill="1" applyBorder="1" applyAlignment="1">
      <alignment horizontal="center"/>
    </xf>
    <xf numFmtId="49" fontId="12" fillId="7" borderId="6" xfId="0" applyNumberFormat="1" applyFont="1" applyFill="1" applyBorder="1" applyAlignment="1">
      <alignment horizontal="center"/>
    </xf>
    <xf numFmtId="49" fontId="12" fillId="7" borderId="7" xfId="0" applyNumberFormat="1" applyFont="1" applyFill="1" applyBorder="1" applyAlignment="1">
      <alignment/>
    </xf>
    <xf numFmtId="0" fontId="4" fillId="7" borderId="7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/>
    </xf>
    <xf numFmtId="0" fontId="10" fillId="7" borderId="33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/>
    </xf>
    <xf numFmtId="0" fontId="12" fillId="3" borderId="2" xfId="0" applyNumberFormat="1" applyFont="1" applyFill="1" applyBorder="1" applyAlignment="1">
      <alignment/>
    </xf>
    <xf numFmtId="0" fontId="12" fillId="3" borderId="24" xfId="0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4" fillId="4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/>
    </xf>
    <xf numFmtId="49" fontId="9" fillId="5" borderId="2" xfId="0" applyNumberFormat="1" applyFont="1" applyFill="1" applyBorder="1" applyAlignment="1">
      <alignment horizontal="left"/>
    </xf>
    <xf numFmtId="0" fontId="7" fillId="5" borderId="2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/>
    </xf>
    <xf numFmtId="0" fontId="4" fillId="4" borderId="43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41" xfId="0" applyNumberFormat="1" applyFont="1" applyFill="1" applyBorder="1" applyAlignment="1">
      <alignment horizontal="right"/>
    </xf>
    <xf numFmtId="41" fontId="12" fillId="0" borderId="26" xfId="0" applyNumberFormat="1" applyFont="1" applyBorder="1" applyAlignment="1">
      <alignment horizontal="left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left"/>
    </xf>
    <xf numFmtId="49" fontId="4" fillId="7" borderId="14" xfId="0" applyNumberFormat="1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left"/>
    </xf>
    <xf numFmtId="49" fontId="12" fillId="3" borderId="10" xfId="0" applyNumberFormat="1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41" xfId="0" applyFont="1" applyFill="1" applyBorder="1" applyAlignment="1">
      <alignment/>
    </xf>
    <xf numFmtId="49" fontId="0" fillId="3" borderId="10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42" xfId="0" applyFont="1" applyFill="1" applyBorder="1" applyAlignment="1">
      <alignment horizontal="right"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49" fontId="4" fillId="7" borderId="47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/>
    </xf>
    <xf numFmtId="0" fontId="7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/>
    </xf>
    <xf numFmtId="1" fontId="4" fillId="2" borderId="42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9" fillId="0" borderId="42" xfId="0" applyFont="1" applyBorder="1" applyAlignment="1">
      <alignment/>
    </xf>
    <xf numFmtId="10" fontId="7" fillId="0" borderId="14" xfId="0" applyNumberFormat="1" applyFont="1" applyBorder="1" applyAlignment="1">
      <alignment horizontal="center" wrapText="1"/>
    </xf>
    <xf numFmtId="10" fontId="7" fillId="0" borderId="47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10" fontId="7" fillId="4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10" fontId="7" fillId="4" borderId="42" xfId="0" applyNumberFormat="1" applyFont="1" applyFill="1" applyBorder="1" applyAlignment="1">
      <alignment/>
    </xf>
    <xf numFmtId="0" fontId="7" fillId="4" borderId="42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8" borderId="4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0" fontId="4" fillId="8" borderId="14" xfId="0" applyFont="1" applyFill="1" applyBorder="1" applyAlignment="1">
      <alignment horizontal="center"/>
    </xf>
    <xf numFmtId="49" fontId="7" fillId="8" borderId="14" xfId="0" applyNumberFormat="1" applyFont="1" applyFill="1" applyBorder="1" applyAlignment="1">
      <alignment wrapText="1"/>
    </xf>
    <xf numFmtId="0" fontId="4" fillId="8" borderId="47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9" fillId="8" borderId="10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7" fillId="2" borderId="10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42" xfId="0" applyFont="1" applyFill="1" applyBorder="1" applyAlignment="1">
      <alignment/>
    </xf>
    <xf numFmtId="49" fontId="15" fillId="0" borderId="1" xfId="0" applyNumberFormat="1" applyFont="1" applyBorder="1" applyAlignment="1">
      <alignment/>
    </xf>
    <xf numFmtId="0" fontId="10" fillId="6" borderId="1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21" xfId="0" applyFont="1" applyBorder="1" applyAlignment="1">
      <alignment horizontal="left"/>
    </xf>
    <xf numFmtId="0" fontId="10" fillId="6" borderId="59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56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/>
    </xf>
    <xf numFmtId="0" fontId="0" fillId="5" borderId="1" xfId="0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5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1" xfId="0" applyFont="1" applyFill="1" applyBorder="1" applyAlignment="1" applyProtection="1">
      <alignment horizontal="right" vertical="center"/>
      <protection/>
    </xf>
    <xf numFmtId="0" fontId="4" fillId="8" borderId="5" xfId="0" applyFont="1" applyFill="1" applyBorder="1" applyAlignment="1" applyProtection="1">
      <alignment horizontal="right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Border="1" applyAlignment="1">
      <alignment horizontal="left"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7" fillId="8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9" borderId="36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center" vertical="center" wrapText="1"/>
    </xf>
    <xf numFmtId="0" fontId="10" fillId="9" borderId="60" xfId="0" applyFont="1" applyFill="1" applyBorder="1" applyAlignment="1">
      <alignment horizontal="center" vertical="center" wrapText="1"/>
    </xf>
    <xf numFmtId="0" fontId="10" fillId="9" borderId="61" xfId="0" applyFont="1" applyFill="1" applyBorder="1" applyAlignment="1">
      <alignment horizontal="center" vertical="center" wrapText="1"/>
    </xf>
    <xf numFmtId="0" fontId="10" fillId="9" borderId="62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10" fillId="9" borderId="63" xfId="0" applyFont="1" applyFill="1" applyBorder="1" applyAlignment="1">
      <alignment horizontal="center" vertical="center" wrapText="1"/>
    </xf>
    <xf numFmtId="0" fontId="10" fillId="9" borderId="59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6" borderId="59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6" borderId="24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41" fontId="10" fillId="6" borderId="59" xfId="0" applyNumberFormat="1" applyFont="1" applyFill="1" applyBorder="1" applyAlignment="1">
      <alignment horizontal="center"/>
    </xf>
    <xf numFmtId="41" fontId="10" fillId="6" borderId="25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1" fontId="10" fillId="2" borderId="59" xfId="0" applyNumberFormat="1" applyFont="1" applyFill="1" applyBorder="1" applyAlignment="1">
      <alignment horizontal="center"/>
    </xf>
    <xf numFmtId="41" fontId="10" fillId="2" borderId="2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6" borderId="37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 wrapText="1"/>
    </xf>
    <xf numFmtId="0" fontId="10" fillId="5" borderId="42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1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60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4" borderId="60" xfId="0" applyFont="1" applyFill="1" applyBorder="1" applyAlignment="1">
      <alignment horizontal="center" wrapText="1"/>
    </xf>
    <xf numFmtId="0" fontId="4" fillId="4" borderId="66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zoomScaleSheetLayoutView="100" workbookViewId="0" topLeftCell="A2">
      <selection activeCell="J10" sqref="J10"/>
    </sheetView>
  </sheetViews>
  <sheetFormatPr defaultColWidth="9.00390625" defaultRowHeight="12.75"/>
  <cols>
    <col min="1" max="1" width="4.75390625" style="58" customWidth="1"/>
    <col min="2" max="2" width="31.125" style="0" customWidth="1"/>
    <col min="3" max="3" width="7.125" style="0" customWidth="1"/>
    <col min="4" max="4" width="7.25390625" style="0" customWidth="1"/>
    <col min="5" max="5" width="6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3.75390625" style="0" customWidth="1"/>
  </cols>
  <sheetData>
    <row r="1" ht="12.75" hidden="1"/>
    <row r="2" spans="1:9" s="125" customFormat="1" ht="12.75" customHeight="1">
      <c r="A2" s="127"/>
      <c r="E2" s="540"/>
      <c r="F2" s="541"/>
      <c r="G2" s="536"/>
      <c r="H2" s="536"/>
      <c r="I2" s="536"/>
    </row>
    <row r="3" spans="1:9" s="125" customFormat="1" ht="12.75" customHeight="1">
      <c r="A3" s="127"/>
      <c r="E3" s="536"/>
      <c r="F3" s="611" t="s">
        <v>808</v>
      </c>
      <c r="G3" s="612"/>
      <c r="H3" s="612"/>
      <c r="I3" s="612"/>
    </row>
    <row r="4" spans="1:9" s="125" customFormat="1" ht="6.75" customHeight="1">
      <c r="A4" s="127"/>
      <c r="E4" s="536"/>
      <c r="F4" s="612"/>
      <c r="G4" s="612"/>
      <c r="H4" s="612"/>
      <c r="I4" s="612"/>
    </row>
    <row r="5" s="125" customFormat="1" ht="21.75" customHeight="1" hidden="1">
      <c r="A5" s="127"/>
    </row>
    <row r="6" spans="1:9" s="125" customFormat="1" ht="1.5" customHeight="1" hidden="1">
      <c r="A6" s="617" t="s">
        <v>410</v>
      </c>
      <c r="B6" s="617"/>
      <c r="C6" s="617"/>
      <c r="D6" s="617"/>
      <c r="E6" s="617"/>
      <c r="F6" s="617"/>
      <c r="G6" s="617"/>
      <c r="H6" s="617"/>
      <c r="I6" s="617"/>
    </row>
    <row r="7" spans="1:9" s="125" customFormat="1" ht="9.75" customHeight="1" hidden="1">
      <c r="A7" s="617"/>
      <c r="B7" s="617"/>
      <c r="C7" s="617"/>
      <c r="D7" s="617"/>
      <c r="E7" s="617"/>
      <c r="F7" s="617"/>
      <c r="G7" s="617"/>
      <c r="H7" s="617"/>
      <c r="I7" s="617"/>
    </row>
    <row r="8" spans="1:9" s="125" customFormat="1" ht="0.75" customHeight="1" hidden="1">
      <c r="A8" s="617"/>
      <c r="B8" s="617"/>
      <c r="C8" s="617"/>
      <c r="D8" s="617"/>
      <c r="E8" s="617"/>
      <c r="F8" s="617"/>
      <c r="G8" s="617"/>
      <c r="H8" s="617"/>
      <c r="I8" s="617"/>
    </row>
    <row r="9" spans="1:9" s="125" customFormat="1" ht="9.75" customHeight="1" hidden="1">
      <c r="A9" s="617"/>
      <c r="B9" s="617"/>
      <c r="C9" s="617"/>
      <c r="D9" s="617"/>
      <c r="E9" s="617"/>
      <c r="F9" s="617"/>
      <c r="G9" s="617"/>
      <c r="H9" s="617"/>
      <c r="I9" s="617"/>
    </row>
    <row r="10" spans="1:9" s="125" customFormat="1" ht="24" customHeight="1">
      <c r="A10" s="617"/>
      <c r="B10" s="617"/>
      <c r="C10" s="617"/>
      <c r="D10" s="617"/>
      <c r="E10" s="617"/>
      <c r="F10" s="617"/>
      <c r="G10" s="617"/>
      <c r="H10" s="617"/>
      <c r="I10" s="617"/>
    </row>
    <row r="11" spans="1:9" s="125" customFormat="1" ht="13.5" customHeight="1">
      <c r="A11" s="617"/>
      <c r="B11" s="617"/>
      <c r="C11" s="617"/>
      <c r="D11" s="617"/>
      <c r="E11" s="617"/>
      <c r="F11" s="617"/>
      <c r="G11" s="617"/>
      <c r="H11" s="617"/>
      <c r="I11" s="617"/>
    </row>
    <row r="12" spans="1:9" s="125" customFormat="1" ht="13.5" customHeight="1">
      <c r="A12" s="618" t="s">
        <v>416</v>
      </c>
      <c r="B12" s="620" t="s">
        <v>698</v>
      </c>
      <c r="C12" s="620" t="s">
        <v>364</v>
      </c>
      <c r="D12" s="620"/>
      <c r="E12" s="620"/>
      <c r="F12" s="615" t="s">
        <v>557</v>
      </c>
      <c r="G12" s="445"/>
      <c r="H12" s="445"/>
      <c r="I12" s="616" t="s">
        <v>725</v>
      </c>
    </row>
    <row r="13" spans="1:9" s="125" customFormat="1" ht="18.75" customHeight="1">
      <c r="A13" s="618"/>
      <c r="B13" s="620"/>
      <c r="C13" s="620"/>
      <c r="D13" s="620"/>
      <c r="E13" s="620"/>
      <c r="F13" s="615"/>
      <c r="G13" s="446" t="s">
        <v>721</v>
      </c>
      <c r="H13" s="446" t="s">
        <v>723</v>
      </c>
      <c r="I13" s="622"/>
    </row>
    <row r="14" spans="1:9" s="125" customFormat="1" ht="12" customHeight="1">
      <c r="A14" s="618"/>
      <c r="B14" s="620"/>
      <c r="C14" s="620"/>
      <c r="D14" s="620"/>
      <c r="E14" s="620"/>
      <c r="F14" s="615"/>
      <c r="G14" s="446" t="s">
        <v>722</v>
      </c>
      <c r="H14" s="446" t="s">
        <v>724</v>
      </c>
      <c r="I14" s="622"/>
    </row>
    <row r="15" spans="1:9" s="125" customFormat="1" ht="19.5" customHeight="1">
      <c r="A15" s="619"/>
      <c r="B15" s="409" t="s">
        <v>496</v>
      </c>
      <c r="C15" s="409" t="s">
        <v>497</v>
      </c>
      <c r="D15" s="410" t="s">
        <v>369</v>
      </c>
      <c r="E15" s="409" t="s">
        <v>699</v>
      </c>
      <c r="F15" s="616"/>
      <c r="G15" s="446"/>
      <c r="H15" s="446"/>
      <c r="I15" s="623"/>
    </row>
    <row r="16" spans="1:9" s="417" customFormat="1" ht="12.75">
      <c r="A16" s="397">
        <v>1</v>
      </c>
      <c r="B16" s="398">
        <v>2</v>
      </c>
      <c r="C16" s="398">
        <v>3</v>
      </c>
      <c r="D16" s="398">
        <v>4</v>
      </c>
      <c r="E16" s="398">
        <v>5</v>
      </c>
      <c r="F16" s="398">
        <v>6</v>
      </c>
      <c r="G16" s="398"/>
      <c r="H16" s="398"/>
      <c r="I16" s="395">
        <v>7</v>
      </c>
    </row>
    <row r="17" spans="1:9" s="24" customFormat="1" ht="24.75" customHeight="1">
      <c r="A17" s="138" t="s">
        <v>427</v>
      </c>
      <c r="B17" s="166" t="s">
        <v>498</v>
      </c>
      <c r="C17" s="172" t="s">
        <v>700</v>
      </c>
      <c r="D17" s="180"/>
      <c r="E17" s="181"/>
      <c r="F17" s="399">
        <f>F18+F20+F22</f>
        <v>56400</v>
      </c>
      <c r="G17" s="399">
        <f>G18+G20+G22</f>
        <v>65000</v>
      </c>
      <c r="H17" s="399">
        <f>H18+H20+H22</f>
        <v>0</v>
      </c>
      <c r="I17" s="399">
        <f>I18+I20+I22</f>
        <v>121400</v>
      </c>
    </row>
    <row r="18" spans="1:9" ht="32.25" customHeight="1">
      <c r="A18" s="411" t="s">
        <v>499</v>
      </c>
      <c r="B18" s="412" t="s">
        <v>375</v>
      </c>
      <c r="C18" s="413"/>
      <c r="D18" s="414" t="s">
        <v>43</v>
      </c>
      <c r="E18" s="415"/>
      <c r="F18" s="416">
        <f>F19</f>
        <v>56000</v>
      </c>
      <c r="G18" s="416">
        <f>G19</f>
        <v>0</v>
      </c>
      <c r="H18" s="416">
        <f>H19</f>
        <v>0</v>
      </c>
      <c r="I18" s="416">
        <f>I19</f>
        <v>56000</v>
      </c>
    </row>
    <row r="19" spans="1:9" ht="24.75" customHeight="1">
      <c r="A19" s="14"/>
      <c r="B19" s="100" t="s">
        <v>513</v>
      </c>
      <c r="C19" s="16"/>
      <c r="D19" s="16"/>
      <c r="E19" s="170">
        <v>2110</v>
      </c>
      <c r="F19" s="191">
        <v>56000</v>
      </c>
      <c r="G19" s="191"/>
      <c r="H19" s="191"/>
      <c r="I19" s="463">
        <f>F19+G19-H19</f>
        <v>56000</v>
      </c>
    </row>
    <row r="20" spans="1:9" ht="21.75" customHeight="1">
      <c r="A20" s="411" t="s">
        <v>502</v>
      </c>
      <c r="B20" s="471" t="s">
        <v>783</v>
      </c>
      <c r="C20" s="411"/>
      <c r="D20" s="472" t="s">
        <v>785</v>
      </c>
      <c r="E20" s="411"/>
      <c r="F20" s="473">
        <f>F21</f>
        <v>0</v>
      </c>
      <c r="G20" s="473">
        <f>G21</f>
        <v>65000</v>
      </c>
      <c r="H20" s="473">
        <f>H21</f>
        <v>0</v>
      </c>
      <c r="I20" s="473">
        <f>I21</f>
        <v>65000</v>
      </c>
    </row>
    <row r="21" spans="1:9" ht="24.75" customHeight="1">
      <c r="A21" s="14"/>
      <c r="B21" s="100" t="s">
        <v>784</v>
      </c>
      <c r="C21" s="16"/>
      <c r="D21" s="16"/>
      <c r="E21" s="170">
        <v>6260</v>
      </c>
      <c r="F21" s="191">
        <v>0</v>
      </c>
      <c r="G21" s="191">
        <v>65000</v>
      </c>
      <c r="H21" s="191"/>
      <c r="I21" s="463">
        <f>F21+G21-H21</f>
        <v>65000</v>
      </c>
    </row>
    <row r="22" spans="1:9" ht="23.25" customHeight="1">
      <c r="A22" s="194" t="s">
        <v>546</v>
      </c>
      <c r="B22" s="168" t="s">
        <v>89</v>
      </c>
      <c r="C22" s="188"/>
      <c r="D22" s="188" t="s">
        <v>503</v>
      </c>
      <c r="E22" s="188"/>
      <c r="F22" s="195">
        <f>F23</f>
        <v>400</v>
      </c>
      <c r="G22" s="195">
        <f>G23</f>
        <v>0</v>
      </c>
      <c r="H22" s="195">
        <f>H23</f>
        <v>0</v>
      </c>
      <c r="I22" s="195">
        <f>I23</f>
        <v>400</v>
      </c>
    </row>
    <row r="23" spans="1:9" ht="18" customHeight="1">
      <c r="A23" s="15"/>
      <c r="B23" s="100" t="s">
        <v>504</v>
      </c>
      <c r="C23" s="16"/>
      <c r="D23" s="16"/>
      <c r="E23" s="171" t="s">
        <v>620</v>
      </c>
      <c r="F23" s="191">
        <v>400</v>
      </c>
      <c r="G23" s="191"/>
      <c r="H23" s="191"/>
      <c r="I23" s="463">
        <f>F23+G23-H23</f>
        <v>400</v>
      </c>
    </row>
    <row r="24" spans="1:9" ht="21.75" customHeight="1">
      <c r="A24" s="138" t="s">
        <v>428</v>
      </c>
      <c r="B24" s="166" t="s">
        <v>553</v>
      </c>
      <c r="C24" s="172" t="s">
        <v>44</v>
      </c>
      <c r="D24" s="172"/>
      <c r="E24" s="173"/>
      <c r="F24" s="399">
        <f>F25</f>
        <v>142159</v>
      </c>
      <c r="G24" s="399">
        <f aca="true" t="shared" si="0" ref="G24:I25">G25</f>
        <v>0</v>
      </c>
      <c r="H24" s="399">
        <f t="shared" si="0"/>
        <v>0</v>
      </c>
      <c r="I24" s="399">
        <f t="shared" si="0"/>
        <v>142159</v>
      </c>
    </row>
    <row r="25" spans="1:9" ht="24" customHeight="1">
      <c r="A25" s="194" t="s">
        <v>499</v>
      </c>
      <c r="B25" s="168" t="s">
        <v>608</v>
      </c>
      <c r="C25" s="188"/>
      <c r="D25" s="188" t="s">
        <v>609</v>
      </c>
      <c r="E25" s="188"/>
      <c r="F25" s="190">
        <f>F26</f>
        <v>142159</v>
      </c>
      <c r="G25" s="190">
        <f t="shared" si="0"/>
        <v>0</v>
      </c>
      <c r="H25" s="190">
        <f t="shared" si="0"/>
        <v>0</v>
      </c>
      <c r="I25" s="190">
        <f t="shared" si="0"/>
        <v>142159</v>
      </c>
    </row>
    <row r="26" spans="1:9" ht="24.75" customHeight="1">
      <c r="A26" s="400"/>
      <c r="B26" s="163" t="s">
        <v>381</v>
      </c>
      <c r="C26" s="174"/>
      <c r="D26" s="174"/>
      <c r="E26" s="175" t="s">
        <v>627</v>
      </c>
      <c r="F26" s="164">
        <v>142159</v>
      </c>
      <c r="G26" s="164"/>
      <c r="H26" s="164"/>
      <c r="I26" s="463">
        <f>F26+G26-H26</f>
        <v>142159</v>
      </c>
    </row>
    <row r="27" spans="1:9" ht="21.75" customHeight="1">
      <c r="A27" s="138" t="s">
        <v>430</v>
      </c>
      <c r="B27" s="166" t="s">
        <v>505</v>
      </c>
      <c r="C27" s="172" t="s">
        <v>48</v>
      </c>
      <c r="D27" s="172"/>
      <c r="E27" s="173"/>
      <c r="F27" s="156">
        <f>F28</f>
        <v>3709411</v>
      </c>
      <c r="G27" s="156">
        <f>G28</f>
        <v>25000</v>
      </c>
      <c r="H27" s="156">
        <f>H28</f>
        <v>1008124</v>
      </c>
      <c r="I27" s="156">
        <f>I28</f>
        <v>2726287</v>
      </c>
    </row>
    <row r="28" spans="1:9" ht="18" customHeight="1">
      <c r="A28" s="194" t="s">
        <v>499</v>
      </c>
      <c r="B28" s="168" t="s">
        <v>678</v>
      </c>
      <c r="C28" s="188"/>
      <c r="D28" s="188" t="s">
        <v>50</v>
      </c>
      <c r="E28" s="188"/>
      <c r="F28" s="190">
        <f>F31+F32+F33+F34+F35+F36+F37+F38</f>
        <v>3709411</v>
      </c>
      <c r="G28" s="190">
        <f>G31+G32+G33+G34+G35+G36+G37+G38</f>
        <v>25000</v>
      </c>
      <c r="H28" s="190">
        <f>H31+H32+H33+H34+H35+H36+H37+H38</f>
        <v>1008124</v>
      </c>
      <c r="I28" s="190">
        <f>I31+I32+I33+I34+I35+I36+I37+I38</f>
        <v>2726287</v>
      </c>
    </row>
    <row r="29" spans="1:9" ht="0.75" customHeight="1" hidden="1">
      <c r="A29" s="15"/>
      <c r="B29" s="100" t="s">
        <v>436</v>
      </c>
      <c r="C29" s="176"/>
      <c r="D29" s="176"/>
      <c r="E29" s="171" t="s">
        <v>435</v>
      </c>
      <c r="F29" s="6">
        <v>0</v>
      </c>
      <c r="G29" s="6"/>
      <c r="H29" s="6"/>
      <c r="I29" s="396">
        <f>F29/$F$157</f>
        <v>0</v>
      </c>
    </row>
    <row r="30" spans="1:9" ht="12.75" customHeight="1" hidden="1">
      <c r="A30" s="15"/>
      <c r="B30" s="100" t="s">
        <v>504</v>
      </c>
      <c r="C30" s="176"/>
      <c r="D30" s="176"/>
      <c r="E30" s="171" t="s">
        <v>620</v>
      </c>
      <c r="F30" s="6"/>
      <c r="G30" s="6"/>
      <c r="H30" s="6"/>
      <c r="I30" s="396">
        <f>F30/$F$157</f>
        <v>0</v>
      </c>
    </row>
    <row r="31" spans="1:9" ht="25.5" customHeight="1">
      <c r="A31" s="15"/>
      <c r="B31" s="100" t="s">
        <v>506</v>
      </c>
      <c r="C31" s="16"/>
      <c r="D31" s="16"/>
      <c r="E31" s="171" t="s">
        <v>621</v>
      </c>
      <c r="F31" s="164">
        <v>6200</v>
      </c>
      <c r="G31" s="164"/>
      <c r="H31" s="164"/>
      <c r="I31" s="463">
        <f>F31+G31-H31</f>
        <v>6200</v>
      </c>
    </row>
    <row r="32" spans="1:9" ht="16.5" customHeight="1">
      <c r="A32" s="15"/>
      <c r="B32" s="100" t="s">
        <v>332</v>
      </c>
      <c r="C32" s="16"/>
      <c r="D32" s="16"/>
      <c r="E32" s="171" t="s">
        <v>331</v>
      </c>
      <c r="F32" s="191">
        <v>0</v>
      </c>
      <c r="G32" s="191"/>
      <c r="H32" s="191"/>
      <c r="I32" s="463">
        <f aca="true" t="shared" si="1" ref="I32:I38">F32+G32-H32</f>
        <v>0</v>
      </c>
    </row>
    <row r="33" spans="1:9" ht="15.75" customHeight="1">
      <c r="A33" s="15"/>
      <c r="B33" s="100" t="s">
        <v>501</v>
      </c>
      <c r="C33" s="16"/>
      <c r="D33" s="16"/>
      <c r="E33" s="171" t="s">
        <v>619</v>
      </c>
      <c r="F33" s="191">
        <v>100</v>
      </c>
      <c r="G33" s="191"/>
      <c r="H33" s="191"/>
      <c r="I33" s="463">
        <f t="shared" si="1"/>
        <v>100</v>
      </c>
    </row>
    <row r="34" spans="1:9" ht="24" customHeight="1">
      <c r="A34" s="15"/>
      <c r="B34" s="100" t="s">
        <v>787</v>
      </c>
      <c r="C34" s="16"/>
      <c r="D34" s="16"/>
      <c r="E34" s="171" t="s">
        <v>79</v>
      </c>
      <c r="F34" s="191">
        <v>0</v>
      </c>
      <c r="G34" s="191">
        <v>25000</v>
      </c>
      <c r="H34" s="191"/>
      <c r="I34" s="463">
        <f t="shared" si="1"/>
        <v>25000</v>
      </c>
    </row>
    <row r="35" spans="1:9" ht="23.25" customHeight="1">
      <c r="A35" s="14"/>
      <c r="B35" s="167" t="s">
        <v>670</v>
      </c>
      <c r="C35" s="20"/>
      <c r="D35" s="20"/>
      <c r="E35" s="171" t="s">
        <v>438</v>
      </c>
      <c r="F35" s="164">
        <v>3284838</v>
      </c>
      <c r="G35" s="164"/>
      <c r="H35" s="164">
        <v>898124</v>
      </c>
      <c r="I35" s="463">
        <f t="shared" si="1"/>
        <v>2386714</v>
      </c>
    </row>
    <row r="36" spans="1:9" ht="23.25" customHeight="1">
      <c r="A36" s="14"/>
      <c r="B36" s="167" t="s">
        <v>671</v>
      </c>
      <c r="C36" s="20"/>
      <c r="D36" s="20"/>
      <c r="E36" s="171" t="s">
        <v>604</v>
      </c>
      <c r="F36" s="164">
        <v>223273</v>
      </c>
      <c r="G36" s="164"/>
      <c r="H36" s="164"/>
      <c r="I36" s="463">
        <f t="shared" si="1"/>
        <v>223273</v>
      </c>
    </row>
    <row r="37" spans="1:9" ht="23.25" customHeight="1">
      <c r="A37" s="12"/>
      <c r="B37" s="100" t="s">
        <v>514</v>
      </c>
      <c r="C37" s="8"/>
      <c r="D37" s="32"/>
      <c r="E37" s="170">
        <v>6610</v>
      </c>
      <c r="F37" s="164">
        <v>195000</v>
      </c>
      <c r="G37" s="164"/>
      <c r="H37" s="164">
        <v>110000</v>
      </c>
      <c r="I37" s="463">
        <f t="shared" si="1"/>
        <v>85000</v>
      </c>
    </row>
    <row r="38" spans="1:9" ht="24.75" customHeight="1">
      <c r="A38" s="12"/>
      <c r="B38" s="100" t="s">
        <v>514</v>
      </c>
      <c r="C38" s="8"/>
      <c r="D38" s="32"/>
      <c r="E38" s="170">
        <v>6619</v>
      </c>
      <c r="F38" s="164">
        <v>0</v>
      </c>
      <c r="G38" s="164"/>
      <c r="H38" s="164"/>
      <c r="I38" s="463">
        <f t="shared" si="1"/>
        <v>0</v>
      </c>
    </row>
    <row r="39" spans="1:9" ht="27.75" customHeight="1">
      <c r="A39" s="138" t="s">
        <v>432</v>
      </c>
      <c r="B39" s="166" t="s">
        <v>508</v>
      </c>
      <c r="C39" s="172" t="s">
        <v>61</v>
      </c>
      <c r="D39" s="177"/>
      <c r="E39" s="178"/>
      <c r="F39" s="399">
        <f>F40</f>
        <v>1389640</v>
      </c>
      <c r="G39" s="399">
        <f>G40</f>
        <v>0</v>
      </c>
      <c r="H39" s="399">
        <f>H40</f>
        <v>0</v>
      </c>
      <c r="I39" s="399">
        <f>I40</f>
        <v>1389640</v>
      </c>
    </row>
    <row r="40" spans="1:9" ht="22.5" customHeight="1">
      <c r="A40" s="194" t="s">
        <v>499</v>
      </c>
      <c r="B40" s="168" t="s">
        <v>509</v>
      </c>
      <c r="C40" s="188"/>
      <c r="D40" s="188" t="s">
        <v>62</v>
      </c>
      <c r="E40" s="188"/>
      <c r="F40" s="190">
        <f>F41+F42+F43+F44+F45</f>
        <v>1389640</v>
      </c>
      <c r="G40" s="190">
        <f>G41+G42+G43+G44+G45</f>
        <v>0</v>
      </c>
      <c r="H40" s="190">
        <f>H41+H42+H43+H44+H45</f>
        <v>0</v>
      </c>
      <c r="I40" s="190">
        <f>I41+I42+I43+I44+I45</f>
        <v>1389640</v>
      </c>
    </row>
    <row r="41" spans="1:9" ht="25.5" customHeight="1">
      <c r="A41" s="14"/>
      <c r="B41" s="100" t="s">
        <v>506</v>
      </c>
      <c r="C41" s="20"/>
      <c r="D41" s="20"/>
      <c r="E41" s="171" t="s">
        <v>621</v>
      </c>
      <c r="F41" s="164">
        <v>3000</v>
      </c>
      <c r="G41" s="164"/>
      <c r="H41" s="164"/>
      <c r="I41" s="463">
        <f>F41+G41+-H41</f>
        <v>3000</v>
      </c>
    </row>
    <row r="42" spans="1:9" ht="17.25" customHeight="1">
      <c r="A42" s="14"/>
      <c r="B42" s="100" t="s">
        <v>332</v>
      </c>
      <c r="C42" s="16"/>
      <c r="D42" s="16"/>
      <c r="E42" s="171" t="s">
        <v>331</v>
      </c>
      <c r="F42" s="164">
        <v>1271740</v>
      </c>
      <c r="G42" s="164"/>
      <c r="H42" s="164"/>
      <c r="I42" s="463">
        <f>F42+G42+-H42</f>
        <v>1271740</v>
      </c>
    </row>
    <row r="43" spans="1:9" ht="12.75" customHeight="1">
      <c r="A43" s="14"/>
      <c r="B43" s="100" t="s">
        <v>501</v>
      </c>
      <c r="C43" s="16"/>
      <c r="D43" s="16"/>
      <c r="E43" s="171" t="s">
        <v>619</v>
      </c>
      <c r="F43" s="164">
        <v>1900</v>
      </c>
      <c r="G43" s="164"/>
      <c r="H43" s="164"/>
      <c r="I43" s="463">
        <f>F43+G43+-H43</f>
        <v>1900</v>
      </c>
    </row>
    <row r="44" spans="1:9" ht="14.25" customHeight="1">
      <c r="A44" s="12"/>
      <c r="B44" s="100" t="s">
        <v>539</v>
      </c>
      <c r="C44" s="16"/>
      <c r="D44" s="16"/>
      <c r="E44" s="171" t="s">
        <v>623</v>
      </c>
      <c r="F44" s="164">
        <v>33000</v>
      </c>
      <c r="G44" s="164"/>
      <c r="H44" s="164"/>
      <c r="I44" s="463">
        <f>F44+G44+-H44</f>
        <v>33000</v>
      </c>
    </row>
    <row r="45" spans="1:9" ht="23.25" customHeight="1">
      <c r="A45" s="15"/>
      <c r="B45" s="100" t="s">
        <v>513</v>
      </c>
      <c r="C45" s="8"/>
      <c r="D45" s="8"/>
      <c r="E45" s="170">
        <v>2110</v>
      </c>
      <c r="F45" s="164">
        <v>80000</v>
      </c>
      <c r="G45" s="164"/>
      <c r="H45" s="164"/>
      <c r="I45" s="463">
        <f>F45+G45+-H45</f>
        <v>80000</v>
      </c>
    </row>
    <row r="46" spans="1:9" ht="24.75" customHeight="1">
      <c r="A46" s="138" t="s">
        <v>434</v>
      </c>
      <c r="B46" s="166" t="s">
        <v>555</v>
      </c>
      <c r="C46" s="179">
        <v>710</v>
      </c>
      <c r="D46" s="180"/>
      <c r="E46" s="181"/>
      <c r="F46" s="156">
        <f>F47+F49+F51</f>
        <v>238106</v>
      </c>
      <c r="G46" s="156">
        <f>G47+G49+G51</f>
        <v>2000</v>
      </c>
      <c r="H46" s="156">
        <f>H47+H49+H51</f>
        <v>0</v>
      </c>
      <c r="I46" s="156">
        <f>I47+I49+I51</f>
        <v>240106</v>
      </c>
    </row>
    <row r="47" spans="1:9" ht="25.5" customHeight="1">
      <c r="A47" s="194" t="s">
        <v>499</v>
      </c>
      <c r="B47" s="168" t="s">
        <v>68</v>
      </c>
      <c r="C47" s="184"/>
      <c r="D47" s="184">
        <v>71013</v>
      </c>
      <c r="E47" s="168"/>
      <c r="F47" s="195">
        <f>F48</f>
        <v>40000</v>
      </c>
      <c r="G47" s="195">
        <f>G48</f>
        <v>0</v>
      </c>
      <c r="H47" s="195">
        <f>H48</f>
        <v>0</v>
      </c>
      <c r="I47" s="195">
        <f>I48</f>
        <v>40000</v>
      </c>
    </row>
    <row r="48" spans="1:9" ht="24" customHeight="1">
      <c r="A48" s="15"/>
      <c r="B48" s="100" t="s">
        <v>513</v>
      </c>
      <c r="C48" s="8"/>
      <c r="D48" s="8"/>
      <c r="E48" s="170">
        <v>2110</v>
      </c>
      <c r="F48" s="164">
        <v>40000</v>
      </c>
      <c r="G48" s="164"/>
      <c r="H48" s="164"/>
      <c r="I48" s="463">
        <f>F48+G48-H48</f>
        <v>40000</v>
      </c>
    </row>
    <row r="49" spans="1:9" ht="24.75" customHeight="1">
      <c r="A49" s="194" t="s">
        <v>502</v>
      </c>
      <c r="B49" s="168" t="s">
        <v>70</v>
      </c>
      <c r="C49" s="184"/>
      <c r="D49" s="184">
        <v>71014</v>
      </c>
      <c r="E49" s="168"/>
      <c r="F49" s="190">
        <f>F50</f>
        <v>18000</v>
      </c>
      <c r="G49" s="190">
        <f>G50</f>
        <v>2000</v>
      </c>
      <c r="H49" s="190">
        <f>H50</f>
        <v>0</v>
      </c>
      <c r="I49" s="190">
        <f>I50</f>
        <v>20000</v>
      </c>
    </row>
    <row r="50" spans="1:9" ht="24" customHeight="1">
      <c r="A50" s="15"/>
      <c r="B50" s="100" t="s">
        <v>513</v>
      </c>
      <c r="C50" s="8"/>
      <c r="D50" s="8"/>
      <c r="E50" s="170">
        <v>2110</v>
      </c>
      <c r="F50" s="191">
        <v>18000</v>
      </c>
      <c r="G50" s="191">
        <v>2000</v>
      </c>
      <c r="H50" s="191"/>
      <c r="I50" s="463">
        <f>F50+G50-H50</f>
        <v>20000</v>
      </c>
    </row>
    <row r="51" spans="1:9" ht="21.75" customHeight="1">
      <c r="A51" s="194" t="s">
        <v>546</v>
      </c>
      <c r="B51" s="168" t="s">
        <v>72</v>
      </c>
      <c r="C51" s="184"/>
      <c r="D51" s="184">
        <v>71015</v>
      </c>
      <c r="E51" s="168"/>
      <c r="F51" s="190">
        <f>F52+F53</f>
        <v>180106</v>
      </c>
      <c r="G51" s="190">
        <f>G52+G53</f>
        <v>0</v>
      </c>
      <c r="H51" s="190">
        <f>H52+H53</f>
        <v>0</v>
      </c>
      <c r="I51" s="190">
        <f>I52+I53</f>
        <v>180106</v>
      </c>
    </row>
    <row r="52" spans="1:9" ht="18" customHeight="1">
      <c r="A52" s="15"/>
      <c r="B52" s="100" t="s">
        <v>501</v>
      </c>
      <c r="C52" s="182"/>
      <c r="D52" s="182"/>
      <c r="E52" s="183" t="s">
        <v>619</v>
      </c>
      <c r="F52" s="191">
        <v>50</v>
      </c>
      <c r="G52" s="191"/>
      <c r="H52" s="191"/>
      <c r="I52" s="463">
        <f>F52+G52-H52</f>
        <v>50</v>
      </c>
    </row>
    <row r="53" spans="1:9" ht="24.75" customHeight="1">
      <c r="A53" s="15"/>
      <c r="B53" s="100" t="s">
        <v>513</v>
      </c>
      <c r="C53" s="8"/>
      <c r="D53" s="8"/>
      <c r="E53" s="170">
        <v>2110</v>
      </c>
      <c r="F53" s="191">
        <v>180056</v>
      </c>
      <c r="G53" s="191"/>
      <c r="H53" s="191"/>
      <c r="I53" s="463">
        <f>F53+G53-H53</f>
        <v>180056</v>
      </c>
    </row>
    <row r="54" spans="1:9" ht="21" customHeight="1">
      <c r="A54" s="138" t="s">
        <v>458</v>
      </c>
      <c r="B54" s="166" t="s">
        <v>536</v>
      </c>
      <c r="C54" s="179">
        <v>750</v>
      </c>
      <c r="D54" s="180"/>
      <c r="E54" s="169"/>
      <c r="F54" s="156">
        <f>F55+F57+F63+F65</f>
        <v>849284</v>
      </c>
      <c r="G54" s="156">
        <f>G55+G57+G63+G65</f>
        <v>5240</v>
      </c>
      <c r="H54" s="156">
        <f>H55+H57+H63+H65</f>
        <v>0</v>
      </c>
      <c r="I54" s="156">
        <f>I55+I57+I63+I65</f>
        <v>854524</v>
      </c>
    </row>
    <row r="55" spans="1:9" ht="16.5" customHeight="1">
      <c r="A55" s="194" t="s">
        <v>499</v>
      </c>
      <c r="B55" s="168" t="s">
        <v>500</v>
      </c>
      <c r="C55" s="184"/>
      <c r="D55" s="184">
        <v>75011</v>
      </c>
      <c r="E55" s="168"/>
      <c r="F55" s="190">
        <f>F56</f>
        <v>102748</v>
      </c>
      <c r="G55" s="190">
        <f>G56</f>
        <v>0</v>
      </c>
      <c r="H55" s="190">
        <f>H56</f>
        <v>0</v>
      </c>
      <c r="I55" s="190">
        <f>I56</f>
        <v>102748</v>
      </c>
    </row>
    <row r="56" spans="1:9" ht="23.25" customHeight="1">
      <c r="A56" s="15"/>
      <c r="B56" s="100" t="s">
        <v>513</v>
      </c>
      <c r="C56" s="8"/>
      <c r="D56" s="8"/>
      <c r="E56" s="170">
        <v>2110</v>
      </c>
      <c r="F56" s="191">
        <v>102748</v>
      </c>
      <c r="G56" s="191"/>
      <c r="H56" s="191"/>
      <c r="I56" s="463">
        <f>F56+G56-H56</f>
        <v>102748</v>
      </c>
    </row>
    <row r="57" spans="1:9" ht="17.25" customHeight="1">
      <c r="A57" s="194" t="s">
        <v>502</v>
      </c>
      <c r="B57" s="168" t="s">
        <v>537</v>
      </c>
      <c r="C57" s="184"/>
      <c r="D57" s="184">
        <v>75020</v>
      </c>
      <c r="E57" s="184"/>
      <c r="F57" s="195">
        <f>F58+F59+F60+F61+F62</f>
        <v>732536</v>
      </c>
      <c r="G57" s="195">
        <f>G58+G59+G60+G61+G62</f>
        <v>0</v>
      </c>
      <c r="H57" s="195">
        <f>H58+H59+H60+H61+H62</f>
        <v>0</v>
      </c>
      <c r="I57" s="195">
        <f>I58+I59+I60+I61+I62</f>
        <v>732536</v>
      </c>
    </row>
    <row r="58" spans="1:9" ht="18" customHeight="1">
      <c r="A58" s="15"/>
      <c r="B58" s="100" t="s">
        <v>538</v>
      </c>
      <c r="C58" s="16"/>
      <c r="D58" s="16"/>
      <c r="E58" s="171" t="s">
        <v>624</v>
      </c>
      <c r="F58" s="164">
        <v>725000</v>
      </c>
      <c r="G58" s="164"/>
      <c r="H58" s="164"/>
      <c r="I58" s="463">
        <f>F58+G58-H58</f>
        <v>725000</v>
      </c>
    </row>
    <row r="59" spans="1:9" ht="14.25" customHeight="1">
      <c r="A59" s="15"/>
      <c r="B59" s="100" t="s">
        <v>504</v>
      </c>
      <c r="C59" s="16"/>
      <c r="D59" s="16"/>
      <c r="E59" s="171" t="s">
        <v>620</v>
      </c>
      <c r="F59" s="164">
        <v>2600</v>
      </c>
      <c r="G59" s="164"/>
      <c r="H59" s="164"/>
      <c r="I59" s="463">
        <f>F59+G59-H59</f>
        <v>2600</v>
      </c>
    </row>
    <row r="60" spans="1:9" ht="22.5" customHeight="1">
      <c r="A60" s="15"/>
      <c r="B60" s="100" t="s">
        <v>506</v>
      </c>
      <c r="C60" s="16"/>
      <c r="D60" s="16"/>
      <c r="E60" s="171" t="s">
        <v>621</v>
      </c>
      <c r="F60" s="164">
        <v>756</v>
      </c>
      <c r="G60" s="164"/>
      <c r="H60" s="164"/>
      <c r="I60" s="463">
        <f>F60+G60-H60</f>
        <v>756</v>
      </c>
    </row>
    <row r="61" spans="1:9" ht="18" customHeight="1">
      <c r="A61" s="15"/>
      <c r="B61" s="100" t="s">
        <v>507</v>
      </c>
      <c r="C61" s="16"/>
      <c r="D61" s="16"/>
      <c r="E61" s="171" t="s">
        <v>622</v>
      </c>
      <c r="F61" s="164">
        <v>1000</v>
      </c>
      <c r="G61" s="164"/>
      <c r="H61" s="164"/>
      <c r="I61" s="463">
        <f>F61+G61-H61</f>
        <v>1000</v>
      </c>
    </row>
    <row r="62" spans="1:9" ht="18" customHeight="1">
      <c r="A62" s="15"/>
      <c r="B62" s="100" t="s">
        <v>539</v>
      </c>
      <c r="C62" s="16"/>
      <c r="D62" s="16"/>
      <c r="E62" s="171" t="s">
        <v>623</v>
      </c>
      <c r="F62" s="191">
        <v>3180</v>
      </c>
      <c r="G62" s="191"/>
      <c r="H62" s="191"/>
      <c r="I62" s="463">
        <f>F62+G62-H62</f>
        <v>3180</v>
      </c>
    </row>
    <row r="63" spans="1:9" ht="16.5" customHeight="1">
      <c r="A63" s="194" t="s">
        <v>546</v>
      </c>
      <c r="B63" s="168" t="s">
        <v>86</v>
      </c>
      <c r="C63" s="184"/>
      <c r="D63" s="184">
        <v>75045</v>
      </c>
      <c r="E63" s="168"/>
      <c r="F63" s="190">
        <f>F64</f>
        <v>14000</v>
      </c>
      <c r="G63" s="190">
        <f>G64</f>
        <v>0</v>
      </c>
      <c r="H63" s="190">
        <f>H64</f>
        <v>0</v>
      </c>
      <c r="I63" s="190">
        <f>I64</f>
        <v>14000</v>
      </c>
    </row>
    <row r="64" spans="1:9" ht="22.5" customHeight="1">
      <c r="A64" s="15"/>
      <c r="B64" s="100" t="s">
        <v>513</v>
      </c>
      <c r="C64" s="8"/>
      <c r="D64" s="8"/>
      <c r="E64" s="170">
        <v>2110</v>
      </c>
      <c r="F64" s="164">
        <v>14000</v>
      </c>
      <c r="G64" s="164"/>
      <c r="H64" s="164"/>
      <c r="I64" s="463">
        <f>F64+G64-H64</f>
        <v>14000</v>
      </c>
    </row>
    <row r="65" spans="1:9" ht="24" customHeight="1">
      <c r="A65" s="194" t="s">
        <v>548</v>
      </c>
      <c r="B65" s="184" t="s">
        <v>335</v>
      </c>
      <c r="C65" s="194"/>
      <c r="D65" s="194">
        <v>75075</v>
      </c>
      <c r="E65" s="194"/>
      <c r="F65" s="478">
        <f>F66</f>
        <v>0</v>
      </c>
      <c r="G65" s="478">
        <f>G66</f>
        <v>5240</v>
      </c>
      <c r="H65" s="478">
        <f>H66</f>
        <v>0</v>
      </c>
      <c r="I65" s="478">
        <f>I66</f>
        <v>5240</v>
      </c>
    </row>
    <row r="66" spans="1:9" ht="22.5" customHeight="1">
      <c r="A66" s="15"/>
      <c r="B66" s="100" t="s">
        <v>787</v>
      </c>
      <c r="C66" s="8"/>
      <c r="D66" s="8"/>
      <c r="E66" s="170">
        <v>2310</v>
      </c>
      <c r="F66" s="164">
        <v>0</v>
      </c>
      <c r="G66" s="164">
        <v>5240</v>
      </c>
      <c r="H66" s="164"/>
      <c r="I66" s="463">
        <f>F66+G66+-H66</f>
        <v>5240</v>
      </c>
    </row>
    <row r="67" spans="1:9" ht="30" customHeight="1">
      <c r="A67" s="138" t="s">
        <v>459</v>
      </c>
      <c r="B67" s="166" t="s">
        <v>540</v>
      </c>
      <c r="C67" s="179">
        <v>754</v>
      </c>
      <c r="D67" s="180"/>
      <c r="E67" s="181"/>
      <c r="F67" s="156">
        <f>F68</f>
        <v>2216000</v>
      </c>
      <c r="G67" s="156">
        <f>G68</f>
        <v>0</v>
      </c>
      <c r="H67" s="156">
        <f>H68</f>
        <v>0</v>
      </c>
      <c r="I67" s="156">
        <f>I68</f>
        <v>2216000</v>
      </c>
    </row>
    <row r="68" spans="1:9" ht="24.75" customHeight="1">
      <c r="A68" s="194" t="s">
        <v>499</v>
      </c>
      <c r="B68" s="168" t="s">
        <v>395</v>
      </c>
      <c r="C68" s="184"/>
      <c r="D68" s="184">
        <v>75411</v>
      </c>
      <c r="E68" s="168"/>
      <c r="F68" s="190">
        <f>F69+F70</f>
        <v>2216000</v>
      </c>
      <c r="G68" s="190">
        <f>G69+G70</f>
        <v>0</v>
      </c>
      <c r="H68" s="190">
        <f>H69+H70</f>
        <v>0</v>
      </c>
      <c r="I68" s="190">
        <f>I69+I70</f>
        <v>2216000</v>
      </c>
    </row>
    <row r="69" spans="1:9" ht="18.75" customHeight="1">
      <c r="A69" s="15"/>
      <c r="B69" s="100" t="s">
        <v>501</v>
      </c>
      <c r="C69" s="182"/>
      <c r="D69" s="182"/>
      <c r="E69" s="185" t="s">
        <v>619</v>
      </c>
      <c r="F69" s="191">
        <v>1000</v>
      </c>
      <c r="G69" s="191"/>
      <c r="H69" s="191"/>
      <c r="I69" s="463">
        <f>F69+G69-H69</f>
        <v>1000</v>
      </c>
    </row>
    <row r="70" spans="1:9" ht="23.25" customHeight="1">
      <c r="A70" s="15"/>
      <c r="B70" s="100" t="s">
        <v>513</v>
      </c>
      <c r="C70" s="8"/>
      <c r="D70" s="8"/>
      <c r="E70" s="170">
        <v>2110</v>
      </c>
      <c r="F70" s="164">
        <v>2215000</v>
      </c>
      <c r="G70" s="164"/>
      <c r="H70" s="164"/>
      <c r="I70" s="463">
        <f>F70+G70-H70</f>
        <v>2215000</v>
      </c>
    </row>
    <row r="71" spans="1:9" ht="39" customHeight="1">
      <c r="A71" s="138" t="s">
        <v>495</v>
      </c>
      <c r="B71" s="179" t="s">
        <v>641</v>
      </c>
      <c r="C71" s="172" t="s">
        <v>541</v>
      </c>
      <c r="D71" s="177"/>
      <c r="E71" s="178"/>
      <c r="F71" s="156">
        <f>F72</f>
        <v>2542353</v>
      </c>
      <c r="G71" s="156">
        <f>G72</f>
        <v>0</v>
      </c>
      <c r="H71" s="156">
        <f>H72</f>
        <v>31436</v>
      </c>
      <c r="I71" s="156">
        <f>I72</f>
        <v>2510917</v>
      </c>
    </row>
    <row r="72" spans="1:9" ht="24.75" customHeight="1">
      <c r="A72" s="194" t="s">
        <v>499</v>
      </c>
      <c r="B72" s="184" t="s">
        <v>639</v>
      </c>
      <c r="C72" s="188"/>
      <c r="D72" s="188" t="s">
        <v>542</v>
      </c>
      <c r="E72" s="188"/>
      <c r="F72" s="190">
        <f>F73+F74</f>
        <v>2542353</v>
      </c>
      <c r="G72" s="190">
        <f>G73+G74</f>
        <v>0</v>
      </c>
      <c r="H72" s="190">
        <f>H73+H74</f>
        <v>31436</v>
      </c>
      <c r="I72" s="190">
        <f>I73+I74</f>
        <v>2510917</v>
      </c>
    </row>
    <row r="73" spans="1:9" ht="18.75" customHeight="1">
      <c r="A73" s="15"/>
      <c r="B73" s="100" t="s">
        <v>640</v>
      </c>
      <c r="C73" s="16"/>
      <c r="D73" s="16"/>
      <c r="E73" s="171" t="s">
        <v>625</v>
      </c>
      <c r="F73" s="164">
        <v>2455766</v>
      </c>
      <c r="G73" s="164"/>
      <c r="H73" s="164">
        <v>31436</v>
      </c>
      <c r="I73" s="463">
        <f>F73+G73-H73</f>
        <v>2424330</v>
      </c>
    </row>
    <row r="74" spans="1:9" ht="17.25" customHeight="1">
      <c r="A74" s="15"/>
      <c r="B74" s="100" t="s">
        <v>54</v>
      </c>
      <c r="C74" s="16"/>
      <c r="D74" s="16"/>
      <c r="E74" s="171" t="s">
        <v>626</v>
      </c>
      <c r="F74" s="191">
        <v>86587</v>
      </c>
      <c r="G74" s="191"/>
      <c r="H74" s="191"/>
      <c r="I74" s="463">
        <f>F74+G74-H74</f>
        <v>86587</v>
      </c>
    </row>
    <row r="75" spans="1:9" ht="21" customHeight="1">
      <c r="A75" s="138" t="s">
        <v>489</v>
      </c>
      <c r="B75" s="166" t="s">
        <v>543</v>
      </c>
      <c r="C75" s="179">
        <v>758</v>
      </c>
      <c r="D75" s="180"/>
      <c r="E75" s="181"/>
      <c r="F75" s="156">
        <f>F76+F78+F80+F83+F85</f>
        <v>17587248</v>
      </c>
      <c r="G75" s="156">
        <f>G76+G78+G80+G83+G85</f>
        <v>139805</v>
      </c>
      <c r="H75" s="156">
        <f>H76+H78+H80+H83+H85</f>
        <v>0</v>
      </c>
      <c r="I75" s="156">
        <f>I76+I78+I80+I83+I85</f>
        <v>17727053</v>
      </c>
    </row>
    <row r="76" spans="1:9" ht="24" customHeight="1">
      <c r="A76" s="194" t="s">
        <v>499</v>
      </c>
      <c r="B76" s="168" t="s">
        <v>515</v>
      </c>
      <c r="C76" s="184"/>
      <c r="D76" s="184">
        <v>75801</v>
      </c>
      <c r="E76" s="184"/>
      <c r="F76" s="190">
        <f>F77</f>
        <v>13777404</v>
      </c>
      <c r="G76" s="190">
        <f>G77</f>
        <v>139805</v>
      </c>
      <c r="H76" s="190">
        <f>H77</f>
        <v>0</v>
      </c>
      <c r="I76" s="190">
        <f>I77</f>
        <v>13917209</v>
      </c>
    </row>
    <row r="77" spans="1:9" ht="23.25" customHeight="1">
      <c r="A77" s="15"/>
      <c r="B77" s="100" t="s">
        <v>440</v>
      </c>
      <c r="C77" s="8"/>
      <c r="D77" s="8"/>
      <c r="E77" s="171" t="s">
        <v>628</v>
      </c>
      <c r="F77" s="164">
        <v>13777404</v>
      </c>
      <c r="G77" s="164">
        <v>139805</v>
      </c>
      <c r="H77" s="164"/>
      <c r="I77" s="463">
        <f>F77+G77-H77</f>
        <v>13917209</v>
      </c>
    </row>
    <row r="78" spans="1:9" ht="25.5" customHeight="1">
      <c r="A78" s="194" t="s">
        <v>502</v>
      </c>
      <c r="B78" s="168" t="s">
        <v>516</v>
      </c>
      <c r="C78" s="184"/>
      <c r="D78" s="184">
        <v>75802</v>
      </c>
      <c r="E78" s="189"/>
      <c r="F78" s="190">
        <f>F79</f>
        <v>0</v>
      </c>
      <c r="G78" s="190">
        <f>G79</f>
        <v>0</v>
      </c>
      <c r="H78" s="190">
        <f>H79</f>
        <v>0</v>
      </c>
      <c r="I78" s="190">
        <f>I79</f>
        <v>0</v>
      </c>
    </row>
    <row r="79" spans="1:9" ht="26.25" customHeight="1">
      <c r="A79" s="15"/>
      <c r="B79" s="100" t="s">
        <v>517</v>
      </c>
      <c r="C79" s="8"/>
      <c r="D79" s="8"/>
      <c r="E79" s="171" t="s">
        <v>441</v>
      </c>
      <c r="F79" s="164">
        <v>0</v>
      </c>
      <c r="G79" s="164"/>
      <c r="H79" s="164"/>
      <c r="I79" s="463">
        <f>F79+G79-H79</f>
        <v>0</v>
      </c>
    </row>
    <row r="80" spans="1:9" ht="24.75" customHeight="1">
      <c r="A80" s="194" t="s">
        <v>546</v>
      </c>
      <c r="B80" s="168" t="s">
        <v>583</v>
      </c>
      <c r="C80" s="184"/>
      <c r="D80" s="184">
        <v>75803</v>
      </c>
      <c r="E80" s="189"/>
      <c r="F80" s="195">
        <f>F81+F82</f>
        <v>2174598</v>
      </c>
      <c r="G80" s="195">
        <f>G81+G82</f>
        <v>0</v>
      </c>
      <c r="H80" s="195">
        <f>H81+H82</f>
        <v>0</v>
      </c>
      <c r="I80" s="195">
        <f>I81+I82</f>
        <v>2174598</v>
      </c>
    </row>
    <row r="81" spans="1:9" ht="19.5" customHeight="1">
      <c r="A81" s="3"/>
      <c r="B81" s="100" t="s">
        <v>442</v>
      </c>
      <c r="C81" s="8"/>
      <c r="D81" s="8"/>
      <c r="E81" s="171" t="s">
        <v>628</v>
      </c>
      <c r="F81" s="191">
        <v>1697100</v>
      </c>
      <c r="G81" s="191"/>
      <c r="H81" s="191"/>
      <c r="I81" s="463">
        <f>F81+G81-H81</f>
        <v>1697100</v>
      </c>
    </row>
    <row r="82" spans="1:9" ht="22.5" customHeight="1">
      <c r="A82" s="3"/>
      <c r="B82" s="100" t="s">
        <v>382</v>
      </c>
      <c r="C82" s="8"/>
      <c r="D82" s="8"/>
      <c r="E82" s="171" t="s">
        <v>628</v>
      </c>
      <c r="F82" s="191">
        <v>477498</v>
      </c>
      <c r="G82" s="191"/>
      <c r="H82" s="191"/>
      <c r="I82" s="463">
        <f>F82+G82-H82</f>
        <v>477498</v>
      </c>
    </row>
    <row r="83" spans="1:9" ht="17.25" customHeight="1">
      <c r="A83" s="194" t="s">
        <v>548</v>
      </c>
      <c r="B83" s="168" t="s">
        <v>544</v>
      </c>
      <c r="C83" s="184"/>
      <c r="D83" s="184">
        <v>75814</v>
      </c>
      <c r="E83" s="188"/>
      <c r="F83" s="190">
        <f>F84</f>
        <v>25000</v>
      </c>
      <c r="G83" s="190">
        <f>G84</f>
        <v>0</v>
      </c>
      <c r="H83" s="190">
        <f>H84</f>
        <v>0</v>
      </c>
      <c r="I83" s="190">
        <f>I84</f>
        <v>25000</v>
      </c>
    </row>
    <row r="84" spans="1:9" ht="14.25" customHeight="1">
      <c r="A84" s="15"/>
      <c r="B84" s="100" t="s">
        <v>501</v>
      </c>
      <c r="C84" s="8"/>
      <c r="D84" s="8"/>
      <c r="E84" s="171" t="s">
        <v>619</v>
      </c>
      <c r="F84" s="164">
        <v>25000</v>
      </c>
      <c r="G84" s="164"/>
      <c r="H84" s="164"/>
      <c r="I84" s="463">
        <f>F84+G84-H84</f>
        <v>25000</v>
      </c>
    </row>
    <row r="85" spans="1:9" ht="24.75" customHeight="1">
      <c r="A85" s="194" t="s">
        <v>549</v>
      </c>
      <c r="B85" s="168" t="s">
        <v>701</v>
      </c>
      <c r="C85" s="184"/>
      <c r="D85" s="184">
        <v>75832</v>
      </c>
      <c r="E85" s="188"/>
      <c r="F85" s="195">
        <f>F86</f>
        <v>1610246</v>
      </c>
      <c r="G85" s="195">
        <f>G86</f>
        <v>0</v>
      </c>
      <c r="H85" s="195">
        <f>H86</f>
        <v>0</v>
      </c>
      <c r="I85" s="195">
        <f>I86</f>
        <v>1610246</v>
      </c>
    </row>
    <row r="86" spans="1:9" ht="21.75" customHeight="1">
      <c r="A86" s="12"/>
      <c r="B86" s="100" t="s">
        <v>443</v>
      </c>
      <c r="C86" s="32"/>
      <c r="D86" s="32"/>
      <c r="E86" s="171" t="s">
        <v>628</v>
      </c>
      <c r="F86" s="164">
        <v>1610246</v>
      </c>
      <c r="G86" s="164"/>
      <c r="H86" s="164"/>
      <c r="I86" s="463">
        <f>F86+G86-H86</f>
        <v>1610246</v>
      </c>
    </row>
    <row r="87" spans="1:9" ht="18.75" customHeight="1">
      <c r="A87" s="138" t="s">
        <v>674</v>
      </c>
      <c r="B87" s="166" t="s">
        <v>545</v>
      </c>
      <c r="C87" s="172" t="s">
        <v>136</v>
      </c>
      <c r="D87" s="177"/>
      <c r="E87" s="178"/>
      <c r="F87" s="156">
        <f>F88+F92</f>
        <v>192600</v>
      </c>
      <c r="G87" s="156">
        <f>G88+G92</f>
        <v>0</v>
      </c>
      <c r="H87" s="156">
        <f>H88+H92</f>
        <v>0</v>
      </c>
      <c r="I87" s="156">
        <f>I88+I92</f>
        <v>192600</v>
      </c>
    </row>
    <row r="88" spans="1:9" ht="15.75" customHeight="1">
      <c r="A88" s="194" t="s">
        <v>499</v>
      </c>
      <c r="B88" s="168" t="s">
        <v>153</v>
      </c>
      <c r="C88" s="188"/>
      <c r="D88" s="188" t="s">
        <v>152</v>
      </c>
      <c r="E88" s="188"/>
      <c r="F88" s="190">
        <f>F89+F90+F91</f>
        <v>17800</v>
      </c>
      <c r="G88" s="190">
        <f>G89+G90+G91</f>
        <v>0</v>
      </c>
      <c r="H88" s="190">
        <f>H89+H90+H91</f>
        <v>0</v>
      </c>
      <c r="I88" s="190">
        <f>I89+I90+I91</f>
        <v>17800</v>
      </c>
    </row>
    <row r="89" spans="1:9" ht="18" customHeight="1">
      <c r="A89" s="15"/>
      <c r="B89" s="100" t="s">
        <v>504</v>
      </c>
      <c r="C89" s="16"/>
      <c r="D89" s="16"/>
      <c r="E89" s="171" t="s">
        <v>620</v>
      </c>
      <c r="F89" s="164">
        <v>400</v>
      </c>
      <c r="G89" s="164"/>
      <c r="H89" s="164"/>
      <c r="I89" s="463">
        <f>F89+G89-H89</f>
        <v>400</v>
      </c>
    </row>
    <row r="90" spans="1:9" ht="24" customHeight="1">
      <c r="A90" s="15"/>
      <c r="B90" s="100" t="s">
        <v>669</v>
      </c>
      <c r="C90" s="16"/>
      <c r="D90" s="16"/>
      <c r="E90" s="171" t="s">
        <v>621</v>
      </c>
      <c r="F90" s="164">
        <v>16800</v>
      </c>
      <c r="G90" s="164"/>
      <c r="H90" s="164"/>
      <c r="I90" s="463">
        <f>F90+G90-H90</f>
        <v>16800</v>
      </c>
    </row>
    <row r="91" spans="1:9" ht="20.25" customHeight="1">
      <c r="A91" s="12"/>
      <c r="B91" s="100" t="s">
        <v>501</v>
      </c>
      <c r="C91" s="8"/>
      <c r="D91" s="32"/>
      <c r="E91" s="171" t="s">
        <v>619</v>
      </c>
      <c r="F91" s="164">
        <v>600</v>
      </c>
      <c r="G91" s="164"/>
      <c r="H91" s="164"/>
      <c r="I91" s="463">
        <f>F91+G91-H91</f>
        <v>600</v>
      </c>
    </row>
    <row r="92" spans="1:9" ht="20.25" customHeight="1">
      <c r="A92" s="194" t="s">
        <v>502</v>
      </c>
      <c r="B92" s="168" t="s">
        <v>189</v>
      </c>
      <c r="C92" s="184"/>
      <c r="D92" s="184">
        <v>80130</v>
      </c>
      <c r="E92" s="184"/>
      <c r="F92" s="190">
        <f>F93+F94+F95+F96+F97</f>
        <v>174800</v>
      </c>
      <c r="G92" s="190">
        <f>G93+G94+G95+G96+G97</f>
        <v>0</v>
      </c>
      <c r="H92" s="190">
        <f>H93+H94+H95+H96+H97</f>
        <v>0</v>
      </c>
      <c r="I92" s="190">
        <f>I93+I94+I95+I96+I97</f>
        <v>174800</v>
      </c>
    </row>
    <row r="93" spans="1:9" ht="23.25" customHeight="1">
      <c r="A93" s="12"/>
      <c r="B93" s="100" t="s">
        <v>669</v>
      </c>
      <c r="C93" s="8"/>
      <c r="D93" s="32"/>
      <c r="E93" s="171" t="s">
        <v>621</v>
      </c>
      <c r="F93" s="164">
        <v>75505</v>
      </c>
      <c r="G93" s="164"/>
      <c r="H93" s="164"/>
      <c r="I93" s="463">
        <f>F93+G93-H93</f>
        <v>75505</v>
      </c>
    </row>
    <row r="94" spans="1:9" ht="20.25" customHeight="1">
      <c r="A94" s="12"/>
      <c r="B94" s="100" t="s">
        <v>507</v>
      </c>
      <c r="C94" s="8"/>
      <c r="D94" s="32"/>
      <c r="E94" s="171" t="s">
        <v>622</v>
      </c>
      <c r="F94" s="164">
        <v>95385</v>
      </c>
      <c r="G94" s="164"/>
      <c r="H94" s="164"/>
      <c r="I94" s="463">
        <f>F94+G94-H94</f>
        <v>95385</v>
      </c>
    </row>
    <row r="95" spans="1:9" ht="20.25" customHeight="1">
      <c r="A95" s="12"/>
      <c r="B95" s="100" t="s">
        <v>332</v>
      </c>
      <c r="C95" s="8"/>
      <c r="D95" s="32"/>
      <c r="E95" s="171" t="s">
        <v>331</v>
      </c>
      <c r="F95" s="164">
        <v>0</v>
      </c>
      <c r="G95" s="164"/>
      <c r="H95" s="164"/>
      <c r="I95" s="463">
        <f>F95+G95-H95</f>
        <v>0</v>
      </c>
    </row>
    <row r="96" spans="1:9" ht="20.25" customHeight="1">
      <c r="A96" s="12"/>
      <c r="B96" s="100" t="s">
        <v>501</v>
      </c>
      <c r="C96" s="8"/>
      <c r="D96" s="32"/>
      <c r="E96" s="171" t="s">
        <v>619</v>
      </c>
      <c r="F96" s="164">
        <v>650</v>
      </c>
      <c r="G96" s="164"/>
      <c r="H96" s="164"/>
      <c r="I96" s="463">
        <f>F96+G96-H96</f>
        <v>650</v>
      </c>
    </row>
    <row r="97" spans="1:9" ht="20.25" customHeight="1">
      <c r="A97" s="12"/>
      <c r="B97" s="100" t="s">
        <v>539</v>
      </c>
      <c r="C97" s="8"/>
      <c r="D97" s="32"/>
      <c r="E97" s="171" t="s">
        <v>623</v>
      </c>
      <c r="F97" s="164">
        <v>3260</v>
      </c>
      <c r="G97" s="164"/>
      <c r="H97" s="164"/>
      <c r="I97" s="463">
        <f>F97+G97-H97</f>
        <v>3260</v>
      </c>
    </row>
    <row r="98" spans="1:9" ht="20.25" customHeight="1">
      <c r="A98" s="138">
        <v>12</v>
      </c>
      <c r="B98" s="166" t="s">
        <v>439</v>
      </c>
      <c r="C98" s="179">
        <v>803</v>
      </c>
      <c r="D98" s="179"/>
      <c r="E98" s="181"/>
      <c r="F98" s="192">
        <f>F99</f>
        <v>388078</v>
      </c>
      <c r="G98" s="192">
        <f>G99</f>
        <v>0</v>
      </c>
      <c r="H98" s="192">
        <f>H99</f>
        <v>0</v>
      </c>
      <c r="I98" s="192">
        <f>I99</f>
        <v>388078</v>
      </c>
    </row>
    <row r="99" spans="1:9" ht="24.75" customHeight="1">
      <c r="A99" s="194" t="s">
        <v>406</v>
      </c>
      <c r="B99" s="168" t="s">
        <v>339</v>
      </c>
      <c r="C99" s="184"/>
      <c r="D99" s="184">
        <v>80309</v>
      </c>
      <c r="E99" s="184"/>
      <c r="F99" s="190">
        <f>F100+F101+F102</f>
        <v>388078</v>
      </c>
      <c r="G99" s="190">
        <f>G100+G101+G102</f>
        <v>0</v>
      </c>
      <c r="H99" s="190">
        <f>H100+H101+H102</f>
        <v>0</v>
      </c>
      <c r="I99" s="190">
        <f>I100+I101+I102</f>
        <v>388078</v>
      </c>
    </row>
    <row r="100" spans="1:9" ht="15.75" customHeight="1">
      <c r="A100" s="12"/>
      <c r="B100" s="100" t="s">
        <v>501</v>
      </c>
      <c r="C100" s="8"/>
      <c r="D100" s="171"/>
      <c r="E100" s="171" t="s">
        <v>619</v>
      </c>
      <c r="F100" s="164">
        <v>30</v>
      </c>
      <c r="G100" s="164"/>
      <c r="H100" s="164"/>
      <c r="I100" s="463">
        <f>F100+G100-H100</f>
        <v>30</v>
      </c>
    </row>
    <row r="101" spans="1:9" ht="48" customHeight="1">
      <c r="A101" s="12"/>
      <c r="B101" s="100" t="s">
        <v>525</v>
      </c>
      <c r="C101" s="8"/>
      <c r="D101" s="170"/>
      <c r="E101" s="171" t="s">
        <v>408</v>
      </c>
      <c r="F101" s="164">
        <v>291037</v>
      </c>
      <c r="G101" s="164"/>
      <c r="H101" s="164"/>
      <c r="I101" s="463">
        <f>F101+G101-H101</f>
        <v>291037</v>
      </c>
    </row>
    <row r="102" spans="1:9" ht="47.25" customHeight="1">
      <c r="A102" s="12"/>
      <c r="B102" s="100" t="s">
        <v>525</v>
      </c>
      <c r="C102" s="8"/>
      <c r="D102" s="170"/>
      <c r="E102" s="171" t="s">
        <v>409</v>
      </c>
      <c r="F102" s="164">
        <v>97011</v>
      </c>
      <c r="G102" s="164"/>
      <c r="H102" s="164"/>
      <c r="I102" s="463">
        <f>F102+G102-H102</f>
        <v>97011</v>
      </c>
    </row>
    <row r="103" spans="1:9" s="22" customFormat="1" ht="20.25" customHeight="1">
      <c r="A103" s="138" t="s">
        <v>518</v>
      </c>
      <c r="B103" s="166" t="s">
        <v>547</v>
      </c>
      <c r="C103" s="179">
        <v>851</v>
      </c>
      <c r="D103" s="169"/>
      <c r="E103" s="173"/>
      <c r="F103" s="192">
        <f>F104+F110</f>
        <v>5640782</v>
      </c>
      <c r="G103" s="192">
        <f>G104+G110</f>
        <v>25655</v>
      </c>
      <c r="H103" s="192">
        <f>H104+H110</f>
        <v>541646</v>
      </c>
      <c r="I103" s="192">
        <f>I104+I110</f>
        <v>5124791</v>
      </c>
    </row>
    <row r="104" spans="1:9" ht="20.25" customHeight="1">
      <c r="A104" s="194" t="s">
        <v>499</v>
      </c>
      <c r="B104" s="168" t="s">
        <v>242</v>
      </c>
      <c r="C104" s="184"/>
      <c r="D104" s="184">
        <v>85111</v>
      </c>
      <c r="E104" s="188"/>
      <c r="F104" s="190">
        <f>F105+F106+F107+F108+F109</f>
        <v>4886782</v>
      </c>
      <c r="G104" s="190">
        <f>G105+G106+G107+G108+G109</f>
        <v>22320</v>
      </c>
      <c r="H104" s="190">
        <f>H105+H106+H107+H108+H109</f>
        <v>541646</v>
      </c>
      <c r="I104" s="190">
        <f>I105+I106+I107+I108+I109</f>
        <v>4367456</v>
      </c>
    </row>
    <row r="105" spans="1:9" ht="24" customHeight="1">
      <c r="A105" s="12"/>
      <c r="B105" s="100" t="s">
        <v>669</v>
      </c>
      <c r="C105" s="8"/>
      <c r="D105" s="170"/>
      <c r="E105" s="171" t="s">
        <v>621</v>
      </c>
      <c r="F105" s="164">
        <v>54120</v>
      </c>
      <c r="G105" s="164"/>
      <c r="H105" s="164"/>
      <c r="I105" s="463">
        <f>F105+G105-H105</f>
        <v>54120</v>
      </c>
    </row>
    <row r="106" spans="1:9" ht="23.25" customHeight="1">
      <c r="A106" s="12"/>
      <c r="B106" s="100" t="s">
        <v>412</v>
      </c>
      <c r="C106" s="8"/>
      <c r="D106" s="170"/>
      <c r="E106" s="171" t="s">
        <v>411</v>
      </c>
      <c r="F106" s="164">
        <v>720897</v>
      </c>
      <c r="G106" s="164"/>
      <c r="H106" s="164">
        <v>59703</v>
      </c>
      <c r="I106" s="463">
        <f>F106+G106-H106</f>
        <v>661194</v>
      </c>
    </row>
    <row r="107" spans="1:9" ht="24" customHeight="1">
      <c r="A107" s="12"/>
      <c r="B107" s="167" t="s">
        <v>670</v>
      </c>
      <c r="C107" s="8"/>
      <c r="D107" s="170"/>
      <c r="E107" s="171" t="s">
        <v>438</v>
      </c>
      <c r="F107" s="164">
        <v>2956522</v>
      </c>
      <c r="G107" s="164"/>
      <c r="H107" s="164">
        <v>481943</v>
      </c>
      <c r="I107" s="463">
        <f>F107+G107-H107</f>
        <v>2474579</v>
      </c>
    </row>
    <row r="108" spans="1:9" ht="26.25" customHeight="1">
      <c r="A108" s="12"/>
      <c r="B108" s="167" t="s">
        <v>670</v>
      </c>
      <c r="C108" s="8"/>
      <c r="D108" s="32"/>
      <c r="E108" s="171" t="s">
        <v>604</v>
      </c>
      <c r="F108" s="164">
        <v>409822</v>
      </c>
      <c r="G108" s="164">
        <v>22320</v>
      </c>
      <c r="H108" s="164"/>
      <c r="I108" s="463">
        <f>F108+G108-H108</f>
        <v>432142</v>
      </c>
    </row>
    <row r="109" spans="1:9" ht="26.25" customHeight="1">
      <c r="A109" s="12"/>
      <c r="B109" s="100" t="s">
        <v>514</v>
      </c>
      <c r="C109" s="8"/>
      <c r="D109" s="32"/>
      <c r="E109" s="171" t="s">
        <v>407</v>
      </c>
      <c r="F109" s="164">
        <v>745421</v>
      </c>
      <c r="G109" s="164"/>
      <c r="H109" s="164"/>
      <c r="I109" s="463">
        <f>F109+G109-H109</f>
        <v>745421</v>
      </c>
    </row>
    <row r="110" spans="1:9" ht="24.75" customHeight="1">
      <c r="A110" s="194" t="s">
        <v>502</v>
      </c>
      <c r="B110" s="168" t="s">
        <v>556</v>
      </c>
      <c r="C110" s="184"/>
      <c r="D110" s="184">
        <v>85156</v>
      </c>
      <c r="E110" s="168"/>
      <c r="F110" s="190">
        <f>F111</f>
        <v>754000</v>
      </c>
      <c r="G110" s="190">
        <f>G111</f>
        <v>3335</v>
      </c>
      <c r="H110" s="190">
        <f>H111</f>
        <v>0</v>
      </c>
      <c r="I110" s="190">
        <f>I111</f>
        <v>757335</v>
      </c>
    </row>
    <row r="111" spans="1:9" ht="27.75" customHeight="1">
      <c r="A111" s="15"/>
      <c r="B111" s="100" t="s">
        <v>519</v>
      </c>
      <c r="C111" s="8"/>
      <c r="D111" s="8"/>
      <c r="E111" s="170">
        <v>2110</v>
      </c>
      <c r="F111" s="164">
        <v>754000</v>
      </c>
      <c r="G111" s="164">
        <v>3335</v>
      </c>
      <c r="H111" s="164"/>
      <c r="I111" s="463">
        <f>F111+G111-H111</f>
        <v>757335</v>
      </c>
    </row>
    <row r="112" spans="1:9" ht="20.25" customHeight="1">
      <c r="A112" s="138" t="s">
        <v>520</v>
      </c>
      <c r="B112" s="166" t="s">
        <v>115</v>
      </c>
      <c r="C112" s="179">
        <v>852</v>
      </c>
      <c r="D112" s="179"/>
      <c r="E112" s="169"/>
      <c r="F112" s="399">
        <f>F113+F117+F121+F123+F126+F128</f>
        <v>1027022</v>
      </c>
      <c r="G112" s="399">
        <f>G113+G117+G121+G123+G126+G128</f>
        <v>427075</v>
      </c>
      <c r="H112" s="399">
        <f>H113+H117+H121+H123+H126+H128</f>
        <v>66938</v>
      </c>
      <c r="I112" s="399">
        <f>I113+I117+I121+I123+I126+I128</f>
        <v>1387159</v>
      </c>
    </row>
    <row r="113" spans="1:9" ht="25.5" customHeight="1">
      <c r="A113" s="194" t="s">
        <v>499</v>
      </c>
      <c r="B113" s="168" t="s">
        <v>403</v>
      </c>
      <c r="C113" s="188"/>
      <c r="D113" s="188" t="s">
        <v>116</v>
      </c>
      <c r="E113" s="188"/>
      <c r="F113" s="190">
        <f>F114+F115+F116</f>
        <v>114103</v>
      </c>
      <c r="G113" s="190">
        <f>G114+G115+G116</f>
        <v>30024</v>
      </c>
      <c r="H113" s="190">
        <f>H114+H115+H116</f>
        <v>0</v>
      </c>
      <c r="I113" s="190">
        <f>I114+I115+I116</f>
        <v>144127</v>
      </c>
    </row>
    <row r="114" spans="1:9" ht="24" customHeight="1">
      <c r="A114" s="12"/>
      <c r="B114" s="100" t="s">
        <v>361</v>
      </c>
      <c r="C114" s="176"/>
      <c r="D114" s="176"/>
      <c r="E114" s="171" t="s">
        <v>362</v>
      </c>
      <c r="F114" s="191">
        <v>500</v>
      </c>
      <c r="G114" s="191"/>
      <c r="H114" s="191"/>
      <c r="I114" s="463">
        <f>F114+G114-H114</f>
        <v>500</v>
      </c>
    </row>
    <row r="115" spans="1:9" ht="17.25" customHeight="1">
      <c r="A115" s="12"/>
      <c r="B115" s="100" t="s">
        <v>501</v>
      </c>
      <c r="C115" s="16"/>
      <c r="D115" s="16"/>
      <c r="E115" s="171" t="s">
        <v>619</v>
      </c>
      <c r="F115" s="164">
        <v>200</v>
      </c>
      <c r="G115" s="164"/>
      <c r="H115" s="164"/>
      <c r="I115" s="463">
        <f>F115+G115-H115</f>
        <v>200</v>
      </c>
    </row>
    <row r="116" spans="1:9" ht="27.75" customHeight="1">
      <c r="A116" s="12"/>
      <c r="B116" s="100" t="s">
        <v>521</v>
      </c>
      <c r="C116" s="32"/>
      <c r="D116" s="67"/>
      <c r="E116" s="170">
        <v>2320</v>
      </c>
      <c r="F116" s="191">
        <v>113403</v>
      </c>
      <c r="G116" s="191">
        <v>30024</v>
      </c>
      <c r="H116" s="191"/>
      <c r="I116" s="463">
        <f>F116+G116-H116</f>
        <v>143427</v>
      </c>
    </row>
    <row r="117" spans="1:9" ht="26.25" customHeight="1">
      <c r="A117" s="194" t="s">
        <v>502</v>
      </c>
      <c r="B117" s="168" t="s">
        <v>260</v>
      </c>
      <c r="C117" s="188"/>
      <c r="D117" s="188" t="s">
        <v>117</v>
      </c>
      <c r="E117" s="188"/>
      <c r="F117" s="195">
        <f>F118+F119+F120</f>
        <v>848000</v>
      </c>
      <c r="G117" s="195">
        <f>G118+G119+G120</f>
        <v>50000</v>
      </c>
      <c r="H117" s="195">
        <f>H118+H119+H120</f>
        <v>66938</v>
      </c>
      <c r="I117" s="195">
        <f>I118+I119+I120</f>
        <v>831062</v>
      </c>
    </row>
    <row r="118" spans="1:9" ht="15.75" customHeight="1">
      <c r="A118" s="15"/>
      <c r="B118" s="100" t="s">
        <v>507</v>
      </c>
      <c r="C118" s="16"/>
      <c r="D118" s="16"/>
      <c r="E118" s="171" t="s">
        <v>622</v>
      </c>
      <c r="F118" s="164">
        <v>376800</v>
      </c>
      <c r="G118" s="164">
        <v>50000</v>
      </c>
      <c r="H118" s="164"/>
      <c r="I118" s="463">
        <f>F118+G118-H118</f>
        <v>426800</v>
      </c>
    </row>
    <row r="119" spans="1:9" ht="15" customHeight="1">
      <c r="A119" s="15"/>
      <c r="B119" s="100" t="s">
        <v>501</v>
      </c>
      <c r="C119" s="16"/>
      <c r="D119" s="16"/>
      <c r="E119" s="171" t="s">
        <v>619</v>
      </c>
      <c r="F119" s="164">
        <v>200</v>
      </c>
      <c r="G119" s="164"/>
      <c r="H119" s="164"/>
      <c r="I119" s="463">
        <f>F119+G119-H119</f>
        <v>200</v>
      </c>
    </row>
    <row r="120" spans="1:9" ht="20.25" customHeight="1">
      <c r="A120" s="15"/>
      <c r="B120" s="100" t="s">
        <v>522</v>
      </c>
      <c r="C120" s="8"/>
      <c r="D120" s="32"/>
      <c r="E120" s="170">
        <v>2130</v>
      </c>
      <c r="F120" s="191">
        <v>471000</v>
      </c>
      <c r="G120" s="191"/>
      <c r="H120" s="191">
        <v>66938</v>
      </c>
      <c r="I120" s="463">
        <f>F120+G120-H120</f>
        <v>404062</v>
      </c>
    </row>
    <row r="121" spans="1:9" ht="20.25" customHeight="1">
      <c r="A121" s="194" t="s">
        <v>546</v>
      </c>
      <c r="B121" s="488" t="s">
        <v>523</v>
      </c>
      <c r="C121" s="194"/>
      <c r="D121" s="194">
        <v>85203</v>
      </c>
      <c r="E121" s="194"/>
      <c r="F121" s="194">
        <f>F122</f>
        <v>0</v>
      </c>
      <c r="G121" s="194">
        <f>G122</f>
        <v>300000</v>
      </c>
      <c r="H121" s="194">
        <f>H122</f>
        <v>0</v>
      </c>
      <c r="I121" s="194">
        <f>I122</f>
        <v>300000</v>
      </c>
    </row>
    <row r="122" spans="1:9" ht="25.5" customHeight="1">
      <c r="A122" s="15"/>
      <c r="B122" s="100" t="s">
        <v>519</v>
      </c>
      <c r="C122" s="8"/>
      <c r="D122" s="32"/>
      <c r="E122" s="170">
        <v>2110</v>
      </c>
      <c r="F122" s="191">
        <v>0</v>
      </c>
      <c r="G122" s="191">
        <v>300000</v>
      </c>
      <c r="H122" s="191"/>
      <c r="I122" s="463">
        <f>F122+G122-H122</f>
        <v>300000</v>
      </c>
    </row>
    <row r="123" spans="1:9" ht="16.5" customHeight="1">
      <c r="A123" s="194" t="s">
        <v>548</v>
      </c>
      <c r="B123" s="168" t="s">
        <v>404</v>
      </c>
      <c r="C123" s="188"/>
      <c r="D123" s="188" t="s">
        <v>122</v>
      </c>
      <c r="E123" s="188"/>
      <c r="F123" s="190">
        <f>F124+F125</f>
        <v>61219</v>
      </c>
      <c r="G123" s="190">
        <f>G124+G125</f>
        <v>47051</v>
      </c>
      <c r="H123" s="190">
        <f>H124+H125</f>
        <v>0</v>
      </c>
      <c r="I123" s="190">
        <f>I124+I125</f>
        <v>108270</v>
      </c>
    </row>
    <row r="124" spans="1:9" ht="24" customHeight="1">
      <c r="A124" s="15"/>
      <c r="B124" s="100" t="s">
        <v>361</v>
      </c>
      <c r="C124" s="16"/>
      <c r="D124" s="16"/>
      <c r="E124" s="171" t="s">
        <v>362</v>
      </c>
      <c r="F124" s="191">
        <v>500</v>
      </c>
      <c r="G124" s="191"/>
      <c r="H124" s="191"/>
      <c r="I124" s="463">
        <f>F124+G124-H124</f>
        <v>500</v>
      </c>
    </row>
    <row r="125" spans="1:9" ht="24" customHeight="1">
      <c r="A125" s="15"/>
      <c r="B125" s="100" t="s">
        <v>521</v>
      </c>
      <c r="C125" s="16"/>
      <c r="D125" s="16"/>
      <c r="E125" s="171" t="s">
        <v>207</v>
      </c>
      <c r="F125" s="164">
        <v>60719</v>
      </c>
      <c r="G125" s="164">
        <v>47051</v>
      </c>
      <c r="H125" s="164"/>
      <c r="I125" s="463">
        <f>F125+G125-H125</f>
        <v>107770</v>
      </c>
    </row>
    <row r="126" spans="1:9" ht="18.75" customHeight="1">
      <c r="A126" s="194" t="s">
        <v>549</v>
      </c>
      <c r="B126" s="168" t="s">
        <v>437</v>
      </c>
      <c r="C126" s="188"/>
      <c r="D126" s="188" t="s">
        <v>118</v>
      </c>
      <c r="E126" s="188"/>
      <c r="F126" s="190">
        <f>F127</f>
        <v>100</v>
      </c>
      <c r="G126" s="190">
        <f>G127</f>
        <v>0</v>
      </c>
      <c r="H126" s="190">
        <f>H127</f>
        <v>0</v>
      </c>
      <c r="I126" s="190">
        <f>I127</f>
        <v>100</v>
      </c>
    </row>
    <row r="127" spans="1:9" ht="19.5" customHeight="1">
      <c r="A127" s="15"/>
      <c r="B127" s="100" t="s">
        <v>501</v>
      </c>
      <c r="C127" s="16"/>
      <c r="D127" s="16"/>
      <c r="E127" s="171" t="s">
        <v>619</v>
      </c>
      <c r="F127" s="164">
        <v>100</v>
      </c>
      <c r="G127" s="164"/>
      <c r="H127" s="164"/>
      <c r="I127" s="463">
        <f>F127+G127-H127</f>
        <v>100</v>
      </c>
    </row>
    <row r="128" spans="1:9" ht="35.25" customHeight="1">
      <c r="A128" s="194" t="s">
        <v>793</v>
      </c>
      <c r="B128" s="487" t="s">
        <v>355</v>
      </c>
      <c r="C128" s="188"/>
      <c r="D128" s="188" t="s">
        <v>352</v>
      </c>
      <c r="E128" s="188"/>
      <c r="F128" s="190">
        <f>F129</f>
        <v>3600</v>
      </c>
      <c r="G128" s="190">
        <f>G129</f>
        <v>0</v>
      </c>
      <c r="H128" s="190">
        <f>H129</f>
        <v>0</v>
      </c>
      <c r="I128" s="190">
        <f>I129</f>
        <v>3600</v>
      </c>
    </row>
    <row r="129" spans="1:9" ht="20.25" customHeight="1">
      <c r="A129" s="197"/>
      <c r="B129" s="100" t="s">
        <v>539</v>
      </c>
      <c r="C129" s="186"/>
      <c r="D129" s="186"/>
      <c r="E129" s="185" t="s">
        <v>623</v>
      </c>
      <c r="F129" s="164">
        <v>3600</v>
      </c>
      <c r="G129" s="164"/>
      <c r="H129" s="164"/>
      <c r="I129" s="463">
        <f>F129+G129-H129</f>
        <v>3600</v>
      </c>
    </row>
    <row r="130" spans="1:10" ht="36" customHeight="1">
      <c r="A130" s="138" t="s">
        <v>524</v>
      </c>
      <c r="B130" s="166" t="s">
        <v>119</v>
      </c>
      <c r="C130" s="172" t="s">
        <v>254</v>
      </c>
      <c r="D130" s="172"/>
      <c r="E130" s="173"/>
      <c r="F130" s="399">
        <f>F131+F133</f>
        <v>169206</v>
      </c>
      <c r="G130" s="399">
        <f>G131+G133</f>
        <v>26372</v>
      </c>
      <c r="H130" s="399">
        <f>H131+H133</f>
        <v>0</v>
      </c>
      <c r="I130" s="399">
        <f>I131+I133</f>
        <v>195578</v>
      </c>
      <c r="J130" s="131"/>
    </row>
    <row r="131" spans="1:9" s="126" customFormat="1" ht="15.75" customHeight="1">
      <c r="A131" s="194" t="s">
        <v>499</v>
      </c>
      <c r="B131" s="168" t="s">
        <v>550</v>
      </c>
      <c r="C131" s="188"/>
      <c r="D131" s="188" t="s">
        <v>266</v>
      </c>
      <c r="E131" s="188"/>
      <c r="F131" s="195">
        <f>F132</f>
        <v>18821</v>
      </c>
      <c r="G131" s="195">
        <f>G132</f>
        <v>26372</v>
      </c>
      <c r="H131" s="195">
        <f>H132</f>
        <v>0</v>
      </c>
      <c r="I131" s="195">
        <f>I132</f>
        <v>45193</v>
      </c>
    </row>
    <row r="132" spans="1:9" s="126" customFormat="1" ht="15.75" customHeight="1">
      <c r="A132" s="15"/>
      <c r="B132" s="100" t="s">
        <v>539</v>
      </c>
      <c r="C132" s="16"/>
      <c r="D132" s="16"/>
      <c r="E132" s="171" t="s">
        <v>623</v>
      </c>
      <c r="F132" s="401">
        <v>18821</v>
      </c>
      <c r="G132" s="401">
        <v>26372</v>
      </c>
      <c r="H132" s="401"/>
      <c r="I132" s="463">
        <f>F132+G132-H132</f>
        <v>45193</v>
      </c>
    </row>
    <row r="133" spans="1:9" s="22" customFormat="1" ht="17.25" customHeight="1">
      <c r="A133" s="194" t="s">
        <v>502</v>
      </c>
      <c r="B133" s="196" t="s">
        <v>304</v>
      </c>
      <c r="C133" s="188"/>
      <c r="D133" s="188" t="s">
        <v>303</v>
      </c>
      <c r="E133" s="188"/>
      <c r="F133" s="195">
        <f>F134+F135</f>
        <v>150385</v>
      </c>
      <c r="G133" s="195">
        <f>G134+G135</f>
        <v>0</v>
      </c>
      <c r="H133" s="195">
        <f>H134+H135</f>
        <v>0</v>
      </c>
      <c r="I133" s="195">
        <f>I134+I135</f>
        <v>150385</v>
      </c>
    </row>
    <row r="134" spans="1:9" ht="18" customHeight="1">
      <c r="A134" s="15"/>
      <c r="B134" s="100" t="s">
        <v>501</v>
      </c>
      <c r="C134" s="16"/>
      <c r="D134" s="16"/>
      <c r="E134" s="171" t="s">
        <v>619</v>
      </c>
      <c r="F134" s="191">
        <v>180</v>
      </c>
      <c r="G134" s="191"/>
      <c r="H134" s="191"/>
      <c r="I134" s="463">
        <f>F134+G134-H134</f>
        <v>180</v>
      </c>
    </row>
    <row r="135" spans="1:9" s="22" customFormat="1" ht="23.25" customHeight="1">
      <c r="A135" s="12"/>
      <c r="B135" s="100" t="s">
        <v>405</v>
      </c>
      <c r="C135" s="67"/>
      <c r="D135" s="67"/>
      <c r="E135" s="170">
        <v>2690</v>
      </c>
      <c r="F135" s="191">
        <v>150205</v>
      </c>
      <c r="G135" s="191"/>
      <c r="H135" s="191"/>
      <c r="I135" s="463">
        <f>F135+G135-H135</f>
        <v>150205</v>
      </c>
    </row>
    <row r="136" spans="1:9" s="22" customFormat="1" ht="28.5" customHeight="1">
      <c r="A136" s="138" t="s">
        <v>526</v>
      </c>
      <c r="B136" s="166" t="s">
        <v>551</v>
      </c>
      <c r="C136" s="172" t="s">
        <v>306</v>
      </c>
      <c r="D136" s="177"/>
      <c r="E136" s="178"/>
      <c r="F136" s="399">
        <f>F137+F142+F144+F149</f>
        <v>582870</v>
      </c>
      <c r="G136" s="399">
        <f>G137+G142+G144+G149</f>
        <v>0</v>
      </c>
      <c r="H136" s="399">
        <f>H137+H142+H144+H149</f>
        <v>0</v>
      </c>
      <c r="I136" s="399">
        <f>I137+I142+I144+I149</f>
        <v>582870</v>
      </c>
    </row>
    <row r="137" spans="1:9" s="22" customFormat="1" ht="24" customHeight="1">
      <c r="A137" s="194" t="s">
        <v>499</v>
      </c>
      <c r="B137" s="168" t="s">
        <v>309</v>
      </c>
      <c r="C137" s="188"/>
      <c r="D137" s="188" t="s">
        <v>308</v>
      </c>
      <c r="E137" s="188"/>
      <c r="F137" s="195">
        <f>F138+F139+F140+F141</f>
        <v>130000</v>
      </c>
      <c r="G137" s="195">
        <f>G138+G139+G140+G141</f>
        <v>0</v>
      </c>
      <c r="H137" s="195">
        <f>H138+H139+H140+H141</f>
        <v>0</v>
      </c>
      <c r="I137" s="195">
        <f>I138+I139+I140+I141</f>
        <v>130000</v>
      </c>
    </row>
    <row r="138" spans="1:9" ht="25.5" customHeight="1">
      <c r="A138" s="15"/>
      <c r="B138" s="100" t="s">
        <v>363</v>
      </c>
      <c r="C138" s="16"/>
      <c r="D138" s="16"/>
      <c r="E138" s="171" t="s">
        <v>362</v>
      </c>
      <c r="F138" s="191">
        <v>42000</v>
      </c>
      <c r="G138" s="191"/>
      <c r="H138" s="191"/>
      <c r="I138" s="463">
        <f>F138+G138-H138</f>
        <v>42000</v>
      </c>
    </row>
    <row r="139" spans="1:9" ht="27" customHeight="1">
      <c r="A139" s="15"/>
      <c r="B139" s="100" t="s">
        <v>669</v>
      </c>
      <c r="C139" s="16"/>
      <c r="D139" s="16"/>
      <c r="E139" s="185" t="s">
        <v>621</v>
      </c>
      <c r="F139" s="193">
        <v>77200</v>
      </c>
      <c r="G139" s="193"/>
      <c r="H139" s="193"/>
      <c r="I139" s="463">
        <f>F139+G139-H139</f>
        <v>77200</v>
      </c>
    </row>
    <row r="140" spans="1:9" ht="17.25" customHeight="1">
      <c r="A140" s="15"/>
      <c r="B140" s="100" t="s">
        <v>501</v>
      </c>
      <c r="C140" s="16"/>
      <c r="D140" s="16"/>
      <c r="E140" s="171" t="s">
        <v>619</v>
      </c>
      <c r="F140" s="193">
        <v>800</v>
      </c>
      <c r="G140" s="193"/>
      <c r="H140" s="193"/>
      <c r="I140" s="463">
        <f>F140+G140-H140</f>
        <v>800</v>
      </c>
    </row>
    <row r="141" spans="1:9" ht="18.75" customHeight="1">
      <c r="A141" s="15"/>
      <c r="B141" s="100" t="s">
        <v>539</v>
      </c>
      <c r="C141" s="16"/>
      <c r="D141" s="16"/>
      <c r="E141" s="171" t="s">
        <v>623</v>
      </c>
      <c r="F141" s="193">
        <v>10000</v>
      </c>
      <c r="G141" s="193"/>
      <c r="H141" s="193"/>
      <c r="I141" s="463">
        <f>F141+G141-H141</f>
        <v>10000</v>
      </c>
    </row>
    <row r="142" spans="1:9" ht="25.5" customHeight="1">
      <c r="A142" s="194" t="s">
        <v>502</v>
      </c>
      <c r="B142" s="168" t="s">
        <v>642</v>
      </c>
      <c r="C142" s="188"/>
      <c r="D142" s="188" t="s">
        <v>311</v>
      </c>
      <c r="E142" s="188"/>
      <c r="F142" s="190">
        <f>F143</f>
        <v>100</v>
      </c>
      <c r="G142" s="190">
        <f>G143</f>
        <v>0</v>
      </c>
      <c r="H142" s="190">
        <f>H143</f>
        <v>0</v>
      </c>
      <c r="I142" s="190">
        <f>I143</f>
        <v>100</v>
      </c>
    </row>
    <row r="143" spans="1:9" ht="21" customHeight="1">
      <c r="A143" s="15"/>
      <c r="B143" s="100" t="s">
        <v>501</v>
      </c>
      <c r="C143" s="16"/>
      <c r="D143" s="16"/>
      <c r="E143" s="171" t="s">
        <v>619</v>
      </c>
      <c r="F143" s="193">
        <v>100</v>
      </c>
      <c r="G143" s="193"/>
      <c r="H143" s="193"/>
      <c r="I143" s="463">
        <f>F143+G143-H143</f>
        <v>100</v>
      </c>
    </row>
    <row r="144" spans="1:9" ht="27" customHeight="1">
      <c r="A144" s="194" t="s">
        <v>546</v>
      </c>
      <c r="B144" s="168" t="s">
        <v>314</v>
      </c>
      <c r="C144" s="188"/>
      <c r="D144" s="188" t="s">
        <v>313</v>
      </c>
      <c r="E144" s="188"/>
      <c r="F144" s="190">
        <f>F145+F146+F147+F148</f>
        <v>252200</v>
      </c>
      <c r="G144" s="190">
        <f>G145+G146+G147+G148</f>
        <v>0</v>
      </c>
      <c r="H144" s="190">
        <f>H145+H146+H147+H148</f>
        <v>0</v>
      </c>
      <c r="I144" s="190">
        <f>I145+I146+I147+I148</f>
        <v>252200</v>
      </c>
    </row>
    <row r="145" spans="1:9" ht="24.75" customHeight="1">
      <c r="A145" s="15"/>
      <c r="B145" s="100" t="s">
        <v>506</v>
      </c>
      <c r="C145" s="16"/>
      <c r="D145" s="16"/>
      <c r="E145" s="171" t="s">
        <v>621</v>
      </c>
      <c r="F145" s="193">
        <v>120900</v>
      </c>
      <c r="G145" s="193"/>
      <c r="H145" s="193"/>
      <c r="I145" s="463">
        <f>F145+G145-H145</f>
        <v>120900</v>
      </c>
    </row>
    <row r="146" spans="1:9" ht="18" customHeight="1">
      <c r="A146" s="15"/>
      <c r="B146" s="167" t="s">
        <v>507</v>
      </c>
      <c r="C146" s="16"/>
      <c r="D146" s="16"/>
      <c r="E146" s="171" t="s">
        <v>622</v>
      </c>
      <c r="F146" s="164">
        <v>127600</v>
      </c>
      <c r="G146" s="164"/>
      <c r="H146" s="164"/>
      <c r="I146" s="463">
        <f>F146+G146-H146</f>
        <v>127600</v>
      </c>
    </row>
    <row r="147" spans="1:9" ht="17.25" customHeight="1">
      <c r="A147" s="15"/>
      <c r="B147" s="167" t="s">
        <v>501</v>
      </c>
      <c r="C147" s="16"/>
      <c r="D147" s="16"/>
      <c r="E147" s="171" t="s">
        <v>619</v>
      </c>
      <c r="F147" s="164">
        <v>200</v>
      </c>
      <c r="G147" s="164"/>
      <c r="H147" s="164"/>
      <c r="I147" s="463">
        <f>F147+G147-H147</f>
        <v>200</v>
      </c>
    </row>
    <row r="148" spans="1:9" ht="17.25" customHeight="1">
      <c r="A148" s="15"/>
      <c r="B148" s="167" t="s">
        <v>539</v>
      </c>
      <c r="C148" s="16"/>
      <c r="D148" s="16"/>
      <c r="E148" s="171" t="s">
        <v>623</v>
      </c>
      <c r="F148" s="164">
        <v>3500</v>
      </c>
      <c r="G148" s="164"/>
      <c r="H148" s="164"/>
      <c r="I148" s="463">
        <f>F148+G148-H148</f>
        <v>3500</v>
      </c>
    </row>
    <row r="149" spans="1:9" ht="26.25" customHeight="1">
      <c r="A149" s="194" t="s">
        <v>548</v>
      </c>
      <c r="B149" s="168" t="s">
        <v>527</v>
      </c>
      <c r="C149" s="188"/>
      <c r="D149" s="188" t="s">
        <v>315</v>
      </c>
      <c r="E149" s="189"/>
      <c r="F149" s="190">
        <f>F150+F151+F152</f>
        <v>200570</v>
      </c>
      <c r="G149" s="190">
        <f>G150+G151+G152</f>
        <v>0</v>
      </c>
      <c r="H149" s="190">
        <f>H150+H151+H152</f>
        <v>0</v>
      </c>
      <c r="I149" s="190">
        <f>I150+I151+I152</f>
        <v>200570</v>
      </c>
    </row>
    <row r="150" spans="1:9" ht="24.75" customHeight="1">
      <c r="A150" s="197"/>
      <c r="B150" s="167" t="s">
        <v>501</v>
      </c>
      <c r="C150" s="186"/>
      <c r="D150" s="186"/>
      <c r="E150" s="185" t="s">
        <v>619</v>
      </c>
      <c r="F150" s="164">
        <v>40</v>
      </c>
      <c r="G150" s="164"/>
      <c r="H150" s="164"/>
      <c r="I150" s="463">
        <f>F150+G150-H150</f>
        <v>40</v>
      </c>
    </row>
    <row r="151" spans="1:9" ht="51.75" customHeight="1">
      <c r="A151" s="14"/>
      <c r="B151" s="100" t="s">
        <v>568</v>
      </c>
      <c r="C151" s="32"/>
      <c r="D151" s="32"/>
      <c r="E151" s="170">
        <v>2888</v>
      </c>
      <c r="F151" s="164">
        <v>136360</v>
      </c>
      <c r="G151" s="164"/>
      <c r="H151" s="164"/>
      <c r="I151" s="463">
        <f>F151+G151-H151</f>
        <v>136360</v>
      </c>
    </row>
    <row r="152" spans="1:10" ht="54" customHeight="1">
      <c r="A152" s="14"/>
      <c r="B152" s="100" t="s">
        <v>568</v>
      </c>
      <c r="C152" s="32"/>
      <c r="D152" s="32"/>
      <c r="E152" s="170">
        <v>2889</v>
      </c>
      <c r="F152" s="164">
        <v>64170</v>
      </c>
      <c r="G152" s="164"/>
      <c r="H152" s="164"/>
      <c r="I152" s="463">
        <f>F152+G152-H152</f>
        <v>64170</v>
      </c>
      <c r="J152" s="131"/>
    </row>
    <row r="153" spans="1:10" ht="29.25" customHeight="1">
      <c r="A153" s="138" t="s">
        <v>6</v>
      </c>
      <c r="B153" s="179" t="s">
        <v>7</v>
      </c>
      <c r="C153" s="138">
        <v>900</v>
      </c>
      <c r="D153" s="138"/>
      <c r="E153" s="138"/>
      <c r="F153" s="138">
        <f>F154</f>
        <v>0</v>
      </c>
      <c r="G153" s="138">
        <f>G154</f>
        <v>4500</v>
      </c>
      <c r="H153" s="138">
        <f>H154</f>
        <v>0</v>
      </c>
      <c r="I153" s="138">
        <f>I154</f>
        <v>4500</v>
      </c>
      <c r="J153" s="131"/>
    </row>
    <row r="154" spans="1:10" ht="30.75" customHeight="1">
      <c r="A154" s="194" t="s">
        <v>499</v>
      </c>
      <c r="B154" s="184" t="s">
        <v>8</v>
      </c>
      <c r="C154" s="194"/>
      <c r="D154" s="194">
        <v>90011</v>
      </c>
      <c r="E154" s="194"/>
      <c r="F154" s="194">
        <f>SUM(F155:F156)</f>
        <v>0</v>
      </c>
      <c r="G154" s="194">
        <f>SUM(G155:G156)</f>
        <v>4500</v>
      </c>
      <c r="H154" s="194">
        <f>SUM(H155:H156)</f>
        <v>0</v>
      </c>
      <c r="I154" s="194">
        <f>SUM(I155:I156)</f>
        <v>4500</v>
      </c>
      <c r="J154" s="131"/>
    </row>
    <row r="155" spans="1:10" ht="37.5" customHeight="1">
      <c r="A155" s="14"/>
      <c r="B155" s="100" t="s">
        <v>9</v>
      </c>
      <c r="C155" s="32"/>
      <c r="D155" s="32"/>
      <c r="E155" s="170">
        <v>2440</v>
      </c>
      <c r="F155" s="164">
        <v>0</v>
      </c>
      <c r="G155" s="164">
        <v>0</v>
      </c>
      <c r="H155" s="164"/>
      <c r="I155" s="463">
        <f>F155+G155-H155</f>
        <v>0</v>
      </c>
      <c r="J155" s="131"/>
    </row>
    <row r="156" spans="1:10" ht="36.75" customHeight="1">
      <c r="A156" s="14"/>
      <c r="B156" s="100" t="s">
        <v>10</v>
      </c>
      <c r="C156" s="32"/>
      <c r="D156" s="32"/>
      <c r="E156" s="170">
        <v>6260</v>
      </c>
      <c r="F156" s="164">
        <v>0</v>
      </c>
      <c r="G156" s="164">
        <v>4500</v>
      </c>
      <c r="H156" s="164"/>
      <c r="I156" s="463">
        <f>F156+G156-H156</f>
        <v>4500</v>
      </c>
      <c r="J156" s="131"/>
    </row>
    <row r="157" spans="1:10" ht="18.75" customHeight="1">
      <c r="A157" s="402"/>
      <c r="B157" s="403" t="s">
        <v>584</v>
      </c>
      <c r="C157" s="404"/>
      <c r="D157" s="404"/>
      <c r="E157" s="404"/>
      <c r="F157" s="405">
        <f>F17+F24+F27+F39+F46+F54+F67+F71+F75+F87+F98+F103+F112+F130+F136+F153</f>
        <v>36731159</v>
      </c>
      <c r="G157" s="405">
        <f>G17+G24+G27+G39+G46+G54+G67+G71+G75+G87+G98+G103+G112+G130+G136+G153</f>
        <v>720647</v>
      </c>
      <c r="H157" s="405">
        <f>H17+H24+H27+H39+H46+H54+H67+H71+H75+H87+H98+H103+H112+H130+H136+H153</f>
        <v>1648144</v>
      </c>
      <c r="I157" s="405">
        <f>I17+I24+I27+I39+I46+I54+I67+I71+I75+I87+I98+I103+I112+I130+I136+I153</f>
        <v>35803662</v>
      </c>
      <c r="J157" s="131"/>
    </row>
    <row r="158" spans="1:9" ht="18" customHeight="1">
      <c r="A158" s="194"/>
      <c r="B158" s="610" t="s">
        <v>585</v>
      </c>
      <c r="C158" s="610"/>
      <c r="D158" s="610"/>
      <c r="E158" s="610"/>
      <c r="F158" s="198">
        <f>F159+F160+F162+F163+F164</f>
        <v>13521641</v>
      </c>
      <c r="G158" s="198">
        <f>G159+G160+G162+G163+G164</f>
        <v>504470</v>
      </c>
      <c r="H158" s="198">
        <f>H159+H160+H162+H163+H164</f>
        <v>1616708</v>
      </c>
      <c r="I158" s="198">
        <f>I159+I160+I162+I163+I164</f>
        <v>12409403</v>
      </c>
    </row>
    <row r="159" spans="1:9" ht="18.75" customHeight="1">
      <c r="A159" s="15"/>
      <c r="B159" s="609" t="s">
        <v>629</v>
      </c>
      <c r="C159" s="609"/>
      <c r="D159" s="609"/>
      <c r="E159" s="609"/>
      <c r="F159" s="191">
        <f>F120</f>
        <v>471000</v>
      </c>
      <c r="G159" s="191">
        <f>G120</f>
        <v>0</v>
      </c>
      <c r="H159" s="191">
        <f>H120</f>
        <v>66938</v>
      </c>
      <c r="I159" s="464">
        <f>F159+G159-H159</f>
        <v>404062</v>
      </c>
    </row>
    <row r="160" spans="1:9" ht="18.75" customHeight="1">
      <c r="A160" s="15"/>
      <c r="B160" s="609" t="s">
        <v>672</v>
      </c>
      <c r="C160" s="609"/>
      <c r="D160" s="609"/>
      <c r="E160" s="609"/>
      <c r="F160" s="191">
        <f>F19+F45+F48+F50+F53+F56+F64+F70+F111+F122</f>
        <v>3459804</v>
      </c>
      <c r="G160" s="191">
        <f>G19+G45+G48+G50+G53+G56+G64+G70+G111+G122</f>
        <v>305335</v>
      </c>
      <c r="H160" s="191">
        <f>H19+H45+H48+H50+H53+H56+H64+H70+H111+H122</f>
        <v>0</v>
      </c>
      <c r="I160" s="191">
        <f>I19+I45+I48+I50+I53+I56+I64+I70+I111+I122</f>
        <v>3765139</v>
      </c>
    </row>
    <row r="161" spans="1:9" ht="16.5" customHeight="1" hidden="1">
      <c r="A161" s="15"/>
      <c r="B161" s="406" t="s">
        <v>587</v>
      </c>
      <c r="C161" s="164"/>
      <c r="D161" s="164"/>
      <c r="E161" s="164"/>
      <c r="F161" s="164"/>
      <c r="G161" s="164"/>
      <c r="H161" s="164"/>
      <c r="I161" s="464">
        <f>F161+G161-H161</f>
        <v>0</v>
      </c>
    </row>
    <row r="162" spans="1:9" ht="17.25" customHeight="1">
      <c r="A162" s="15"/>
      <c r="B162" s="608" t="s">
        <v>637</v>
      </c>
      <c r="C162" s="608"/>
      <c r="D162" s="608"/>
      <c r="E162" s="608"/>
      <c r="F162" s="191">
        <f>F34+F37+F38+F66+F101+F102+F109+F116+F125+F151+F152</f>
        <v>1703121</v>
      </c>
      <c r="G162" s="191">
        <f>G34+G37+G38+G66+G101+G102+G109+G116+G125+G151+G152</f>
        <v>107315</v>
      </c>
      <c r="H162" s="191">
        <f>H34+H37+H38+H66+H101+H102+H109+H116+H125+H151+H152</f>
        <v>110000</v>
      </c>
      <c r="I162" s="191">
        <f>I34+I37+I38+I66+I101+I102+I109+I116+I125+I151+I152</f>
        <v>1700436</v>
      </c>
    </row>
    <row r="163" spans="1:9" ht="21" customHeight="1">
      <c r="A163" s="15"/>
      <c r="B163" s="608" t="s">
        <v>177</v>
      </c>
      <c r="C163" s="608"/>
      <c r="D163" s="608"/>
      <c r="E163" s="608"/>
      <c r="F163" s="191">
        <f>F21+F135+F153</f>
        <v>150205</v>
      </c>
      <c r="G163" s="191">
        <f>G21+G135+G153</f>
        <v>69500</v>
      </c>
      <c r="H163" s="191">
        <f>H21+H135+H153</f>
        <v>0</v>
      </c>
      <c r="I163" s="191">
        <f>I21+I135+I153</f>
        <v>219705</v>
      </c>
    </row>
    <row r="164" spans="1:9" ht="21.75" customHeight="1">
      <c r="A164" s="15"/>
      <c r="B164" s="621" t="s">
        <v>638</v>
      </c>
      <c r="C164" s="621"/>
      <c r="D164" s="621"/>
      <c r="E164" s="621"/>
      <c r="F164" s="191">
        <f>+F26+F35+F36+F106+F107+F108</f>
        <v>7737511</v>
      </c>
      <c r="G164" s="191">
        <f>+G26+G35+G36+G106+G107+G108</f>
        <v>22320</v>
      </c>
      <c r="H164" s="191">
        <f>+H26+H35+H36+H106+H107+H108</f>
        <v>1439770</v>
      </c>
      <c r="I164" s="191">
        <f>+I26+I35+I36+I106+I107+I108</f>
        <v>6320061</v>
      </c>
    </row>
    <row r="165" spans="1:9" ht="20.25" customHeight="1">
      <c r="A165" s="199"/>
      <c r="B165" s="613" t="s">
        <v>413</v>
      </c>
      <c r="C165" s="613"/>
      <c r="D165" s="613"/>
      <c r="E165" s="613"/>
      <c r="F165" s="198">
        <f>F23+F31+F32+F33+F41+F42+F43+F44+F52+F58+F59+F60+F61+F62+F69+F89+F90+F91+F93+F94+F95+F96+F97+F100+F105+F114+F115+F118+F119+F124+F127+F129+F132+F134+F138+F139+F140+F141+F143+F145+F146+F147+F148+F150+F84+F73+F74</f>
        <v>5647270</v>
      </c>
      <c r="G165" s="198">
        <f>G23+G31+G32+G33+G41+G42+G43+G44+G52+G58+G59+G60+G61+G62+G69+G89+G90+G91+G93+G94+G95+G96+G97+G100+G105+G114+G115+G118+G119+G124+G127+G129+G132+G134+G138+G139+G140+G141+G143+G145+G146+G147+G148+G150+G84+G73+G74</f>
        <v>76372</v>
      </c>
      <c r="H165" s="198">
        <f>H23+H31+H32+H33+H41+H42+H43+H44+H52+H58+H59+H60+H61+H62+H69+H89+H90+H91+H93+H94+H95+H96+H97+H100+H105+H114+H115+H118+H119+H124+H127+H129+H132+H134+H138+H139+H140+H141+H143+H145+H146+H147+H148+H150+H84+H73+H74</f>
        <v>31436</v>
      </c>
      <c r="I165" s="198">
        <f>I23+I31+I32+I33+I41+I42+I43+I44+I52+I58+I59+I60+I61+I62+I69+I89+I90+I91+I93+I94+I95+I96+I97+I100+I105+I114+I115+I118+I119+I124+I127+I129+I132+I134+I138+I139+I140+I141+I143+I145+I146+I147+I148+I150+I84+I73+I74</f>
        <v>5692206</v>
      </c>
    </row>
    <row r="166" ht="18" customHeight="1">
      <c r="I166" s="614"/>
    </row>
    <row r="167" spans="7:9" ht="14.25" customHeight="1">
      <c r="G167" t="s">
        <v>695</v>
      </c>
      <c r="I167" s="614"/>
    </row>
    <row r="168" ht="14.25" customHeight="1">
      <c r="I168" s="614"/>
    </row>
    <row r="169" spans="7:9" ht="14.25" customHeight="1">
      <c r="G169" t="s">
        <v>726</v>
      </c>
      <c r="I169" s="614"/>
    </row>
    <row r="170" ht="14.25" customHeight="1">
      <c r="I170" s="614"/>
    </row>
    <row r="171" ht="20.25" customHeight="1">
      <c r="I171" s="614"/>
    </row>
    <row r="172" ht="21.75" customHeight="1">
      <c r="I172" s="614"/>
    </row>
    <row r="173" ht="12.75">
      <c r="I173" s="614"/>
    </row>
  </sheetData>
  <mergeCells count="15">
    <mergeCell ref="F3:I4"/>
    <mergeCell ref="B165:E165"/>
    <mergeCell ref="I166:I173"/>
    <mergeCell ref="F12:F15"/>
    <mergeCell ref="A6:I11"/>
    <mergeCell ref="A12:A15"/>
    <mergeCell ref="C12:E14"/>
    <mergeCell ref="B12:B14"/>
    <mergeCell ref="B164:E164"/>
    <mergeCell ref="I12:I15"/>
    <mergeCell ref="B162:E162"/>
    <mergeCell ref="B163:E163"/>
    <mergeCell ref="B160:E160"/>
    <mergeCell ref="B158:E158"/>
    <mergeCell ref="B159:E159"/>
  </mergeCells>
  <printOptions/>
  <pageMargins left="0.7480314960629921" right="0.1968503937007874" top="0.7874015748031497" bottom="0.7874015748031497" header="0.4330708661417323" footer="0.5118110236220472"/>
  <pageSetup horizontalDpi="600" verticalDpi="600" orientation="portrait" paperSize="9" scale="74" r:id="rId1"/>
  <headerFooter alignWithMargins="0">
    <oddFooter>&amp;CStrona &amp;P</oddFooter>
  </headerFooter>
  <rowBreaks count="3" manualBreakCount="3">
    <brk id="53" max="6" man="1"/>
    <brk id="91" max="8" man="1"/>
    <brk id="12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2">
      <selection activeCell="E2" sqref="E2"/>
    </sheetView>
  </sheetViews>
  <sheetFormatPr defaultColWidth="9.00390625" defaultRowHeight="12.75"/>
  <cols>
    <col min="1" max="1" width="4.375" style="0" customWidth="1"/>
    <col min="2" max="2" width="43.375" style="0" customWidth="1"/>
    <col min="3" max="3" width="17.125" style="0" customWidth="1"/>
    <col min="4" max="4" width="19.00390625" style="0" customWidth="1"/>
    <col min="5" max="6" width="27.375" style="0" customWidth="1"/>
  </cols>
  <sheetData>
    <row r="1" ht="12.75" customHeight="1"/>
    <row r="2" spans="3:6" ht="49.5" customHeight="1">
      <c r="C2" s="765" t="s">
        <v>816</v>
      </c>
      <c r="D2" s="765"/>
      <c r="E2" s="118"/>
      <c r="F2" s="118"/>
    </row>
    <row r="3" spans="1:9" ht="15.75">
      <c r="A3" s="767" t="s">
        <v>1</v>
      </c>
      <c r="B3" s="767"/>
      <c r="C3" s="767"/>
      <c r="D3" s="767"/>
      <c r="E3" s="767"/>
      <c r="F3" s="767"/>
      <c r="G3" s="767"/>
      <c r="H3" s="767"/>
      <c r="I3" s="767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ht="13.5" thickBot="1"/>
    <row r="6" spans="1:9" ht="24.75" customHeight="1">
      <c r="A6" s="772" t="s">
        <v>416</v>
      </c>
      <c r="B6" s="770" t="s">
        <v>417</v>
      </c>
      <c r="C6" s="768" t="s">
        <v>418</v>
      </c>
      <c r="D6" s="774" t="s">
        <v>528</v>
      </c>
      <c r="E6" s="65"/>
      <c r="F6" s="65"/>
      <c r="G6" s="766"/>
      <c r="H6" s="766"/>
      <c r="I6" s="766"/>
    </row>
    <row r="7" spans="1:9" ht="18.75" customHeight="1" thickBot="1">
      <c r="A7" s="773"/>
      <c r="B7" s="771"/>
      <c r="C7" s="769"/>
      <c r="D7" s="775"/>
      <c r="E7" s="65"/>
      <c r="F7" s="65"/>
      <c r="G7" s="766"/>
      <c r="H7" s="766"/>
      <c r="I7" s="766"/>
    </row>
    <row r="8" spans="1:6" ht="13.5" customHeight="1" thickBot="1">
      <c r="A8" s="36">
        <v>1</v>
      </c>
      <c r="B8" s="37">
        <v>2</v>
      </c>
      <c r="C8" s="38">
        <v>3</v>
      </c>
      <c r="D8" s="247">
        <v>5</v>
      </c>
      <c r="E8" s="119"/>
      <c r="F8" s="119"/>
    </row>
    <row r="9" spans="1:6" ht="18" customHeight="1" thickBot="1">
      <c r="A9" s="261" t="s">
        <v>419</v>
      </c>
      <c r="B9" s="262" t="s">
        <v>420</v>
      </c>
      <c r="C9" s="262"/>
      <c r="D9" s="263">
        <f>'Z 1'!I157</f>
        <v>35803662</v>
      </c>
      <c r="E9" s="24"/>
      <c r="F9" s="24"/>
    </row>
    <row r="10" spans="1:6" ht="18" customHeight="1" thickBot="1">
      <c r="A10" s="261" t="s">
        <v>421</v>
      </c>
      <c r="B10" s="262" t="s">
        <v>422</v>
      </c>
      <c r="C10" s="262"/>
      <c r="D10" s="335">
        <f>'Z 2 '!G586</f>
        <v>35077367</v>
      </c>
      <c r="E10" s="24"/>
      <c r="F10" s="24"/>
    </row>
    <row r="11" spans="1:6" ht="12.75">
      <c r="A11" s="45"/>
      <c r="B11" s="340" t="s">
        <v>423</v>
      </c>
      <c r="C11" s="46"/>
      <c r="D11" s="341">
        <f>D9-D10</f>
        <v>726295</v>
      </c>
      <c r="E11" s="24"/>
      <c r="F11" s="24"/>
    </row>
    <row r="12" spans="1:6" ht="15.75" customHeight="1" thickBot="1">
      <c r="A12" s="342"/>
      <c r="B12" s="343" t="s">
        <v>424</v>
      </c>
      <c r="C12" s="343"/>
      <c r="D12" s="344">
        <f>D13-D22</f>
        <v>-726295</v>
      </c>
      <c r="E12" s="24"/>
      <c r="F12" s="24"/>
    </row>
    <row r="13" spans="1:6" ht="15.75" customHeight="1" thickBot="1">
      <c r="A13" s="336" t="s">
        <v>425</v>
      </c>
      <c r="B13" s="337" t="s">
        <v>426</v>
      </c>
      <c r="C13" s="338"/>
      <c r="D13" s="339">
        <f>D14+D15+D16+D17+D18+D19+D20+D21</f>
        <v>1252967</v>
      </c>
      <c r="E13" s="62"/>
      <c r="F13" s="62"/>
    </row>
    <row r="14" spans="1:6" ht="12.75">
      <c r="A14" s="41" t="s">
        <v>427</v>
      </c>
      <c r="B14" s="30" t="s">
        <v>673</v>
      </c>
      <c r="C14" s="39" t="s">
        <v>511</v>
      </c>
      <c r="D14" s="132">
        <v>1252967</v>
      </c>
      <c r="E14" s="24"/>
      <c r="F14" s="24"/>
    </row>
    <row r="15" spans="1:6" ht="16.5" customHeight="1">
      <c r="A15" s="42" t="s">
        <v>428</v>
      </c>
      <c r="B15" s="6" t="s">
        <v>429</v>
      </c>
      <c r="C15" s="3" t="s">
        <v>511</v>
      </c>
      <c r="D15" s="134">
        <v>0</v>
      </c>
      <c r="E15" s="24"/>
      <c r="F15" s="24"/>
    </row>
    <row r="16" spans="1:6" ht="24.75" customHeight="1">
      <c r="A16" s="42" t="s">
        <v>430</v>
      </c>
      <c r="B16" s="7" t="s">
        <v>573</v>
      </c>
      <c r="C16" s="3" t="s">
        <v>564</v>
      </c>
      <c r="D16" s="134">
        <v>0</v>
      </c>
      <c r="E16" s="24"/>
      <c r="F16" s="24"/>
    </row>
    <row r="17" spans="1:6" ht="16.5" customHeight="1">
      <c r="A17" s="42" t="s">
        <v>432</v>
      </c>
      <c r="B17" s="6" t="s">
        <v>431</v>
      </c>
      <c r="C17" s="3" t="s">
        <v>512</v>
      </c>
      <c r="D17" s="134">
        <v>0</v>
      </c>
      <c r="E17" s="24"/>
      <c r="F17" s="24"/>
    </row>
    <row r="18" spans="1:6" ht="18" customHeight="1">
      <c r="A18" s="42" t="s">
        <v>434</v>
      </c>
      <c r="B18" s="6" t="s">
        <v>433</v>
      </c>
      <c r="C18" s="3" t="s">
        <v>529</v>
      </c>
      <c r="D18" s="134">
        <v>0</v>
      </c>
      <c r="E18" s="24"/>
      <c r="F18" s="24"/>
    </row>
    <row r="19" spans="1:6" ht="18.75" customHeight="1">
      <c r="A19" s="42" t="s">
        <v>458</v>
      </c>
      <c r="B19" s="7" t="s">
        <v>444</v>
      </c>
      <c r="C19" s="3" t="s">
        <v>530</v>
      </c>
      <c r="D19" s="134">
        <v>0</v>
      </c>
      <c r="E19" s="24"/>
      <c r="F19" s="24"/>
    </row>
    <row r="20" spans="1:6" ht="18.75" customHeight="1">
      <c r="A20" s="42" t="s">
        <v>459</v>
      </c>
      <c r="B20" s="7" t="s">
        <v>445</v>
      </c>
      <c r="C20" s="3" t="s">
        <v>531</v>
      </c>
      <c r="D20" s="134">
        <v>0</v>
      </c>
      <c r="E20" s="24"/>
      <c r="F20" s="24"/>
    </row>
    <row r="21" spans="1:6" ht="13.5" thickBot="1">
      <c r="A21" s="43" t="s">
        <v>446</v>
      </c>
      <c r="B21" s="44" t="s">
        <v>447</v>
      </c>
      <c r="C21" s="28" t="s">
        <v>512</v>
      </c>
      <c r="D21" s="133">
        <v>0</v>
      </c>
      <c r="E21" s="24"/>
      <c r="F21" s="24"/>
    </row>
    <row r="22" spans="1:6" ht="15.75" customHeight="1" thickBot="1">
      <c r="A22" s="264" t="s">
        <v>448</v>
      </c>
      <c r="B22" s="256" t="s">
        <v>449</v>
      </c>
      <c r="C22" s="265"/>
      <c r="D22" s="259">
        <f>D23+D24+D25+D26+D27+D28+D29</f>
        <v>1979262</v>
      </c>
      <c r="E22" s="62"/>
      <c r="F22" s="62"/>
    </row>
    <row r="23" spans="1:6" ht="15.75" customHeight="1">
      <c r="A23" s="45" t="s">
        <v>427</v>
      </c>
      <c r="B23" s="46" t="s">
        <v>450</v>
      </c>
      <c r="C23" s="47" t="s">
        <v>532</v>
      </c>
      <c r="D23" s="135">
        <v>1231094</v>
      </c>
      <c r="E23" s="24"/>
      <c r="F23" s="24"/>
    </row>
    <row r="24" spans="1:6" ht="15.75" customHeight="1">
      <c r="A24" s="42" t="s">
        <v>428</v>
      </c>
      <c r="B24" s="6" t="s">
        <v>451</v>
      </c>
      <c r="C24" s="3" t="s">
        <v>533</v>
      </c>
      <c r="D24" s="134">
        <v>0</v>
      </c>
      <c r="E24" s="24"/>
      <c r="F24" s="24"/>
    </row>
    <row r="25" spans="1:6" ht="15.75" customHeight="1">
      <c r="A25" s="42" t="s">
        <v>430</v>
      </c>
      <c r="B25" s="6" t="s">
        <v>208</v>
      </c>
      <c r="C25" s="3" t="s">
        <v>532</v>
      </c>
      <c r="D25" s="134">
        <v>36000</v>
      </c>
      <c r="E25" s="24"/>
      <c r="F25" s="24"/>
    </row>
    <row r="26" spans="1:6" ht="39" customHeight="1">
      <c r="A26" s="42" t="s">
        <v>432</v>
      </c>
      <c r="B26" s="7" t="s">
        <v>186</v>
      </c>
      <c r="C26" s="3" t="s">
        <v>574</v>
      </c>
      <c r="D26" s="134">
        <v>712168</v>
      </c>
      <c r="E26" s="24"/>
      <c r="F26" s="24"/>
    </row>
    <row r="27" spans="1:12" ht="15.75" customHeight="1">
      <c r="A27" s="42" t="s">
        <v>434</v>
      </c>
      <c r="B27" s="6" t="s">
        <v>452</v>
      </c>
      <c r="C27" s="3" t="s">
        <v>534</v>
      </c>
      <c r="D27" s="134">
        <v>0</v>
      </c>
      <c r="E27" s="24"/>
      <c r="F27" s="24"/>
      <c r="L27" s="24"/>
    </row>
    <row r="28" spans="1:6" ht="15.75" customHeight="1">
      <c r="A28" s="42" t="s">
        <v>458</v>
      </c>
      <c r="B28" s="6" t="s">
        <v>453</v>
      </c>
      <c r="C28" s="3" t="s">
        <v>535</v>
      </c>
      <c r="D28" s="134">
        <v>0</v>
      </c>
      <c r="E28" s="24"/>
      <c r="F28" s="24"/>
    </row>
    <row r="29" spans="1:6" ht="15.75" customHeight="1" thickBot="1">
      <c r="A29" s="27" t="s">
        <v>459</v>
      </c>
      <c r="B29" s="48" t="s">
        <v>454</v>
      </c>
      <c r="C29" s="49" t="s">
        <v>140</v>
      </c>
      <c r="D29" s="136">
        <v>0</v>
      </c>
      <c r="E29" s="24"/>
      <c r="F29" s="24"/>
    </row>
    <row r="30" spans="1:6" ht="24.75" customHeight="1">
      <c r="A30" s="122" t="s">
        <v>455</v>
      </c>
      <c r="B30" s="121" t="s">
        <v>141</v>
      </c>
      <c r="C30" s="123"/>
      <c r="D30" s="137">
        <f>D22</f>
        <v>1979262</v>
      </c>
      <c r="E30" s="24"/>
      <c r="F30" s="24"/>
    </row>
    <row r="31" spans="1:6" ht="24" customHeight="1">
      <c r="A31" s="43" t="s">
        <v>705</v>
      </c>
      <c r="B31" s="44" t="s">
        <v>708</v>
      </c>
      <c r="C31" s="28"/>
      <c r="D31" s="133">
        <f>D9-D30</f>
        <v>33824400</v>
      </c>
      <c r="E31" s="24"/>
      <c r="F31" s="24"/>
    </row>
    <row r="32" spans="1:6" ht="24.75" customHeight="1">
      <c r="A32" s="43" t="s">
        <v>709</v>
      </c>
      <c r="B32" s="44" t="s">
        <v>710</v>
      </c>
      <c r="C32" s="28"/>
      <c r="D32" s="133">
        <f>D10-D31</f>
        <v>1252967</v>
      </c>
      <c r="E32" s="24"/>
      <c r="F32" s="24"/>
    </row>
    <row r="33" spans="1:6" ht="40.5" customHeight="1" thickBot="1">
      <c r="A33" s="27" t="s">
        <v>663</v>
      </c>
      <c r="B33" s="124" t="s">
        <v>19</v>
      </c>
      <c r="C33" s="49"/>
      <c r="D33" s="136">
        <f>D13</f>
        <v>1252967</v>
      </c>
      <c r="E33" s="24"/>
      <c r="F33" s="24"/>
    </row>
    <row r="37" ht="30.75" customHeight="1">
      <c r="C37" t="s">
        <v>217</v>
      </c>
    </row>
    <row r="39" ht="12.75">
      <c r="C39" t="s">
        <v>729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2">
      <selection activeCell="C2" sqref="C2:K2"/>
    </sheetView>
  </sheetViews>
  <sheetFormatPr defaultColWidth="9.00390625" defaultRowHeight="12.75"/>
  <cols>
    <col min="1" max="1" width="3.375" style="0" customWidth="1"/>
    <col min="2" max="2" width="28.125" style="0" customWidth="1"/>
    <col min="3" max="3" width="14.25390625" style="0" customWidth="1"/>
    <col min="4" max="4" width="8.875" style="0" hidden="1" customWidth="1"/>
    <col min="5" max="5" width="14.75390625" style="0" customWidth="1"/>
    <col min="6" max="6" width="10.75390625" style="0" hidden="1" customWidth="1"/>
    <col min="7" max="7" width="14.75390625" style="0" customWidth="1"/>
    <col min="8" max="10" width="0.12890625" style="0" hidden="1" customWidth="1"/>
    <col min="11" max="11" width="14.25390625" style="0" customWidth="1"/>
    <col min="12" max="12" width="9.00390625" style="0" customWidth="1"/>
  </cols>
  <sheetData>
    <row r="1" spans="5:11" ht="12.75">
      <c r="E1" s="682"/>
      <c r="F1" s="682"/>
      <c r="G1" s="682"/>
      <c r="H1" s="682"/>
      <c r="I1" s="682"/>
      <c r="J1" s="682"/>
      <c r="K1" s="682"/>
    </row>
    <row r="2" spans="3:11" ht="21" customHeight="1">
      <c r="C2" s="776" t="s">
        <v>817</v>
      </c>
      <c r="D2" s="776"/>
      <c r="E2" s="776"/>
      <c r="F2" s="776"/>
      <c r="G2" s="776"/>
      <c r="H2" s="776"/>
      <c r="I2" s="776"/>
      <c r="J2" s="776"/>
      <c r="K2" s="776"/>
    </row>
    <row r="3" spans="3:11" ht="21" customHeight="1">
      <c r="C3" s="120"/>
      <c r="D3" s="120"/>
      <c r="E3" s="120"/>
      <c r="F3" s="120"/>
      <c r="G3" s="120"/>
      <c r="H3" s="120"/>
      <c r="I3" s="120"/>
      <c r="J3" s="120"/>
      <c r="K3" s="120"/>
    </row>
    <row r="4" spans="3:11" ht="12.75">
      <c r="C4" s="776"/>
      <c r="D4" s="776"/>
      <c r="E4" s="776"/>
      <c r="F4" s="776"/>
      <c r="G4" s="776"/>
      <c r="H4" s="776"/>
      <c r="I4" s="776"/>
      <c r="J4" s="776"/>
      <c r="K4" s="776"/>
    </row>
    <row r="5" spans="1:11" ht="28.5" customHeight="1">
      <c r="A5" s="777" t="s">
        <v>219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53.25" customHeight="1">
      <c r="A7" s="474" t="s">
        <v>603</v>
      </c>
      <c r="B7" s="474" t="s">
        <v>594</v>
      </c>
      <c r="C7" s="477" t="s">
        <v>682</v>
      </c>
      <c r="D7" s="260"/>
      <c r="E7" s="475" t="s">
        <v>402</v>
      </c>
      <c r="F7" s="476"/>
      <c r="G7" s="475" t="s">
        <v>683</v>
      </c>
      <c r="H7" s="476"/>
      <c r="I7" s="260"/>
      <c r="J7" s="260"/>
      <c r="K7" s="483" t="s">
        <v>684</v>
      </c>
    </row>
    <row r="8" spans="1:11" ht="14.25" customHeight="1">
      <c r="A8" s="2">
        <v>1</v>
      </c>
      <c r="B8" s="2">
        <v>2</v>
      </c>
      <c r="C8" s="56">
        <v>3</v>
      </c>
      <c r="D8" s="56"/>
      <c r="E8" s="2">
        <v>4</v>
      </c>
      <c r="F8" s="2"/>
      <c r="G8" s="2">
        <v>7</v>
      </c>
      <c r="H8" s="2"/>
      <c r="I8" s="2"/>
      <c r="J8" s="2"/>
      <c r="K8" s="56">
        <v>10</v>
      </c>
    </row>
    <row r="9" spans="1:11" ht="25.5">
      <c r="A9" s="155" t="s">
        <v>419</v>
      </c>
      <c r="B9" s="200" t="s">
        <v>570</v>
      </c>
      <c r="C9" s="155">
        <f aca="true" t="shared" si="0" ref="C9:K9">C10+C11+C12+C13+C14+C15</f>
        <v>49131</v>
      </c>
      <c r="D9" s="155">
        <f t="shared" si="0"/>
        <v>12743</v>
      </c>
      <c r="E9" s="155">
        <f t="shared" si="0"/>
        <v>274807</v>
      </c>
      <c r="F9" s="155">
        <f t="shared" si="0"/>
        <v>213750</v>
      </c>
      <c r="G9" s="155">
        <f t="shared" si="0"/>
        <v>314707</v>
      </c>
      <c r="H9" s="155">
        <f t="shared" si="0"/>
        <v>219384</v>
      </c>
      <c r="I9" s="155">
        <f t="shared" si="0"/>
        <v>0</v>
      </c>
      <c r="J9" s="155">
        <f t="shared" si="0"/>
        <v>0</v>
      </c>
      <c r="K9" s="155">
        <f t="shared" si="0"/>
        <v>9231</v>
      </c>
    </row>
    <row r="10" spans="1:11" ht="25.5">
      <c r="A10" s="6" t="s">
        <v>427</v>
      </c>
      <c r="B10" s="7" t="s">
        <v>488</v>
      </c>
      <c r="C10" s="6">
        <v>6458</v>
      </c>
      <c r="D10" s="6">
        <v>2200</v>
      </c>
      <c r="E10" s="6">
        <v>97100</v>
      </c>
      <c r="F10" s="6">
        <v>99450</v>
      </c>
      <c r="G10" s="6">
        <v>97100</v>
      </c>
      <c r="H10" s="6">
        <v>100550</v>
      </c>
      <c r="I10" s="6"/>
      <c r="J10" s="6"/>
      <c r="K10" s="6">
        <f aca="true" t="shared" si="1" ref="K10:K15">C10+E10-G10</f>
        <v>6458</v>
      </c>
    </row>
    <row r="11" spans="1:11" ht="27.75" customHeight="1">
      <c r="A11" s="6">
        <v>2</v>
      </c>
      <c r="B11" s="7" t="s">
        <v>790</v>
      </c>
      <c r="C11" s="6">
        <v>8882</v>
      </c>
      <c r="D11" s="6">
        <v>6009</v>
      </c>
      <c r="E11" s="6">
        <v>81150</v>
      </c>
      <c r="F11" s="6">
        <v>101000</v>
      </c>
      <c r="G11" s="6">
        <v>89032</v>
      </c>
      <c r="H11" s="6">
        <v>101000</v>
      </c>
      <c r="I11" s="6"/>
      <c r="J11" s="6"/>
      <c r="K11" s="6">
        <f t="shared" si="1"/>
        <v>1000</v>
      </c>
    </row>
    <row r="12" spans="1:11" ht="28.5" customHeight="1">
      <c r="A12" s="6">
        <v>3</v>
      </c>
      <c r="B12" s="7" t="s">
        <v>789</v>
      </c>
      <c r="C12" s="6">
        <v>6711</v>
      </c>
      <c r="D12" s="6">
        <v>0</v>
      </c>
      <c r="E12" s="6">
        <v>7100</v>
      </c>
      <c r="F12" s="6">
        <v>8100</v>
      </c>
      <c r="G12" s="6">
        <v>12038</v>
      </c>
      <c r="H12" s="6">
        <v>8100</v>
      </c>
      <c r="I12" s="6"/>
      <c r="J12" s="6"/>
      <c r="K12" s="6">
        <f t="shared" si="1"/>
        <v>1773</v>
      </c>
    </row>
    <row r="13" spans="1:11" ht="24" customHeight="1">
      <c r="A13" s="6">
        <v>4</v>
      </c>
      <c r="B13" s="7" t="s">
        <v>605</v>
      </c>
      <c r="C13" s="6">
        <v>11487</v>
      </c>
      <c r="D13" s="6">
        <v>4534</v>
      </c>
      <c r="E13" s="6">
        <v>4050</v>
      </c>
      <c r="F13" s="6">
        <v>5200</v>
      </c>
      <c r="G13" s="6">
        <v>15537</v>
      </c>
      <c r="H13" s="6">
        <v>9734</v>
      </c>
      <c r="I13" s="6"/>
      <c r="J13" s="6"/>
      <c r="K13" s="6">
        <f t="shared" si="1"/>
        <v>0</v>
      </c>
    </row>
    <row r="14" spans="1:11" ht="26.25" customHeight="1">
      <c r="A14" s="6">
        <v>5</v>
      </c>
      <c r="B14" s="7" t="s">
        <v>788</v>
      </c>
      <c r="C14" s="6">
        <v>0</v>
      </c>
      <c r="D14" s="6"/>
      <c r="E14" s="6">
        <v>1000</v>
      </c>
      <c r="F14" s="6"/>
      <c r="G14" s="6">
        <v>1000</v>
      </c>
      <c r="H14" s="6"/>
      <c r="I14" s="6"/>
      <c r="J14" s="6"/>
      <c r="K14" s="6">
        <f t="shared" si="1"/>
        <v>0</v>
      </c>
    </row>
    <row r="15" spans="1:11" ht="29.25" customHeight="1">
      <c r="A15" s="6">
        <v>6</v>
      </c>
      <c r="B15" s="7" t="s">
        <v>490</v>
      </c>
      <c r="C15" s="6">
        <v>15593</v>
      </c>
      <c r="D15" s="6"/>
      <c r="E15" s="6">
        <v>84407</v>
      </c>
      <c r="F15" s="6"/>
      <c r="G15" s="6">
        <v>100000</v>
      </c>
      <c r="H15" s="6"/>
      <c r="I15" s="6"/>
      <c r="J15" s="6"/>
      <c r="K15" s="6">
        <f t="shared" si="1"/>
        <v>0</v>
      </c>
    </row>
    <row r="18" ht="12.75">
      <c r="E18" t="s">
        <v>217</v>
      </c>
    </row>
    <row r="20" ht="12.75">
      <c r="E20" t="s">
        <v>16</v>
      </c>
    </row>
  </sheetData>
  <mergeCells count="4"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2" sqref="E2:F2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658" t="s">
        <v>4</v>
      </c>
      <c r="F1" s="658"/>
    </row>
    <row r="2" spans="5:6" ht="15.75" customHeight="1">
      <c r="E2" s="658" t="s">
        <v>818</v>
      </c>
      <c r="F2" s="658"/>
    </row>
    <row r="3" spans="5:6" ht="13.5" customHeight="1">
      <c r="E3" s="658"/>
      <c r="F3" s="658"/>
    </row>
    <row r="4" spans="1:6" ht="63" customHeight="1" thickBot="1">
      <c r="A4" s="778" t="s">
        <v>227</v>
      </c>
      <c r="B4" s="778"/>
      <c r="C4" s="778"/>
      <c r="D4" s="778"/>
      <c r="E4" s="778"/>
      <c r="F4" s="778"/>
    </row>
    <row r="5" spans="1:6" ht="24.75" customHeight="1">
      <c r="A5" s="372" t="s">
        <v>416</v>
      </c>
      <c r="B5" s="373" t="s">
        <v>368</v>
      </c>
      <c r="C5" s="374" t="s">
        <v>369</v>
      </c>
      <c r="D5" s="373" t="s">
        <v>699</v>
      </c>
      <c r="E5" s="373" t="s">
        <v>631</v>
      </c>
      <c r="F5" s="375" t="s">
        <v>632</v>
      </c>
    </row>
    <row r="6" spans="1:6" ht="10.5" customHeight="1">
      <c r="A6" s="376">
        <v>1</v>
      </c>
      <c r="B6" s="79">
        <v>2</v>
      </c>
      <c r="C6" s="79">
        <v>3</v>
      </c>
      <c r="D6" s="79">
        <v>4</v>
      </c>
      <c r="E6" s="79">
        <v>5</v>
      </c>
      <c r="F6" s="377">
        <v>6</v>
      </c>
    </row>
    <row r="7" spans="1:7" ht="18.75" customHeight="1">
      <c r="A7" s="155" t="s">
        <v>427</v>
      </c>
      <c r="B7" s="155">
        <v>801</v>
      </c>
      <c r="C7" s="155"/>
      <c r="D7" s="155"/>
      <c r="E7" s="200" t="s">
        <v>686</v>
      </c>
      <c r="F7" s="391">
        <f>F8+F9</f>
        <v>43922</v>
      </c>
      <c r="G7" s="81"/>
    </row>
    <row r="8" spans="1:7" ht="17.25" customHeight="1">
      <c r="A8" s="101"/>
      <c r="B8" s="101"/>
      <c r="C8" s="101">
        <v>80120</v>
      </c>
      <c r="D8" s="101">
        <v>2540</v>
      </c>
      <c r="E8" s="392" t="s">
        <v>687</v>
      </c>
      <c r="F8" s="393">
        <v>27641</v>
      </c>
      <c r="G8" s="81"/>
    </row>
    <row r="9" spans="1:6" ht="17.25" customHeight="1">
      <c r="A9" s="101"/>
      <c r="B9" s="101"/>
      <c r="C9" s="101">
        <v>80130</v>
      </c>
      <c r="D9" s="101">
        <v>2540</v>
      </c>
      <c r="E9" s="100" t="s">
        <v>688</v>
      </c>
      <c r="F9" s="378">
        <v>16281</v>
      </c>
    </row>
    <row r="10" spans="1:6" ht="12.75" hidden="1">
      <c r="A10" s="101"/>
      <c r="B10" s="101"/>
      <c r="C10" s="101"/>
      <c r="D10" s="101"/>
      <c r="E10" s="102" t="s">
        <v>635</v>
      </c>
      <c r="F10" s="379">
        <v>0</v>
      </c>
    </row>
    <row r="11" spans="1:6" ht="24.75" customHeight="1">
      <c r="A11" s="155" t="s">
        <v>428</v>
      </c>
      <c r="B11" s="155">
        <v>801</v>
      </c>
      <c r="C11" s="155"/>
      <c r="D11" s="155"/>
      <c r="E11" s="200" t="s">
        <v>689</v>
      </c>
      <c r="F11" s="391">
        <f>F12+F13</f>
        <v>260588</v>
      </c>
    </row>
    <row r="12" spans="1:6" ht="18.75" customHeight="1">
      <c r="A12" s="101"/>
      <c r="B12" s="101"/>
      <c r="C12" s="101">
        <v>80120</v>
      </c>
      <c r="D12" s="101">
        <v>2540</v>
      </c>
      <c r="E12" s="392" t="s">
        <v>690</v>
      </c>
      <c r="F12" s="393">
        <v>206464</v>
      </c>
    </row>
    <row r="13" spans="1:6" ht="18.75" customHeight="1">
      <c r="A13" s="101"/>
      <c r="B13" s="101"/>
      <c r="C13" s="101">
        <v>80130</v>
      </c>
      <c r="D13" s="101">
        <v>2540</v>
      </c>
      <c r="E13" s="100" t="s">
        <v>691</v>
      </c>
      <c r="F13" s="378">
        <v>54124</v>
      </c>
    </row>
    <row r="14" spans="1:6" ht="12.75" hidden="1">
      <c r="A14" s="101" t="s">
        <v>432</v>
      </c>
      <c r="B14" s="101"/>
      <c r="C14" s="101"/>
      <c r="D14" s="101"/>
      <c r="E14" s="98" t="s">
        <v>633</v>
      </c>
      <c r="F14" s="380">
        <f>F15</f>
        <v>0</v>
      </c>
    </row>
    <row r="15" spans="1:6" ht="24" customHeight="1" hidden="1">
      <c r="A15" s="101"/>
      <c r="B15" s="101"/>
      <c r="C15" s="101"/>
      <c r="D15" s="101"/>
      <c r="E15" s="102" t="s">
        <v>634</v>
      </c>
      <c r="F15" s="379">
        <v>0</v>
      </c>
    </row>
    <row r="16" spans="1:7" ht="25.5" customHeight="1">
      <c r="A16" s="155" t="s">
        <v>430</v>
      </c>
      <c r="B16" s="155">
        <v>801</v>
      </c>
      <c r="C16" s="155"/>
      <c r="D16" s="155"/>
      <c r="E16" s="200" t="s">
        <v>692</v>
      </c>
      <c r="F16" s="391">
        <f>F17+F18+F19+F20</f>
        <v>1002464</v>
      </c>
      <c r="G16" s="81"/>
    </row>
    <row r="17" spans="1:6" ht="12.75">
      <c r="A17" s="101"/>
      <c r="B17" s="101"/>
      <c r="C17" s="101">
        <v>80102</v>
      </c>
      <c r="D17" s="101">
        <v>2540</v>
      </c>
      <c r="E17" s="394" t="s">
        <v>572</v>
      </c>
      <c r="F17" s="393">
        <v>448002</v>
      </c>
    </row>
    <row r="18" spans="1:6" ht="12.75">
      <c r="A18" s="101"/>
      <c r="B18" s="101"/>
      <c r="C18" s="101">
        <v>80105</v>
      </c>
      <c r="D18" s="101">
        <v>2540</v>
      </c>
      <c r="E18" s="106" t="s">
        <v>571</v>
      </c>
      <c r="F18" s="378">
        <v>71205</v>
      </c>
    </row>
    <row r="19" spans="1:6" ht="12.75">
      <c r="A19" s="101"/>
      <c r="B19" s="101"/>
      <c r="C19" s="101">
        <v>80111</v>
      </c>
      <c r="D19" s="101">
        <v>2540</v>
      </c>
      <c r="E19" s="106" t="s">
        <v>693</v>
      </c>
      <c r="F19" s="378">
        <v>239724</v>
      </c>
    </row>
    <row r="20" spans="1:6" ht="22.5">
      <c r="A20" s="101"/>
      <c r="B20" s="101"/>
      <c r="C20" s="101">
        <v>80134</v>
      </c>
      <c r="D20" s="101">
        <v>2540</v>
      </c>
      <c r="E20" s="107" t="s">
        <v>694</v>
      </c>
      <c r="F20" s="379">
        <v>243533</v>
      </c>
    </row>
    <row r="21" spans="1:6" ht="12.75" hidden="1">
      <c r="A21" s="101"/>
      <c r="B21" s="101"/>
      <c r="C21" s="101"/>
      <c r="D21" s="101"/>
      <c r="E21" s="147"/>
      <c r="F21" s="381"/>
    </row>
    <row r="22" spans="1:6" ht="28.5" customHeight="1">
      <c r="A22" s="155" t="s">
        <v>432</v>
      </c>
      <c r="B22" s="155">
        <v>801</v>
      </c>
      <c r="C22" s="155"/>
      <c r="D22" s="155"/>
      <c r="E22" s="200" t="s">
        <v>228</v>
      </c>
      <c r="F22" s="391">
        <f>F23</f>
        <v>10905</v>
      </c>
    </row>
    <row r="23" spans="1:6" ht="15" customHeight="1">
      <c r="A23" s="13"/>
      <c r="B23" s="13"/>
      <c r="C23" s="101">
        <v>80120</v>
      </c>
      <c r="D23" s="101">
        <v>2540</v>
      </c>
      <c r="E23" s="147" t="s">
        <v>690</v>
      </c>
      <c r="F23" s="381">
        <v>10905</v>
      </c>
    </row>
    <row r="24" spans="1:6" ht="22.5" customHeight="1">
      <c r="A24" s="155" t="s">
        <v>434</v>
      </c>
      <c r="B24" s="155">
        <v>801</v>
      </c>
      <c r="C24" s="155"/>
      <c r="D24" s="155"/>
      <c r="E24" s="200" t="s">
        <v>229</v>
      </c>
      <c r="F24" s="391">
        <f>F25</f>
        <v>17089</v>
      </c>
    </row>
    <row r="25" spans="1:6" ht="14.25" customHeight="1" thickBot="1">
      <c r="A25" s="101"/>
      <c r="B25" s="101"/>
      <c r="C25" s="101">
        <v>80120</v>
      </c>
      <c r="D25" s="101">
        <v>2540</v>
      </c>
      <c r="E25" s="147" t="s">
        <v>690</v>
      </c>
      <c r="F25" s="381">
        <v>17089</v>
      </c>
    </row>
    <row r="26" spans="1:6" ht="12.75">
      <c r="A26" s="481"/>
      <c r="B26" s="156">
        <v>801</v>
      </c>
      <c r="C26" s="481"/>
      <c r="D26" s="481"/>
      <c r="E26" s="389" t="s">
        <v>230</v>
      </c>
      <c r="F26" s="390">
        <f>F7+F11+F16+F22+F24</f>
        <v>1334968</v>
      </c>
    </row>
    <row r="27" spans="1:6" ht="17.25" customHeight="1">
      <c r="A27" s="155" t="s">
        <v>458</v>
      </c>
      <c r="B27" s="155">
        <v>851</v>
      </c>
      <c r="C27" s="155"/>
      <c r="D27" s="155"/>
      <c r="E27" s="200" t="s">
        <v>233</v>
      </c>
      <c r="F27" s="391">
        <f>F28</f>
        <v>287000</v>
      </c>
    </row>
    <row r="28" spans="1:6" ht="13.5" thickBot="1">
      <c r="A28" s="13"/>
      <c r="B28" s="13"/>
      <c r="C28" s="101">
        <v>85111</v>
      </c>
      <c r="D28" s="101">
        <v>2560</v>
      </c>
      <c r="E28" s="147" t="s">
        <v>231</v>
      </c>
      <c r="F28" s="381">
        <v>287000</v>
      </c>
    </row>
    <row r="29" spans="1:6" ht="13.5" thickBot="1">
      <c r="A29" s="479"/>
      <c r="B29" s="480">
        <v>851</v>
      </c>
      <c r="C29" s="480"/>
      <c r="D29" s="480"/>
      <c r="E29" s="249" t="s">
        <v>232</v>
      </c>
      <c r="F29" s="250">
        <f>F27</f>
        <v>287000</v>
      </c>
    </row>
    <row r="30" spans="1:6" ht="18" customHeight="1" thickBot="1">
      <c r="A30" s="385"/>
      <c r="B30" s="386"/>
      <c r="C30" s="386"/>
      <c r="D30" s="386"/>
      <c r="E30" s="387" t="s">
        <v>234</v>
      </c>
      <c r="F30" s="388">
        <f>F26+F29</f>
        <v>1621968</v>
      </c>
    </row>
    <row r="31" spans="1:6" ht="12.75">
      <c r="A31" s="61"/>
      <c r="B31" s="61"/>
      <c r="C31" s="61"/>
      <c r="D31" s="61"/>
      <c r="E31" s="61"/>
      <c r="F31" s="213"/>
    </row>
    <row r="32" spans="1:6" ht="12.75">
      <c r="A32" s="61"/>
      <c r="B32" s="61"/>
      <c r="C32" s="61"/>
      <c r="D32" s="61"/>
      <c r="E32" s="383" t="s">
        <v>695</v>
      </c>
      <c r="F32" s="213"/>
    </row>
    <row r="33" spans="1:6" ht="16.5" customHeight="1">
      <c r="A33" s="61"/>
      <c r="B33" s="61"/>
      <c r="C33" s="61"/>
      <c r="D33" s="61"/>
      <c r="E33" s="61"/>
      <c r="F33" s="213"/>
    </row>
    <row r="34" spans="1:6" ht="19.5" customHeight="1">
      <c r="A34" s="61"/>
      <c r="B34" s="61"/>
      <c r="C34" s="61"/>
      <c r="D34" s="61"/>
      <c r="E34" s="150" t="s">
        <v>17</v>
      </c>
      <c r="F34" s="213"/>
    </row>
    <row r="35" spans="1:6" ht="12.75">
      <c r="A35" s="61"/>
      <c r="B35" s="61"/>
      <c r="C35" s="61"/>
      <c r="D35" s="61"/>
      <c r="E35" s="61"/>
      <c r="F35" s="213"/>
    </row>
    <row r="36" spans="1:6" ht="12.75">
      <c r="A36" s="61"/>
      <c r="B36" s="61"/>
      <c r="C36" s="61"/>
      <c r="D36" s="61"/>
      <c r="E36" s="61"/>
      <c r="F36" s="213"/>
    </row>
    <row r="37" spans="1:6" ht="12.75">
      <c r="A37" s="61"/>
      <c r="B37" s="61"/>
      <c r="C37" s="61"/>
      <c r="D37" s="61"/>
      <c r="E37" s="61"/>
      <c r="F37" s="213"/>
    </row>
    <row r="38" spans="1:6" ht="12.75">
      <c r="A38" s="61"/>
      <c r="B38" s="61"/>
      <c r="C38" s="61"/>
      <c r="D38" s="61"/>
      <c r="E38" s="61"/>
      <c r="F38" s="213"/>
    </row>
    <row r="39" spans="1:6" ht="12.75">
      <c r="A39" s="61"/>
      <c r="B39" s="61"/>
      <c r="C39" s="61"/>
      <c r="D39" s="61"/>
      <c r="E39" s="61"/>
      <c r="F39" s="213"/>
    </row>
    <row r="40" spans="1:6" ht="12.75">
      <c r="A40" s="61"/>
      <c r="B40" s="61"/>
      <c r="C40" s="61"/>
      <c r="D40" s="61"/>
      <c r="E40" s="61"/>
      <c r="F40" s="213"/>
    </row>
    <row r="41" spans="1:6" ht="12.75">
      <c r="A41" s="61"/>
      <c r="B41" s="61"/>
      <c r="C41" s="61"/>
      <c r="D41" s="61"/>
      <c r="E41" s="61"/>
      <c r="F41" s="213"/>
    </row>
    <row r="42" spans="1:6" ht="12.75">
      <c r="A42" s="61"/>
      <c r="B42" s="61"/>
      <c r="C42" s="61"/>
      <c r="D42" s="61"/>
      <c r="E42" s="61"/>
      <c r="F42" s="213"/>
    </row>
    <row r="43" spans="1:6" ht="12.75">
      <c r="A43" s="61"/>
      <c r="B43" s="61"/>
      <c r="C43" s="61"/>
      <c r="D43" s="61"/>
      <c r="E43" s="61"/>
      <c r="F43" s="213"/>
    </row>
    <row r="44" spans="1:6" ht="12.75">
      <c r="A44" s="61"/>
      <c r="B44" s="61"/>
      <c r="C44" s="61"/>
      <c r="D44" s="61"/>
      <c r="E44" s="61"/>
      <c r="F44" s="61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D3" sqref="D3"/>
    </sheetView>
  </sheetViews>
  <sheetFormatPr defaultColWidth="9.00390625" defaultRowHeight="12.75"/>
  <cols>
    <col min="1" max="1" width="7.375" style="0" customWidth="1"/>
    <col min="2" max="2" width="54.25390625" style="0" customWidth="1"/>
    <col min="3" max="3" width="24.75390625" style="0" customWidth="1"/>
  </cols>
  <sheetData>
    <row r="1" ht="13.5" customHeight="1">
      <c r="C1" s="150"/>
    </row>
    <row r="2" spans="2:3" ht="20.25" customHeight="1">
      <c r="B2" s="382" t="s">
        <v>3</v>
      </c>
      <c r="C2" s="150"/>
    </row>
    <row r="3" spans="1:3" ht="54.75" customHeight="1">
      <c r="A3" s="779" t="s">
        <v>2</v>
      </c>
      <c r="B3" s="779"/>
      <c r="C3" s="779"/>
    </row>
    <row r="4" spans="1:3" ht="15.75">
      <c r="A4" s="69"/>
      <c r="B4" s="69"/>
      <c r="C4" s="1"/>
    </row>
    <row r="5" ht="13.5" thickBot="1">
      <c r="C5" s="25"/>
    </row>
    <row r="6" spans="1:3" ht="20.25" customHeight="1" thickBot="1">
      <c r="A6" s="258" t="s">
        <v>416</v>
      </c>
      <c r="B6" s="434" t="s">
        <v>594</v>
      </c>
      <c r="C6" s="421" t="s">
        <v>716</v>
      </c>
    </row>
    <row r="7" spans="1:3" ht="13.5" thickBot="1">
      <c r="A7" s="254" t="s">
        <v>419</v>
      </c>
      <c r="B7" s="422" t="s">
        <v>595</v>
      </c>
      <c r="C7" s="422">
        <f>C8+C9-C10</f>
        <v>15237</v>
      </c>
    </row>
    <row r="8" spans="1:3" ht="12.75">
      <c r="A8" s="70" t="s">
        <v>427</v>
      </c>
      <c r="B8" s="435" t="s">
        <v>596</v>
      </c>
      <c r="C8" s="423">
        <v>15237</v>
      </c>
    </row>
    <row r="9" spans="1:3" ht="12.75">
      <c r="A9" s="52" t="s">
        <v>428</v>
      </c>
      <c r="B9" s="436" t="s">
        <v>597</v>
      </c>
      <c r="C9" s="424">
        <v>0</v>
      </c>
    </row>
    <row r="10" spans="1:3" ht="12.75">
      <c r="A10" s="52" t="s">
        <v>430</v>
      </c>
      <c r="B10" s="436" t="s">
        <v>598</v>
      </c>
      <c r="C10" s="424">
        <v>0</v>
      </c>
    </row>
    <row r="11" spans="1:3" ht="13.5" thickBot="1">
      <c r="A11" s="55" t="s">
        <v>432</v>
      </c>
      <c r="B11" s="437" t="s">
        <v>599</v>
      </c>
      <c r="C11" s="425">
        <v>0</v>
      </c>
    </row>
    <row r="12" spans="1:3" ht="13.5" thickBot="1">
      <c r="A12" s="254" t="s">
        <v>421</v>
      </c>
      <c r="B12" s="422" t="s">
        <v>600</v>
      </c>
      <c r="C12" s="422">
        <f>C13+C14</f>
        <v>75000</v>
      </c>
    </row>
    <row r="13" spans="1:3" ht="13.5" thickBot="1">
      <c r="A13" s="77" t="s">
        <v>427</v>
      </c>
      <c r="B13" s="426" t="s">
        <v>612</v>
      </c>
      <c r="C13" s="426">
        <v>75000</v>
      </c>
    </row>
    <row r="14" spans="1:3" ht="27" customHeight="1" thickBot="1">
      <c r="A14" s="111" t="s">
        <v>428</v>
      </c>
      <c r="B14" s="112" t="s">
        <v>613</v>
      </c>
      <c r="C14" s="427">
        <v>0</v>
      </c>
    </row>
    <row r="15" spans="1:3" ht="13.5" thickBot="1">
      <c r="A15" s="254" t="s">
        <v>425</v>
      </c>
      <c r="B15" s="422" t="s">
        <v>366</v>
      </c>
      <c r="C15" s="428">
        <f>C16+C22</f>
        <v>85000</v>
      </c>
    </row>
    <row r="16" spans="1:3" ht="12.75">
      <c r="A16" s="73" t="s">
        <v>427</v>
      </c>
      <c r="B16" s="429" t="s">
        <v>601</v>
      </c>
      <c r="C16" s="429">
        <f>C17+C18+C21+C20+C19</f>
        <v>39000</v>
      </c>
    </row>
    <row r="17" spans="1:3" ht="24.75" customHeight="1">
      <c r="A17" s="52"/>
      <c r="B17" s="438" t="s">
        <v>615</v>
      </c>
      <c r="C17" s="424">
        <v>15000</v>
      </c>
    </row>
    <row r="18" spans="1:3" ht="24.75" customHeight="1">
      <c r="A18" s="52"/>
      <c r="B18" s="438" t="s">
        <v>552</v>
      </c>
      <c r="C18" s="424">
        <v>0</v>
      </c>
    </row>
    <row r="19" spans="1:3" ht="36" customHeight="1">
      <c r="A19" s="52"/>
      <c r="B19" s="438" t="s">
        <v>586</v>
      </c>
      <c r="C19" s="424">
        <v>5000</v>
      </c>
    </row>
    <row r="20" spans="1:3" ht="16.5" customHeight="1">
      <c r="A20" s="52"/>
      <c r="B20" s="438" t="s">
        <v>617</v>
      </c>
      <c r="C20" s="424">
        <v>11000</v>
      </c>
    </row>
    <row r="21" spans="1:3" ht="17.25" customHeight="1">
      <c r="A21" s="52"/>
      <c r="B21" s="438" t="s">
        <v>660</v>
      </c>
      <c r="C21" s="424">
        <v>8000</v>
      </c>
    </row>
    <row r="22" spans="1:3" ht="12.75">
      <c r="A22" s="59" t="s">
        <v>428</v>
      </c>
      <c r="B22" s="430" t="s">
        <v>616</v>
      </c>
      <c r="C22" s="430">
        <f>C23+C24+C25</f>
        <v>46000</v>
      </c>
    </row>
    <row r="23" spans="1:3" ht="12.75">
      <c r="A23" s="78"/>
      <c r="B23" s="439" t="s">
        <v>666</v>
      </c>
      <c r="C23" s="418">
        <v>6000</v>
      </c>
    </row>
    <row r="24" spans="1:3" ht="12.75">
      <c r="A24" s="78"/>
      <c r="B24" s="419" t="s">
        <v>614</v>
      </c>
      <c r="C24" s="418">
        <v>35000</v>
      </c>
    </row>
    <row r="25" spans="1:3" ht="24.75" customHeight="1" thickBot="1">
      <c r="A25" s="210"/>
      <c r="B25" s="420" t="s">
        <v>220</v>
      </c>
      <c r="C25" s="211">
        <v>5000</v>
      </c>
    </row>
    <row r="26" spans="1:3" ht="13.5" thickBot="1">
      <c r="A26" s="254" t="s">
        <v>554</v>
      </c>
      <c r="B26" s="422" t="s">
        <v>602</v>
      </c>
      <c r="C26" s="422">
        <f>C7+C12-C15</f>
        <v>5237</v>
      </c>
    </row>
    <row r="27" spans="1:3" ht="12.75">
      <c r="A27" s="50" t="s">
        <v>427</v>
      </c>
      <c r="B27" s="440" t="s">
        <v>596</v>
      </c>
      <c r="C27" s="431">
        <f>C26</f>
        <v>5237</v>
      </c>
    </row>
    <row r="28" spans="1:3" ht="12.75">
      <c r="A28" s="52" t="s">
        <v>428</v>
      </c>
      <c r="B28" s="436" t="s">
        <v>597</v>
      </c>
      <c r="C28" s="432">
        <v>0</v>
      </c>
    </row>
    <row r="29" spans="1:3" ht="13.5" thickBot="1">
      <c r="A29" s="26" t="s">
        <v>430</v>
      </c>
      <c r="B29" s="441" t="s">
        <v>598</v>
      </c>
      <c r="C29" s="433">
        <v>0</v>
      </c>
    </row>
    <row r="30" ht="33.75" customHeight="1"/>
    <row r="31" spans="2:3" ht="12.75">
      <c r="B31" s="711" t="s">
        <v>218</v>
      </c>
      <c r="C31" s="711"/>
    </row>
    <row r="33" ht="12.75">
      <c r="C33" t="s">
        <v>18</v>
      </c>
    </row>
  </sheetData>
  <mergeCells count="2"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20.25" customHeight="1">
      <c r="C1" s="484"/>
    </row>
    <row r="2" ht="45">
      <c r="C2" s="484" t="s">
        <v>819</v>
      </c>
    </row>
    <row r="3" ht="12.75">
      <c r="C3" s="482"/>
    </row>
    <row r="4" spans="1:3" ht="33.75" customHeight="1">
      <c r="A4" s="779" t="s">
        <v>656</v>
      </c>
      <c r="B4" s="779"/>
      <c r="C4" s="779"/>
    </row>
    <row r="5" spans="1:2" ht="9" customHeight="1">
      <c r="A5" s="69"/>
      <c r="B5" s="69"/>
    </row>
    <row r="6" ht="13.5" thickBot="1">
      <c r="C6" s="80"/>
    </row>
    <row r="7" spans="1:3" ht="23.25" customHeight="1" thickBot="1">
      <c r="A7" s="251" t="s">
        <v>416</v>
      </c>
      <c r="B7" s="252" t="s">
        <v>594</v>
      </c>
      <c r="C7" s="253" t="s">
        <v>528</v>
      </c>
    </row>
    <row r="8" spans="1:3" ht="16.5" customHeight="1">
      <c r="A8" s="165" t="s">
        <v>419</v>
      </c>
      <c r="B8" s="29" t="s">
        <v>595</v>
      </c>
      <c r="C8" s="29">
        <f>C9+C10-C11</f>
        <v>74885</v>
      </c>
    </row>
    <row r="9" spans="1:3" ht="15.75" customHeight="1">
      <c r="A9" s="50" t="s">
        <v>427</v>
      </c>
      <c r="B9" s="74" t="s">
        <v>596</v>
      </c>
      <c r="C9" s="23">
        <v>77385</v>
      </c>
    </row>
    <row r="10" spans="1:3" ht="18.75" customHeight="1">
      <c r="A10" s="52" t="s">
        <v>428</v>
      </c>
      <c r="B10" s="71" t="s">
        <v>597</v>
      </c>
      <c r="C10" s="6">
        <v>5000</v>
      </c>
    </row>
    <row r="11" spans="1:3" ht="17.25" customHeight="1">
      <c r="A11" s="52" t="s">
        <v>430</v>
      </c>
      <c r="B11" s="71" t="s">
        <v>598</v>
      </c>
      <c r="C11" s="6">
        <v>7500</v>
      </c>
    </row>
    <row r="12" spans="1:3" ht="16.5" customHeight="1" thickBot="1">
      <c r="A12" s="55" t="s">
        <v>432</v>
      </c>
      <c r="B12" s="72" t="s">
        <v>599</v>
      </c>
      <c r="C12" s="40">
        <v>0</v>
      </c>
    </row>
    <row r="13" spans="1:3" ht="20.25" customHeight="1" thickBot="1">
      <c r="A13" s="254" t="s">
        <v>421</v>
      </c>
      <c r="B13" s="255" t="s">
        <v>600</v>
      </c>
      <c r="C13" s="256">
        <f>C14+C15</f>
        <v>150000</v>
      </c>
    </row>
    <row r="14" spans="1:3" ht="16.5" customHeight="1">
      <c r="A14" s="50" t="s">
        <v>427</v>
      </c>
      <c r="B14" s="51" t="s">
        <v>610</v>
      </c>
      <c r="C14" s="23">
        <v>150000</v>
      </c>
    </row>
    <row r="15" spans="1:3" ht="16.5" customHeight="1" thickBot="1">
      <c r="A15" s="52">
        <v>2</v>
      </c>
      <c r="B15" s="54" t="s">
        <v>611</v>
      </c>
      <c r="C15" s="6"/>
    </row>
    <row r="16" spans="1:3" ht="18" customHeight="1" thickBot="1">
      <c r="A16" s="254" t="s">
        <v>425</v>
      </c>
      <c r="B16" s="255" t="s">
        <v>366</v>
      </c>
      <c r="C16" s="256">
        <f>C17+C30</f>
        <v>220885</v>
      </c>
    </row>
    <row r="17" spans="1:3" ht="17.25" customHeight="1">
      <c r="A17" s="73" t="s">
        <v>427</v>
      </c>
      <c r="B17" s="57" t="s">
        <v>601</v>
      </c>
      <c r="C17" s="29">
        <f>C18+C19+C22+C23+C24+C25+C26+C27+C28+C29</f>
        <v>200885</v>
      </c>
    </row>
    <row r="18" spans="1:3" ht="24.75" customHeight="1">
      <c r="A18" s="73"/>
      <c r="B18" s="438" t="s">
        <v>615</v>
      </c>
      <c r="C18" s="534">
        <v>10000</v>
      </c>
    </row>
    <row r="19" spans="1:3" ht="17.25" customHeight="1">
      <c r="A19" s="52"/>
      <c r="B19" s="54" t="s">
        <v>657</v>
      </c>
      <c r="C19" s="6">
        <f>C20+C21</f>
        <v>30000</v>
      </c>
    </row>
    <row r="20" spans="1:3" ht="17.25" customHeight="1">
      <c r="A20" s="52"/>
      <c r="B20" s="71" t="s">
        <v>559</v>
      </c>
      <c r="C20" s="6">
        <v>15000</v>
      </c>
    </row>
    <row r="21" spans="1:3" ht="17.25" customHeight="1">
      <c r="A21" s="52"/>
      <c r="B21" s="71" t="s">
        <v>560</v>
      </c>
      <c r="C21" s="6">
        <v>15000</v>
      </c>
    </row>
    <row r="22" spans="1:3" ht="17.25" customHeight="1">
      <c r="A22" s="52"/>
      <c r="B22" s="54" t="s">
        <v>658</v>
      </c>
      <c r="C22" s="6">
        <v>35000</v>
      </c>
    </row>
    <row r="23" spans="1:3" ht="17.25" customHeight="1">
      <c r="A23" s="52"/>
      <c r="B23" s="54" t="s">
        <v>225</v>
      </c>
      <c r="C23" s="6">
        <v>10000</v>
      </c>
    </row>
    <row r="24" spans="1:3" ht="16.5" customHeight="1">
      <c r="A24" s="52"/>
      <c r="B24" s="54" t="s">
        <v>659</v>
      </c>
      <c r="C24" s="6">
        <v>10000</v>
      </c>
    </row>
    <row r="25" spans="1:3" ht="19.5" customHeight="1">
      <c r="A25" s="52"/>
      <c r="B25" s="53" t="s">
        <v>660</v>
      </c>
      <c r="C25" s="6">
        <v>64885</v>
      </c>
    </row>
    <row r="26" spans="1:3" ht="19.5" customHeight="1">
      <c r="A26" s="52"/>
      <c r="B26" s="53" t="s">
        <v>221</v>
      </c>
      <c r="C26" s="6">
        <v>1000</v>
      </c>
    </row>
    <row r="27" spans="1:3" ht="18" customHeight="1">
      <c r="A27" s="55"/>
      <c r="B27" s="212" t="s">
        <v>222</v>
      </c>
      <c r="C27" s="6">
        <v>5000</v>
      </c>
    </row>
    <row r="28" spans="1:3" ht="18" customHeight="1">
      <c r="A28" s="55"/>
      <c r="B28" s="212" t="s">
        <v>223</v>
      </c>
      <c r="C28" s="6">
        <v>15000</v>
      </c>
    </row>
    <row r="29" spans="1:3" ht="18" customHeight="1">
      <c r="A29" s="55"/>
      <c r="B29" s="212" t="s">
        <v>224</v>
      </c>
      <c r="C29" s="6">
        <v>20000</v>
      </c>
    </row>
    <row r="30" spans="1:3" ht="15.75" customHeight="1">
      <c r="A30" s="83" t="s">
        <v>428</v>
      </c>
      <c r="B30" s="84" t="s">
        <v>661</v>
      </c>
      <c r="C30" s="5">
        <f>C31</f>
        <v>20000</v>
      </c>
    </row>
    <row r="31" spans="1:3" ht="25.5">
      <c r="A31" s="55"/>
      <c r="B31" s="85" t="s">
        <v>662</v>
      </c>
      <c r="C31" s="40">
        <v>20000</v>
      </c>
    </row>
    <row r="32" spans="1:3" ht="16.5" customHeight="1">
      <c r="A32" s="257" t="s">
        <v>448</v>
      </c>
      <c r="B32" s="155" t="s">
        <v>602</v>
      </c>
      <c r="C32" s="155">
        <f>C33+C34-C35</f>
        <v>4000</v>
      </c>
    </row>
    <row r="33" spans="1:3" ht="15.75" customHeight="1">
      <c r="A33" s="50" t="s">
        <v>427</v>
      </c>
      <c r="B33" s="74" t="s">
        <v>596</v>
      </c>
      <c r="C33" s="86">
        <v>7000</v>
      </c>
    </row>
    <row r="34" spans="1:3" ht="15" customHeight="1">
      <c r="A34" s="52" t="s">
        <v>428</v>
      </c>
      <c r="B34" s="71" t="s">
        <v>597</v>
      </c>
      <c r="C34" s="87">
        <v>2000</v>
      </c>
    </row>
    <row r="35" spans="1:3" ht="15" customHeight="1" thickBot="1">
      <c r="A35" s="26" t="s">
        <v>430</v>
      </c>
      <c r="B35" s="75" t="s">
        <v>598</v>
      </c>
      <c r="C35" s="88">
        <v>5000</v>
      </c>
    </row>
    <row r="38" spans="2:3" ht="12.75">
      <c r="B38" s="711" t="s">
        <v>226</v>
      </c>
      <c r="C38" s="711"/>
    </row>
    <row r="40" ht="12.75">
      <c r="C40" t="s">
        <v>712</v>
      </c>
    </row>
    <row r="43" spans="1:3" ht="12.75">
      <c r="A43" s="24"/>
      <c r="B43" s="24"/>
      <c r="C43" s="781"/>
    </row>
    <row r="44" spans="1:3" ht="12" customHeight="1">
      <c r="A44" s="24"/>
      <c r="B44" s="24"/>
      <c r="C44" s="781"/>
    </row>
    <row r="45" spans="1:3" ht="14.25" customHeight="1">
      <c r="A45" s="780"/>
      <c r="B45" s="780"/>
      <c r="C45" s="24"/>
    </row>
    <row r="46" spans="1:3" ht="15.75">
      <c r="A46" s="90"/>
      <c r="B46" s="90"/>
      <c r="C46" s="89"/>
    </row>
    <row r="47" spans="1:3" ht="12.75">
      <c r="A47" s="24"/>
      <c r="B47" s="24"/>
      <c r="C47" s="91"/>
    </row>
    <row r="48" spans="1:3" ht="12.75">
      <c r="A48" s="65"/>
      <c r="B48" s="65"/>
      <c r="C48" s="82"/>
    </row>
    <row r="49" spans="1:3" ht="12.75">
      <c r="A49" s="65"/>
      <c r="B49" s="62"/>
      <c r="C49" s="62"/>
    </row>
    <row r="50" spans="1:3" ht="12.75">
      <c r="A50" s="76"/>
      <c r="B50" s="92"/>
      <c r="C50" s="24"/>
    </row>
    <row r="51" spans="1:3" ht="12.75">
      <c r="A51" s="76"/>
      <c r="B51" s="92"/>
      <c r="C51" s="24"/>
    </row>
    <row r="52" spans="1:3" ht="12.75">
      <c r="A52" s="76"/>
      <c r="B52" s="92"/>
      <c r="C52" s="24"/>
    </row>
    <row r="53" spans="1:3" ht="12.75">
      <c r="A53" s="76"/>
      <c r="B53" s="92"/>
      <c r="C53" s="24"/>
    </row>
    <row r="54" spans="1:3" ht="12.75">
      <c r="A54" s="65"/>
      <c r="B54" s="62"/>
      <c r="C54" s="62"/>
    </row>
    <row r="55" spans="1:3" ht="12.75">
      <c r="A55" s="76"/>
      <c r="B55" s="24"/>
      <c r="C55" s="24"/>
    </row>
    <row r="56" spans="1:3" ht="12.75">
      <c r="A56" s="65"/>
      <c r="B56" s="62"/>
      <c r="C56" s="62"/>
    </row>
    <row r="57" spans="1:3" ht="12.75">
      <c r="A57" s="65"/>
      <c r="B57" s="62"/>
      <c r="C57" s="62"/>
    </row>
    <row r="58" spans="1:3" ht="12.75">
      <c r="A58" s="76"/>
      <c r="B58" s="91"/>
      <c r="C58" s="24"/>
    </row>
    <row r="59" spans="1:3" ht="12.75">
      <c r="A59" s="76"/>
      <c r="B59" s="91"/>
      <c r="C59" s="24"/>
    </row>
    <row r="60" spans="1:3" ht="12.75">
      <c r="A60" s="93"/>
      <c r="B60" s="62"/>
      <c r="C60" s="62"/>
    </row>
    <row r="61" spans="1:3" ht="12.75">
      <c r="A61" s="76"/>
      <c r="B61" s="91"/>
      <c r="C61" s="24"/>
    </row>
    <row r="62" spans="1:3" ht="12.75">
      <c r="A62" s="65"/>
      <c r="B62" s="62"/>
      <c r="C62" s="62"/>
    </row>
    <row r="63" spans="1:3" ht="12.75">
      <c r="A63" s="76"/>
      <c r="B63" s="92"/>
      <c r="C63" s="24"/>
    </row>
    <row r="64" spans="1:3" ht="12.75">
      <c r="A64" s="76"/>
      <c r="B64" s="92"/>
      <c r="C64" s="63"/>
    </row>
    <row r="65" spans="1:3" ht="12.75">
      <c r="A65" s="76"/>
      <c r="B65" s="92"/>
      <c r="C65" s="63"/>
    </row>
    <row r="66" spans="1:3" ht="12.75">
      <c r="A66" s="24"/>
      <c r="B66" s="24"/>
      <c r="C66" s="24"/>
    </row>
    <row r="67" spans="1:3" ht="12.75">
      <c r="A67" s="24"/>
      <c r="B67" s="24"/>
      <c r="C67" s="24"/>
    </row>
    <row r="68" spans="1:3" ht="12.75">
      <c r="A68" s="24"/>
      <c r="B68" s="24"/>
      <c r="C68" s="24"/>
    </row>
    <row r="69" spans="1:3" ht="12.75">
      <c r="A69" s="24"/>
      <c r="B69" s="24"/>
      <c r="C69" s="24"/>
    </row>
    <row r="70" spans="1:3" ht="12.75">
      <c r="A70" s="24"/>
      <c r="B70" s="24"/>
      <c r="C70" s="24"/>
    </row>
    <row r="71" spans="1:3" ht="12.75">
      <c r="A71" s="24"/>
      <c r="B71" s="24"/>
      <c r="C71" s="24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  <row r="75" spans="1:3" ht="12.75">
      <c r="A75" s="24"/>
      <c r="B75" s="24"/>
      <c r="C75" s="24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  <row r="79" spans="1:3" ht="12.75">
      <c r="A79" s="24"/>
      <c r="B79" s="24"/>
      <c r="C79" s="24"/>
    </row>
    <row r="80" spans="1:3" ht="12.75">
      <c r="A80" s="24"/>
      <c r="B80" s="24"/>
      <c r="C80" s="24"/>
    </row>
    <row r="81" spans="1:3" ht="12.75">
      <c r="A81" s="24"/>
      <c r="B81" s="24"/>
      <c r="C81" s="24"/>
    </row>
    <row r="82" spans="1:3" ht="12.75">
      <c r="A82" s="24"/>
      <c r="B82" s="24"/>
      <c r="C82" s="24"/>
    </row>
  </sheetData>
  <mergeCells count="4"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34"/>
  <sheetViews>
    <sheetView zoomScaleSheetLayoutView="100" workbookViewId="0" topLeftCell="A1">
      <selection activeCell="C32" sqref="C32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24.125" style="0" customWidth="1"/>
    <col min="4" max="4" width="10.625" style="0" customWidth="1"/>
    <col min="5" max="5" width="11.125" style="0" customWidth="1"/>
    <col min="6" max="6" width="11.75390625" style="0" customWidth="1"/>
    <col min="7" max="7" width="10.375" style="0" customWidth="1"/>
    <col min="8" max="8" width="9.6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</cols>
  <sheetData>
    <row r="1" spans="4:14" ht="30.75" customHeight="1">
      <c r="D1" s="535"/>
      <c r="E1" s="535"/>
      <c r="F1" s="535"/>
      <c r="G1" s="535"/>
      <c r="H1" s="535"/>
      <c r="I1" s="538" t="s">
        <v>0</v>
      </c>
      <c r="J1" s="538"/>
      <c r="K1" s="538"/>
      <c r="L1" s="538"/>
      <c r="M1" s="539"/>
      <c r="N1" s="539"/>
    </row>
    <row r="2" spans="2:18" ht="18.75" customHeight="1" thickBot="1">
      <c r="B2" s="624" t="s">
        <v>353</v>
      </c>
      <c r="C2" s="624"/>
      <c r="D2" s="624"/>
      <c r="E2" s="624"/>
      <c r="F2" s="624"/>
      <c r="G2" s="624"/>
      <c r="H2" s="624"/>
      <c r="I2" s="624"/>
      <c r="J2" s="624"/>
      <c r="K2" s="624"/>
      <c r="L2" s="625"/>
      <c r="M2" s="625"/>
      <c r="N2" s="625"/>
      <c r="O2" s="625"/>
      <c r="P2" s="625"/>
      <c r="Q2" s="625"/>
      <c r="R2" s="625"/>
    </row>
    <row r="3" spans="2:11" ht="19.5" customHeight="1" hidden="1" thickBot="1">
      <c r="B3" s="9"/>
      <c r="C3" s="624"/>
      <c r="D3" s="624"/>
      <c r="E3" s="624"/>
      <c r="F3" s="624"/>
      <c r="G3" s="624"/>
      <c r="H3" s="624"/>
      <c r="I3" s="624"/>
      <c r="J3" s="624"/>
      <c r="K3" s="624"/>
    </row>
    <row r="4" spans="1:87" ht="21" customHeight="1">
      <c r="A4" s="596" t="s">
        <v>768</v>
      </c>
      <c r="B4" s="626" t="s">
        <v>699</v>
      </c>
      <c r="C4" s="629" t="s">
        <v>365</v>
      </c>
      <c r="D4" s="629" t="s">
        <v>727</v>
      </c>
      <c r="E4" s="442"/>
      <c r="F4" s="442"/>
      <c r="G4" s="629" t="s">
        <v>725</v>
      </c>
      <c r="H4" s="632" t="s">
        <v>329</v>
      </c>
      <c r="I4" s="633"/>
      <c r="J4" s="633"/>
      <c r="K4" s="633"/>
      <c r="L4" s="633"/>
      <c r="M4" s="633"/>
      <c r="N4" s="634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</row>
    <row r="5" spans="1:87" ht="21" customHeight="1">
      <c r="A5" s="597"/>
      <c r="B5" s="627"/>
      <c r="C5" s="630"/>
      <c r="D5" s="630"/>
      <c r="E5" s="443" t="s">
        <v>728</v>
      </c>
      <c r="F5" s="443" t="s">
        <v>723</v>
      </c>
      <c r="G5" s="630"/>
      <c r="H5" s="599" t="s">
        <v>601</v>
      </c>
      <c r="I5" s="638" t="s">
        <v>414</v>
      </c>
      <c r="J5" s="639"/>
      <c r="K5" s="639"/>
      <c r="L5" s="639"/>
      <c r="M5" s="606"/>
      <c r="N5" s="635" t="s">
        <v>661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</row>
    <row r="6" spans="1:87" ht="21" customHeight="1">
      <c r="A6" s="597"/>
      <c r="B6" s="627"/>
      <c r="C6" s="630"/>
      <c r="D6" s="630"/>
      <c r="E6" s="443"/>
      <c r="F6" s="443"/>
      <c r="G6" s="630"/>
      <c r="H6" s="630"/>
      <c r="I6" s="604" t="s">
        <v>161</v>
      </c>
      <c r="J6" s="604" t="s">
        <v>160</v>
      </c>
      <c r="K6" s="604" t="s">
        <v>389</v>
      </c>
      <c r="L6" s="604" t="s">
        <v>159</v>
      </c>
      <c r="M6" s="604" t="s">
        <v>717</v>
      </c>
      <c r="N6" s="636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</row>
    <row r="7" spans="1:87" ht="21" customHeight="1" thickBot="1">
      <c r="A7" s="598"/>
      <c r="B7" s="628"/>
      <c r="C7" s="631"/>
      <c r="D7" s="631"/>
      <c r="E7" s="444"/>
      <c r="F7" s="444"/>
      <c r="G7" s="631"/>
      <c r="H7" s="631"/>
      <c r="I7" s="605"/>
      <c r="J7" s="605"/>
      <c r="K7" s="605"/>
      <c r="L7" s="605"/>
      <c r="M7" s="605"/>
      <c r="N7" s="637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</row>
    <row r="8" spans="1:87" ht="12" customHeight="1">
      <c r="A8" s="290">
        <v>1</v>
      </c>
      <c r="B8" s="21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5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291">
        <v>14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</row>
    <row r="9" spans="1:87" ht="27" customHeight="1">
      <c r="A9" s="302" t="s">
        <v>700</v>
      </c>
      <c r="B9" s="303"/>
      <c r="C9" s="470" t="s">
        <v>702</v>
      </c>
      <c r="D9" s="216">
        <f>D10+D12</f>
        <v>57700</v>
      </c>
      <c r="E9" s="216">
        <f>E10+E12</f>
        <v>0</v>
      </c>
      <c r="F9" s="216">
        <f>F10+F12</f>
        <v>0</v>
      </c>
      <c r="G9" s="216">
        <f>G10+G12</f>
        <v>57700</v>
      </c>
      <c r="H9" s="216">
        <f>H10+H12</f>
        <v>57700</v>
      </c>
      <c r="I9" s="216">
        <f aca="true" t="shared" si="0" ref="I9:N9">I10+I12</f>
        <v>0</v>
      </c>
      <c r="J9" s="216">
        <f t="shared" si="0"/>
        <v>0</v>
      </c>
      <c r="K9" s="216">
        <f t="shared" si="0"/>
        <v>1700</v>
      </c>
      <c r="L9" s="216">
        <f t="shared" si="0"/>
        <v>0</v>
      </c>
      <c r="M9" s="216">
        <f t="shared" si="0"/>
        <v>0</v>
      </c>
      <c r="N9" s="292">
        <f t="shared" si="0"/>
        <v>0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</row>
    <row r="10" spans="1:87" ht="22.5" customHeight="1">
      <c r="A10" s="304" t="s">
        <v>43</v>
      </c>
      <c r="B10" s="305"/>
      <c r="C10" s="204" t="s">
        <v>487</v>
      </c>
      <c r="D10" s="217">
        <f>D11</f>
        <v>56000</v>
      </c>
      <c r="E10" s="217">
        <f>E11</f>
        <v>0</v>
      </c>
      <c r="F10" s="217">
        <f>F11</f>
        <v>0</v>
      </c>
      <c r="G10" s="217">
        <f>G11</f>
        <v>56000</v>
      </c>
      <c r="H10" s="217">
        <f>H11</f>
        <v>56000</v>
      </c>
      <c r="I10" s="217">
        <f aca="true" t="shared" si="1" ref="I10:N10">I11</f>
        <v>0</v>
      </c>
      <c r="J10" s="217">
        <f t="shared" si="1"/>
        <v>0</v>
      </c>
      <c r="K10" s="217">
        <f t="shared" si="1"/>
        <v>0</v>
      </c>
      <c r="L10" s="217">
        <f t="shared" si="1"/>
        <v>0</v>
      </c>
      <c r="M10" s="217">
        <f t="shared" si="1"/>
        <v>0</v>
      </c>
      <c r="N10" s="293">
        <f t="shared" si="1"/>
        <v>0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</row>
    <row r="11" spans="1:87" ht="21" customHeight="1">
      <c r="A11" s="306"/>
      <c r="B11" s="115" t="s">
        <v>35</v>
      </c>
      <c r="C11" s="100" t="s">
        <v>109</v>
      </c>
      <c r="D11" s="101">
        <v>56000</v>
      </c>
      <c r="E11" s="447"/>
      <c r="F11" s="447"/>
      <c r="G11" s="465">
        <f>D11+E11-F11</f>
        <v>56000</v>
      </c>
      <c r="H11" s="101">
        <f>G11</f>
        <v>56000</v>
      </c>
      <c r="I11" s="101"/>
      <c r="J11" s="218">
        <v>0</v>
      </c>
      <c r="K11" s="219">
        <v>0</v>
      </c>
      <c r="L11" s="220"/>
      <c r="M11" s="220"/>
      <c r="N11" s="294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</row>
    <row r="12" spans="1:87" ht="18.75" customHeight="1">
      <c r="A12" s="304" t="s">
        <v>503</v>
      </c>
      <c r="B12" s="305"/>
      <c r="C12" s="204" t="s">
        <v>89</v>
      </c>
      <c r="D12" s="217">
        <f>D13</f>
        <v>1700</v>
      </c>
      <c r="E12" s="217">
        <f>E13</f>
        <v>0</v>
      </c>
      <c r="F12" s="217">
        <f>F13</f>
        <v>0</v>
      </c>
      <c r="G12" s="217">
        <f>G13</f>
        <v>1700</v>
      </c>
      <c r="H12" s="217">
        <f aca="true" t="shared" si="2" ref="H12:N12">H13</f>
        <v>1700</v>
      </c>
      <c r="I12" s="217">
        <f t="shared" si="2"/>
        <v>0</v>
      </c>
      <c r="J12" s="217">
        <f t="shared" si="2"/>
        <v>0</v>
      </c>
      <c r="K12" s="217">
        <f t="shared" si="2"/>
        <v>1700</v>
      </c>
      <c r="L12" s="217">
        <f t="shared" si="2"/>
        <v>0</v>
      </c>
      <c r="M12" s="217">
        <f t="shared" si="2"/>
        <v>0</v>
      </c>
      <c r="N12" s="293">
        <f t="shared" si="2"/>
        <v>0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</row>
    <row r="13" spans="1:14" s="131" customFormat="1" ht="26.25" customHeight="1">
      <c r="A13" s="306"/>
      <c r="B13" s="115" t="s">
        <v>79</v>
      </c>
      <c r="C13" s="100" t="s">
        <v>278</v>
      </c>
      <c r="D13" s="101">
        <v>1700</v>
      </c>
      <c r="E13" s="447"/>
      <c r="F13" s="447"/>
      <c r="G13" s="465">
        <f>D13+E13-F13</f>
        <v>1700</v>
      </c>
      <c r="H13" s="101">
        <f>G13</f>
        <v>1700</v>
      </c>
      <c r="I13" s="101">
        <v>0</v>
      </c>
      <c r="J13" s="218">
        <v>0</v>
      </c>
      <c r="K13" s="218">
        <f>H13</f>
        <v>1700</v>
      </c>
      <c r="L13" s="220"/>
      <c r="M13" s="220"/>
      <c r="N13" s="294"/>
    </row>
    <row r="14" spans="1:14" s="131" customFormat="1" ht="24" customHeight="1">
      <c r="A14" s="307" t="s">
        <v>44</v>
      </c>
      <c r="B14" s="308"/>
      <c r="C14" s="156" t="s">
        <v>45</v>
      </c>
      <c r="D14" s="221">
        <f>D15+D17</f>
        <v>157959</v>
      </c>
      <c r="E14" s="221">
        <f>E15+E17</f>
        <v>0</v>
      </c>
      <c r="F14" s="221">
        <f>F15+F17</f>
        <v>0</v>
      </c>
      <c r="G14" s="221">
        <f>G15+G17</f>
        <v>157959</v>
      </c>
      <c r="H14" s="221">
        <f aca="true" t="shared" si="3" ref="H14:N14">H15+H17</f>
        <v>157959</v>
      </c>
      <c r="I14" s="221">
        <f t="shared" si="3"/>
        <v>0</v>
      </c>
      <c r="J14" s="221">
        <f t="shared" si="3"/>
        <v>0</v>
      </c>
      <c r="K14" s="221">
        <f t="shared" si="3"/>
        <v>0</v>
      </c>
      <c r="L14" s="221">
        <f t="shared" si="3"/>
        <v>0</v>
      </c>
      <c r="M14" s="221">
        <f t="shared" si="3"/>
        <v>0</v>
      </c>
      <c r="N14" s="295">
        <f t="shared" si="3"/>
        <v>0</v>
      </c>
    </row>
    <row r="15" spans="1:14" s="131" customFormat="1" ht="24" customHeight="1">
      <c r="A15" s="309" t="s">
        <v>609</v>
      </c>
      <c r="B15" s="310" t="s">
        <v>20</v>
      </c>
      <c r="C15" s="217" t="s">
        <v>608</v>
      </c>
      <c r="D15" s="217">
        <f>D16</f>
        <v>142159</v>
      </c>
      <c r="E15" s="217">
        <f>E16</f>
        <v>0</v>
      </c>
      <c r="F15" s="217">
        <f>F16</f>
        <v>0</v>
      </c>
      <c r="G15" s="217">
        <f>G16</f>
        <v>142159</v>
      </c>
      <c r="H15" s="217">
        <f aca="true" t="shared" si="4" ref="H15:N15">H16</f>
        <v>142159</v>
      </c>
      <c r="I15" s="217">
        <f t="shared" si="4"/>
        <v>0</v>
      </c>
      <c r="J15" s="217">
        <f t="shared" si="4"/>
        <v>0</v>
      </c>
      <c r="K15" s="217">
        <f t="shared" si="4"/>
        <v>0</v>
      </c>
      <c r="L15" s="217">
        <f t="shared" si="4"/>
        <v>0</v>
      </c>
      <c r="M15" s="217">
        <f t="shared" si="4"/>
        <v>0</v>
      </c>
      <c r="N15" s="293">
        <f t="shared" si="4"/>
        <v>0</v>
      </c>
    </row>
    <row r="16" spans="1:14" s="131" customFormat="1" ht="19.5" customHeight="1">
      <c r="A16" s="311"/>
      <c r="B16" s="110"/>
      <c r="C16" s="101" t="s">
        <v>82</v>
      </c>
      <c r="D16" s="101">
        <v>142159</v>
      </c>
      <c r="E16" s="447"/>
      <c r="F16" s="447"/>
      <c r="G16" s="465">
        <f>D16+E16-F16</f>
        <v>142159</v>
      </c>
      <c r="H16" s="101">
        <f>G16</f>
        <v>142159</v>
      </c>
      <c r="I16" s="101">
        <v>0</v>
      </c>
      <c r="J16" s="218">
        <v>0</v>
      </c>
      <c r="K16" s="219">
        <v>0</v>
      </c>
      <c r="L16" s="220"/>
      <c r="M16" s="220"/>
      <c r="N16" s="294"/>
    </row>
    <row r="17" spans="1:14" s="131" customFormat="1" ht="24.75" customHeight="1">
      <c r="A17" s="309" t="s">
        <v>46</v>
      </c>
      <c r="B17" s="310"/>
      <c r="C17" s="204" t="s">
        <v>47</v>
      </c>
      <c r="D17" s="217">
        <f>D19+D18</f>
        <v>15800</v>
      </c>
      <c r="E17" s="217">
        <f>E19+E18</f>
        <v>0</v>
      </c>
      <c r="F17" s="217">
        <f>F19+F18</f>
        <v>0</v>
      </c>
      <c r="G17" s="217">
        <f>G19+G18</f>
        <v>15800</v>
      </c>
      <c r="H17" s="217">
        <f aca="true" t="shared" si="5" ref="H17:N17">H19+H18</f>
        <v>15800</v>
      </c>
      <c r="I17" s="217">
        <f t="shared" si="5"/>
        <v>0</v>
      </c>
      <c r="J17" s="217">
        <f t="shared" si="5"/>
        <v>0</v>
      </c>
      <c r="K17" s="217">
        <f t="shared" si="5"/>
        <v>0</v>
      </c>
      <c r="L17" s="217">
        <f t="shared" si="5"/>
        <v>0</v>
      </c>
      <c r="M17" s="217">
        <f t="shared" si="5"/>
        <v>0</v>
      </c>
      <c r="N17" s="293">
        <f t="shared" si="5"/>
        <v>0</v>
      </c>
    </row>
    <row r="18" spans="1:14" s="131" customFormat="1" ht="18.75" customHeight="1">
      <c r="A18" s="312"/>
      <c r="B18" s="115" t="s">
        <v>29</v>
      </c>
      <c r="C18" s="101" t="s">
        <v>142</v>
      </c>
      <c r="D18" s="101">
        <v>500</v>
      </c>
      <c r="E18" s="447"/>
      <c r="F18" s="447"/>
      <c r="G18" s="465">
        <f>D18+E18-F18</f>
        <v>500</v>
      </c>
      <c r="H18" s="101">
        <f>G18</f>
        <v>500</v>
      </c>
      <c r="I18" s="101">
        <v>0</v>
      </c>
      <c r="J18" s="101"/>
      <c r="K18" s="222">
        <v>0</v>
      </c>
      <c r="L18" s="220"/>
      <c r="M18" s="220"/>
      <c r="N18" s="294"/>
    </row>
    <row r="19" spans="1:14" s="131" customFormat="1" ht="20.25" customHeight="1">
      <c r="A19" s="311"/>
      <c r="B19" s="115" t="s">
        <v>35</v>
      </c>
      <c r="C19" s="101" t="s">
        <v>109</v>
      </c>
      <c r="D19" s="101">
        <v>15300</v>
      </c>
      <c r="E19" s="447"/>
      <c r="F19" s="447"/>
      <c r="G19" s="465">
        <f>D19+E19-F19</f>
        <v>15300</v>
      </c>
      <c r="H19" s="101">
        <f>G19</f>
        <v>15300</v>
      </c>
      <c r="I19" s="101">
        <v>0</v>
      </c>
      <c r="J19" s="218"/>
      <c r="K19" s="219">
        <v>0</v>
      </c>
      <c r="L19" s="220"/>
      <c r="M19" s="220"/>
      <c r="N19" s="294"/>
    </row>
    <row r="20" spans="1:14" s="131" customFormat="1" ht="28.5" customHeight="1">
      <c r="A20" s="307" t="s">
        <v>48</v>
      </c>
      <c r="B20" s="308"/>
      <c r="C20" s="166" t="s">
        <v>49</v>
      </c>
      <c r="D20" s="221">
        <f aca="true" t="shared" si="6" ref="D20:N20">D21</f>
        <v>4087595</v>
      </c>
      <c r="E20" s="221">
        <f t="shared" si="6"/>
        <v>55000</v>
      </c>
      <c r="F20" s="221">
        <f t="shared" si="6"/>
        <v>75000</v>
      </c>
      <c r="G20" s="221">
        <f t="shared" si="6"/>
        <v>4067595</v>
      </c>
      <c r="H20" s="221">
        <f t="shared" si="6"/>
        <v>1247387</v>
      </c>
      <c r="I20" s="221">
        <f t="shared" si="6"/>
        <v>435945</v>
      </c>
      <c r="J20" s="221">
        <f t="shared" si="6"/>
        <v>80483</v>
      </c>
      <c r="K20" s="221">
        <f t="shared" si="6"/>
        <v>0</v>
      </c>
      <c r="L20" s="221">
        <f t="shared" si="6"/>
        <v>0</v>
      </c>
      <c r="M20" s="221">
        <f t="shared" si="6"/>
        <v>0</v>
      </c>
      <c r="N20" s="295">
        <f t="shared" si="6"/>
        <v>2820208</v>
      </c>
    </row>
    <row r="21" spans="1:14" s="131" customFormat="1" ht="20.25" customHeight="1">
      <c r="A21" s="309" t="s">
        <v>50</v>
      </c>
      <c r="B21" s="310"/>
      <c r="C21" s="217" t="s">
        <v>51</v>
      </c>
      <c r="D21" s="217">
        <f>SUM(D22:D45)</f>
        <v>4087595</v>
      </c>
      <c r="E21" s="217">
        <f>SUM(E22:E45)</f>
        <v>55000</v>
      </c>
      <c r="F21" s="217">
        <f>SUM(F22:F45)</f>
        <v>75000</v>
      </c>
      <c r="G21" s="217">
        <f>SUM(G22:G45)</f>
        <v>4067595</v>
      </c>
      <c r="H21" s="217">
        <f aca="true" t="shared" si="7" ref="H21:N21">SUM(H22:H45)</f>
        <v>1247387</v>
      </c>
      <c r="I21" s="217">
        <f t="shared" si="7"/>
        <v>435945</v>
      </c>
      <c r="J21" s="217">
        <f t="shared" si="7"/>
        <v>80483</v>
      </c>
      <c r="K21" s="217">
        <f t="shared" si="7"/>
        <v>0</v>
      </c>
      <c r="L21" s="217">
        <f t="shared" si="7"/>
        <v>0</v>
      </c>
      <c r="M21" s="217">
        <f t="shared" si="7"/>
        <v>0</v>
      </c>
      <c r="N21" s="293">
        <f t="shared" si="7"/>
        <v>2820208</v>
      </c>
    </row>
    <row r="22" spans="1:14" s="214" customFormat="1" ht="15.75" customHeight="1">
      <c r="A22" s="306"/>
      <c r="B22" s="115" t="s">
        <v>704</v>
      </c>
      <c r="C22" s="203" t="s">
        <v>754</v>
      </c>
      <c r="D22" s="203">
        <v>3500</v>
      </c>
      <c r="E22" s="448"/>
      <c r="F22" s="448"/>
      <c r="G22" s="465">
        <f>D22+E22-F22</f>
        <v>3500</v>
      </c>
      <c r="H22" s="222">
        <f>G22</f>
        <v>3500</v>
      </c>
      <c r="I22" s="203">
        <v>0</v>
      </c>
      <c r="J22" s="218"/>
      <c r="K22" s="219">
        <v>0</v>
      </c>
      <c r="L22" s="220"/>
      <c r="M22" s="220"/>
      <c r="N22" s="294"/>
    </row>
    <row r="23" spans="1:14" s="131" customFormat="1" ht="15" customHeight="1">
      <c r="A23" s="306"/>
      <c r="B23" s="115" t="s">
        <v>21</v>
      </c>
      <c r="C23" s="100" t="s">
        <v>753</v>
      </c>
      <c r="D23" s="101">
        <v>387233</v>
      </c>
      <c r="E23" s="447"/>
      <c r="F23" s="447"/>
      <c r="G23" s="465">
        <f aca="true" t="shared" si="8" ref="G23:G45">D23+E23-F23</f>
        <v>387233</v>
      </c>
      <c r="H23" s="222">
        <f aca="true" t="shared" si="9" ref="H23:H42">G23</f>
        <v>387233</v>
      </c>
      <c r="I23" s="101">
        <f>H23</f>
        <v>387233</v>
      </c>
      <c r="J23" s="218"/>
      <c r="K23" s="219">
        <v>0</v>
      </c>
      <c r="L23" s="220"/>
      <c r="M23" s="220"/>
      <c r="N23" s="294"/>
    </row>
    <row r="24" spans="1:14" s="131" customFormat="1" ht="15.75" customHeight="1">
      <c r="A24" s="306"/>
      <c r="B24" s="115" t="s">
        <v>25</v>
      </c>
      <c r="C24" s="100" t="s">
        <v>26</v>
      </c>
      <c r="D24" s="101">
        <v>28712</v>
      </c>
      <c r="E24" s="447"/>
      <c r="F24" s="447"/>
      <c r="G24" s="465">
        <f t="shared" si="8"/>
        <v>28712</v>
      </c>
      <c r="H24" s="222">
        <f t="shared" si="9"/>
        <v>28712</v>
      </c>
      <c r="I24" s="101">
        <f>H24</f>
        <v>28712</v>
      </c>
      <c r="J24" s="218"/>
      <c r="K24" s="219">
        <v>0</v>
      </c>
      <c r="L24" s="220"/>
      <c r="M24" s="220"/>
      <c r="N24" s="294"/>
    </row>
    <row r="25" spans="1:14" s="131" customFormat="1" ht="15" customHeight="1">
      <c r="A25" s="306"/>
      <c r="B25" s="314" t="s">
        <v>52</v>
      </c>
      <c r="C25" s="100" t="s">
        <v>53</v>
      </c>
      <c r="D25" s="101">
        <v>70563</v>
      </c>
      <c r="E25" s="447"/>
      <c r="F25" s="447"/>
      <c r="G25" s="465">
        <f t="shared" si="8"/>
        <v>70563</v>
      </c>
      <c r="H25" s="222">
        <f t="shared" si="9"/>
        <v>70563</v>
      </c>
      <c r="I25" s="101">
        <v>0</v>
      </c>
      <c r="J25" s="218">
        <f>D25</f>
        <v>70563</v>
      </c>
      <c r="K25" s="219">
        <v>0</v>
      </c>
      <c r="L25" s="220"/>
      <c r="M25" s="220"/>
      <c r="N25" s="294"/>
    </row>
    <row r="26" spans="1:14" s="131" customFormat="1" ht="14.25" customHeight="1">
      <c r="A26" s="306"/>
      <c r="B26" s="314" t="s">
        <v>27</v>
      </c>
      <c r="C26" s="100" t="s">
        <v>28</v>
      </c>
      <c r="D26" s="101">
        <v>9920</v>
      </c>
      <c r="E26" s="447"/>
      <c r="F26" s="447"/>
      <c r="G26" s="465">
        <f t="shared" si="8"/>
        <v>9920</v>
      </c>
      <c r="H26" s="222">
        <f t="shared" si="9"/>
        <v>9920</v>
      </c>
      <c r="I26" s="101">
        <v>0</v>
      </c>
      <c r="J26" s="218">
        <f>D26</f>
        <v>9920</v>
      </c>
      <c r="K26" s="219">
        <v>0</v>
      </c>
      <c r="L26" s="220"/>
      <c r="M26" s="220"/>
      <c r="N26" s="294"/>
    </row>
    <row r="27" spans="1:14" s="131" customFormat="1" ht="12.75" customHeight="1">
      <c r="A27" s="306"/>
      <c r="B27" s="314" t="s">
        <v>589</v>
      </c>
      <c r="C27" s="100" t="s">
        <v>590</v>
      </c>
      <c r="D27" s="101">
        <v>20000</v>
      </c>
      <c r="E27" s="447"/>
      <c r="F27" s="447"/>
      <c r="G27" s="465">
        <f t="shared" si="8"/>
        <v>20000</v>
      </c>
      <c r="H27" s="222">
        <f t="shared" si="9"/>
        <v>20000</v>
      </c>
      <c r="I27" s="101">
        <f>H27</f>
        <v>20000</v>
      </c>
      <c r="J27" s="218"/>
      <c r="K27" s="219">
        <v>0</v>
      </c>
      <c r="L27" s="220"/>
      <c r="M27" s="220"/>
      <c r="N27" s="294"/>
    </row>
    <row r="28" spans="1:14" s="131" customFormat="1" ht="12.75" customHeight="1">
      <c r="A28" s="306"/>
      <c r="B28" s="115" t="s">
        <v>29</v>
      </c>
      <c r="C28" s="100" t="s">
        <v>142</v>
      </c>
      <c r="D28" s="101">
        <v>240000</v>
      </c>
      <c r="E28" s="447"/>
      <c r="F28" s="447"/>
      <c r="G28" s="465">
        <f t="shared" si="8"/>
        <v>240000</v>
      </c>
      <c r="H28" s="222">
        <f t="shared" si="9"/>
        <v>240000</v>
      </c>
      <c r="I28" s="101">
        <v>0</v>
      </c>
      <c r="J28" s="218"/>
      <c r="K28" s="219">
        <v>0</v>
      </c>
      <c r="L28" s="220"/>
      <c r="M28" s="220"/>
      <c r="N28" s="294"/>
    </row>
    <row r="29" spans="1:14" s="131" customFormat="1" ht="13.5" customHeight="1">
      <c r="A29" s="306"/>
      <c r="B29" s="115" t="s">
        <v>31</v>
      </c>
      <c r="C29" s="100" t="s">
        <v>107</v>
      </c>
      <c r="D29" s="101">
        <v>32000</v>
      </c>
      <c r="E29" s="447"/>
      <c r="F29" s="447"/>
      <c r="G29" s="465">
        <f t="shared" si="8"/>
        <v>32000</v>
      </c>
      <c r="H29" s="222">
        <f t="shared" si="9"/>
        <v>32000</v>
      </c>
      <c r="I29" s="101">
        <v>0</v>
      </c>
      <c r="J29" s="218"/>
      <c r="K29" s="219">
        <v>0</v>
      </c>
      <c r="L29" s="220"/>
      <c r="M29" s="220"/>
      <c r="N29" s="294"/>
    </row>
    <row r="30" spans="1:14" s="131" customFormat="1" ht="13.5" customHeight="1">
      <c r="A30" s="306"/>
      <c r="B30" s="115" t="s">
        <v>33</v>
      </c>
      <c r="C30" s="100" t="s">
        <v>108</v>
      </c>
      <c r="D30" s="101">
        <v>32300</v>
      </c>
      <c r="E30" s="447"/>
      <c r="F30" s="447"/>
      <c r="G30" s="465">
        <f t="shared" si="8"/>
        <v>32300</v>
      </c>
      <c r="H30" s="222">
        <f t="shared" si="9"/>
        <v>32300</v>
      </c>
      <c r="I30" s="101">
        <v>0</v>
      </c>
      <c r="J30" s="218"/>
      <c r="K30" s="219">
        <v>0</v>
      </c>
      <c r="L30" s="220"/>
      <c r="M30" s="220"/>
      <c r="N30" s="294"/>
    </row>
    <row r="31" spans="1:14" s="131" customFormat="1" ht="13.5" customHeight="1">
      <c r="A31" s="306"/>
      <c r="B31" s="115" t="s">
        <v>93</v>
      </c>
      <c r="C31" s="100" t="s">
        <v>94</v>
      </c>
      <c r="D31" s="101">
        <v>500</v>
      </c>
      <c r="E31" s="447"/>
      <c r="F31" s="447"/>
      <c r="G31" s="465">
        <f t="shared" si="8"/>
        <v>500</v>
      </c>
      <c r="H31" s="222">
        <f t="shared" si="9"/>
        <v>500</v>
      </c>
      <c r="I31" s="101">
        <v>0</v>
      </c>
      <c r="J31" s="218"/>
      <c r="K31" s="219"/>
      <c r="L31" s="220"/>
      <c r="M31" s="220"/>
      <c r="N31" s="294"/>
    </row>
    <row r="32" spans="1:14" s="131" customFormat="1" ht="14.25" customHeight="1">
      <c r="A32" s="306"/>
      <c r="B32" s="115" t="s">
        <v>35</v>
      </c>
      <c r="C32" s="100" t="s">
        <v>109</v>
      </c>
      <c r="D32" s="101">
        <v>326060</v>
      </c>
      <c r="E32" s="447">
        <v>50000</v>
      </c>
      <c r="F32" s="447"/>
      <c r="G32" s="465">
        <f t="shared" si="8"/>
        <v>376060</v>
      </c>
      <c r="H32" s="222">
        <f t="shared" si="9"/>
        <v>376060</v>
      </c>
      <c r="I32" s="101">
        <v>0</v>
      </c>
      <c r="J32" s="218"/>
      <c r="K32" s="219">
        <v>0</v>
      </c>
      <c r="L32" s="220"/>
      <c r="M32" s="220"/>
      <c r="N32" s="294"/>
    </row>
    <row r="33" spans="1:14" s="131" customFormat="1" ht="14.25" customHeight="1">
      <c r="A33" s="306"/>
      <c r="B33" s="115" t="s">
        <v>591</v>
      </c>
      <c r="C33" s="100" t="s">
        <v>592</v>
      </c>
      <c r="D33" s="101">
        <v>3500</v>
      </c>
      <c r="E33" s="447"/>
      <c r="F33" s="447"/>
      <c r="G33" s="465">
        <f t="shared" si="8"/>
        <v>3500</v>
      </c>
      <c r="H33" s="222">
        <f t="shared" si="9"/>
        <v>3500</v>
      </c>
      <c r="I33" s="101">
        <v>0</v>
      </c>
      <c r="J33" s="218"/>
      <c r="K33" s="219">
        <v>0</v>
      </c>
      <c r="L33" s="220"/>
      <c r="M33" s="220"/>
      <c r="N33" s="294"/>
    </row>
    <row r="34" spans="1:14" s="131" customFormat="1" ht="14.25" customHeight="1">
      <c r="A34" s="306"/>
      <c r="B34" s="115" t="s">
        <v>290</v>
      </c>
      <c r="C34" s="100" t="s">
        <v>755</v>
      </c>
      <c r="D34" s="101">
        <v>5500</v>
      </c>
      <c r="E34" s="447"/>
      <c r="F34" s="447"/>
      <c r="G34" s="465">
        <f t="shared" si="8"/>
        <v>5500</v>
      </c>
      <c r="H34" s="222">
        <f t="shared" si="9"/>
        <v>5500</v>
      </c>
      <c r="I34" s="101">
        <v>0</v>
      </c>
      <c r="J34" s="218"/>
      <c r="K34" s="219"/>
      <c r="L34" s="220"/>
      <c r="M34" s="220"/>
      <c r="N34" s="294"/>
    </row>
    <row r="35" spans="1:14" s="131" customFormat="1" ht="14.25" customHeight="1">
      <c r="A35" s="306"/>
      <c r="B35" s="115" t="s">
        <v>283</v>
      </c>
      <c r="C35" s="100" t="s">
        <v>756</v>
      </c>
      <c r="D35" s="101">
        <v>4000</v>
      </c>
      <c r="E35" s="447"/>
      <c r="F35" s="447"/>
      <c r="G35" s="465">
        <f t="shared" si="8"/>
        <v>4000</v>
      </c>
      <c r="H35" s="222">
        <f t="shared" si="9"/>
        <v>4000</v>
      </c>
      <c r="I35" s="101">
        <v>0</v>
      </c>
      <c r="J35" s="218"/>
      <c r="K35" s="219"/>
      <c r="L35" s="220"/>
      <c r="M35" s="220"/>
      <c r="N35" s="294"/>
    </row>
    <row r="36" spans="1:14" s="131" customFormat="1" ht="14.25" customHeight="1">
      <c r="A36" s="306"/>
      <c r="B36" s="115" t="s">
        <v>37</v>
      </c>
      <c r="C36" s="100" t="s">
        <v>38</v>
      </c>
      <c r="D36" s="101">
        <v>1500</v>
      </c>
      <c r="E36" s="447"/>
      <c r="F36" s="447"/>
      <c r="G36" s="465">
        <f t="shared" si="8"/>
        <v>1500</v>
      </c>
      <c r="H36" s="222">
        <f t="shared" si="9"/>
        <v>1500</v>
      </c>
      <c r="I36" s="101">
        <v>0</v>
      </c>
      <c r="J36" s="218"/>
      <c r="K36" s="219">
        <v>0</v>
      </c>
      <c r="L36" s="220"/>
      <c r="M36" s="220"/>
      <c r="N36" s="294"/>
    </row>
    <row r="37" spans="1:14" s="131" customFormat="1" ht="13.5" customHeight="1">
      <c r="A37" s="306"/>
      <c r="B37" s="115" t="s">
        <v>41</v>
      </c>
      <c r="C37" s="100" t="s">
        <v>42</v>
      </c>
      <c r="D37" s="101">
        <v>9970</v>
      </c>
      <c r="E37" s="447"/>
      <c r="F37" s="447"/>
      <c r="G37" s="465">
        <f t="shared" si="8"/>
        <v>9970</v>
      </c>
      <c r="H37" s="222">
        <f t="shared" si="9"/>
        <v>9970</v>
      </c>
      <c r="I37" s="101">
        <v>0</v>
      </c>
      <c r="J37" s="218"/>
      <c r="K37" s="219">
        <v>0</v>
      </c>
      <c r="L37" s="220"/>
      <c r="M37" s="220"/>
      <c r="N37" s="294"/>
    </row>
    <row r="38" spans="1:14" s="131" customFormat="1" ht="16.5" customHeight="1">
      <c r="A38" s="306"/>
      <c r="B38" s="115" t="s">
        <v>57</v>
      </c>
      <c r="C38" s="100" t="s">
        <v>58</v>
      </c>
      <c r="D38" s="101">
        <v>9500</v>
      </c>
      <c r="E38" s="447"/>
      <c r="F38" s="447"/>
      <c r="G38" s="465">
        <f t="shared" si="8"/>
        <v>9500</v>
      </c>
      <c r="H38" s="222">
        <f t="shared" si="9"/>
        <v>9500</v>
      </c>
      <c r="I38" s="101">
        <v>0</v>
      </c>
      <c r="J38" s="218"/>
      <c r="K38" s="219">
        <v>0</v>
      </c>
      <c r="L38" s="220"/>
      <c r="M38" s="220"/>
      <c r="N38" s="294"/>
    </row>
    <row r="39" spans="1:14" s="131" customFormat="1" ht="16.5" customHeight="1">
      <c r="A39" s="306"/>
      <c r="B39" s="115" t="s">
        <v>296</v>
      </c>
      <c r="C39" s="100" t="s">
        <v>757</v>
      </c>
      <c r="D39" s="101">
        <v>829</v>
      </c>
      <c r="E39" s="447"/>
      <c r="F39" s="447"/>
      <c r="G39" s="465">
        <f t="shared" si="8"/>
        <v>829</v>
      </c>
      <c r="H39" s="222">
        <f t="shared" si="9"/>
        <v>829</v>
      </c>
      <c r="I39" s="101">
        <v>0</v>
      </c>
      <c r="J39" s="218"/>
      <c r="K39" s="219"/>
      <c r="L39" s="220"/>
      <c r="M39" s="220"/>
      <c r="N39" s="294"/>
    </row>
    <row r="40" spans="1:14" s="131" customFormat="1" ht="15" customHeight="1">
      <c r="A40" s="306"/>
      <c r="B40" s="115" t="s">
        <v>284</v>
      </c>
      <c r="C40" s="100" t="s">
        <v>758</v>
      </c>
      <c r="D40" s="101">
        <v>3600</v>
      </c>
      <c r="E40" s="447"/>
      <c r="F40" s="447"/>
      <c r="G40" s="465">
        <f t="shared" si="8"/>
        <v>3600</v>
      </c>
      <c r="H40" s="222">
        <f t="shared" si="9"/>
        <v>3600</v>
      </c>
      <c r="I40" s="101">
        <v>0</v>
      </c>
      <c r="J40" s="218"/>
      <c r="K40" s="219"/>
      <c r="L40" s="220"/>
      <c r="M40" s="220"/>
      <c r="N40" s="294"/>
    </row>
    <row r="41" spans="1:14" s="131" customFormat="1" ht="14.25" customHeight="1">
      <c r="A41" s="306"/>
      <c r="B41" s="115" t="s">
        <v>285</v>
      </c>
      <c r="C41" s="100" t="s">
        <v>759</v>
      </c>
      <c r="D41" s="101">
        <v>1200</v>
      </c>
      <c r="E41" s="447"/>
      <c r="F41" s="447"/>
      <c r="G41" s="465">
        <f t="shared" si="8"/>
        <v>1200</v>
      </c>
      <c r="H41" s="222">
        <f t="shared" si="9"/>
        <v>1200</v>
      </c>
      <c r="I41" s="101">
        <v>0</v>
      </c>
      <c r="J41" s="218"/>
      <c r="K41" s="219"/>
      <c r="L41" s="220"/>
      <c r="M41" s="220"/>
      <c r="N41" s="294"/>
    </row>
    <row r="42" spans="1:14" s="131" customFormat="1" ht="14.25" customHeight="1">
      <c r="A42" s="306"/>
      <c r="B42" s="115" t="s">
        <v>286</v>
      </c>
      <c r="C42" s="100" t="s">
        <v>760</v>
      </c>
      <c r="D42" s="101">
        <v>7000</v>
      </c>
      <c r="E42" s="447"/>
      <c r="F42" s="447"/>
      <c r="G42" s="465">
        <f t="shared" si="8"/>
        <v>7000</v>
      </c>
      <c r="H42" s="222">
        <f t="shared" si="9"/>
        <v>7000</v>
      </c>
      <c r="I42" s="101">
        <v>0</v>
      </c>
      <c r="J42" s="218"/>
      <c r="K42" s="219"/>
      <c r="L42" s="220"/>
      <c r="M42" s="220"/>
      <c r="N42" s="294"/>
    </row>
    <row r="43" spans="1:14" s="131" customFormat="1" ht="14.25" customHeight="1">
      <c r="A43" s="306"/>
      <c r="B43" s="115" t="s">
        <v>59</v>
      </c>
      <c r="C43" s="100" t="s">
        <v>60</v>
      </c>
      <c r="D43" s="101">
        <v>610000</v>
      </c>
      <c r="E43" s="447"/>
      <c r="F43" s="447">
        <v>75000</v>
      </c>
      <c r="G43" s="465">
        <f t="shared" si="8"/>
        <v>535000</v>
      </c>
      <c r="H43" s="101"/>
      <c r="I43" s="101">
        <v>0</v>
      </c>
      <c r="J43" s="218"/>
      <c r="K43" s="219">
        <v>0</v>
      </c>
      <c r="L43" s="220"/>
      <c r="M43" s="220"/>
      <c r="N43" s="296">
        <f>G43</f>
        <v>535000</v>
      </c>
    </row>
    <row r="44" spans="1:14" s="131" customFormat="1" ht="15" customHeight="1">
      <c r="A44" s="306"/>
      <c r="B44" s="115" t="s">
        <v>333</v>
      </c>
      <c r="C44" s="100" t="s">
        <v>398</v>
      </c>
      <c r="D44" s="101">
        <v>1674546</v>
      </c>
      <c r="E44" s="447"/>
      <c r="F44" s="447"/>
      <c r="G44" s="465">
        <f t="shared" si="8"/>
        <v>1674546</v>
      </c>
      <c r="H44" s="101"/>
      <c r="I44" s="101">
        <v>0</v>
      </c>
      <c r="J44" s="218"/>
      <c r="K44" s="219">
        <v>0</v>
      </c>
      <c r="L44" s="220"/>
      <c r="M44" s="220"/>
      <c r="N44" s="296">
        <f>G44</f>
        <v>1674546</v>
      </c>
    </row>
    <row r="45" spans="1:14" s="131" customFormat="1" ht="17.25" customHeight="1">
      <c r="A45" s="306"/>
      <c r="B45" s="115" t="s">
        <v>473</v>
      </c>
      <c r="C45" s="100" t="s">
        <v>398</v>
      </c>
      <c r="D45" s="101">
        <v>605662</v>
      </c>
      <c r="E45" s="447">
        <v>5000</v>
      </c>
      <c r="F45" s="447"/>
      <c r="G45" s="465">
        <f t="shared" si="8"/>
        <v>610662</v>
      </c>
      <c r="H45" s="101"/>
      <c r="I45" s="101">
        <v>0</v>
      </c>
      <c r="J45" s="218"/>
      <c r="K45" s="219">
        <v>0</v>
      </c>
      <c r="L45" s="220"/>
      <c r="M45" s="220"/>
      <c r="N45" s="296">
        <f>G45</f>
        <v>610662</v>
      </c>
    </row>
    <row r="46" spans="1:14" s="131" customFormat="1" ht="53.25" customHeight="1">
      <c r="A46" s="307" t="s">
        <v>61</v>
      </c>
      <c r="B46" s="315"/>
      <c r="C46" s="166" t="s">
        <v>805</v>
      </c>
      <c r="D46" s="221">
        <f>D47</f>
        <v>170000</v>
      </c>
      <c r="E46" s="221">
        <f>E47</f>
        <v>0</v>
      </c>
      <c r="F46" s="221">
        <f>F47</f>
        <v>0</v>
      </c>
      <c r="G46" s="221">
        <f>G47</f>
        <v>170000</v>
      </c>
      <c r="H46" s="221">
        <f aca="true" t="shared" si="10" ref="H46:N46">H47</f>
        <v>170000</v>
      </c>
      <c r="I46" s="221">
        <f t="shared" si="10"/>
        <v>0</v>
      </c>
      <c r="J46" s="221">
        <f t="shared" si="10"/>
        <v>0</v>
      </c>
      <c r="K46" s="221">
        <f t="shared" si="10"/>
        <v>0</v>
      </c>
      <c r="L46" s="221">
        <f t="shared" si="10"/>
        <v>0</v>
      </c>
      <c r="M46" s="221">
        <f t="shared" si="10"/>
        <v>0</v>
      </c>
      <c r="N46" s="295">
        <f t="shared" si="10"/>
        <v>0</v>
      </c>
    </row>
    <row r="47" spans="1:14" s="131" customFormat="1" ht="24" customHeight="1">
      <c r="A47" s="316" t="s">
        <v>62</v>
      </c>
      <c r="B47" s="310"/>
      <c r="C47" s="451" t="s">
        <v>63</v>
      </c>
      <c r="D47" s="217">
        <f>SUM(D48:D53)</f>
        <v>170000</v>
      </c>
      <c r="E47" s="217">
        <f>SUM(E48:E53)</f>
        <v>0</v>
      </c>
      <c r="F47" s="217">
        <f>SUM(F48:F53)</f>
        <v>0</v>
      </c>
      <c r="G47" s="217">
        <f>SUM(G48:G53)</f>
        <v>170000</v>
      </c>
      <c r="H47" s="217">
        <f aca="true" t="shared" si="11" ref="H47:N47">SUM(H48:H53)</f>
        <v>170000</v>
      </c>
      <c r="I47" s="217">
        <f t="shared" si="11"/>
        <v>0</v>
      </c>
      <c r="J47" s="217">
        <f t="shared" si="11"/>
        <v>0</v>
      </c>
      <c r="K47" s="217">
        <f t="shared" si="11"/>
        <v>0</v>
      </c>
      <c r="L47" s="217">
        <f t="shared" si="11"/>
        <v>0</v>
      </c>
      <c r="M47" s="217">
        <f t="shared" si="11"/>
        <v>0</v>
      </c>
      <c r="N47" s="293">
        <f t="shared" si="11"/>
        <v>0</v>
      </c>
    </row>
    <row r="48" spans="1:14" s="131" customFormat="1" ht="16.5" customHeight="1">
      <c r="A48" s="312"/>
      <c r="B48" s="115" t="s">
        <v>31</v>
      </c>
      <c r="C48" s="100" t="s">
        <v>107</v>
      </c>
      <c r="D48" s="101">
        <v>4000</v>
      </c>
      <c r="E48" s="447"/>
      <c r="F48" s="447"/>
      <c r="G48" s="465">
        <f aca="true" t="shared" si="12" ref="G48:G53">D48+E48-F48</f>
        <v>4000</v>
      </c>
      <c r="H48" s="101">
        <f aca="true" t="shared" si="13" ref="H48:H53">G48</f>
        <v>4000</v>
      </c>
      <c r="I48" s="101"/>
      <c r="J48" s="101"/>
      <c r="K48" s="219">
        <v>0</v>
      </c>
      <c r="L48" s="220"/>
      <c r="M48" s="220"/>
      <c r="N48" s="296"/>
    </row>
    <row r="49" spans="1:14" s="131" customFormat="1" ht="17.25" customHeight="1">
      <c r="A49" s="311"/>
      <c r="B49" s="115" t="s">
        <v>35</v>
      </c>
      <c r="C49" s="100" t="s">
        <v>109</v>
      </c>
      <c r="D49" s="101">
        <v>87300</v>
      </c>
      <c r="E49" s="447"/>
      <c r="F49" s="447"/>
      <c r="G49" s="465">
        <f t="shared" si="12"/>
        <v>87300</v>
      </c>
      <c r="H49" s="101">
        <f t="shared" si="13"/>
        <v>87300</v>
      </c>
      <c r="I49" s="101"/>
      <c r="J49" s="101"/>
      <c r="K49" s="219">
        <v>0</v>
      </c>
      <c r="L49" s="220"/>
      <c r="M49" s="220"/>
      <c r="N49" s="296"/>
    </row>
    <row r="50" spans="1:14" s="131" customFormat="1" ht="17.25" customHeight="1">
      <c r="A50" s="311"/>
      <c r="B50" s="115" t="s">
        <v>39</v>
      </c>
      <c r="C50" s="100" t="s">
        <v>40</v>
      </c>
      <c r="D50" s="101">
        <v>60000</v>
      </c>
      <c r="E50" s="447"/>
      <c r="F50" s="447"/>
      <c r="G50" s="465">
        <f t="shared" si="12"/>
        <v>60000</v>
      </c>
      <c r="H50" s="101">
        <f t="shared" si="13"/>
        <v>60000</v>
      </c>
      <c r="I50" s="101"/>
      <c r="J50" s="101"/>
      <c r="K50" s="219">
        <v>0</v>
      </c>
      <c r="L50" s="220"/>
      <c r="M50" s="220"/>
      <c r="N50" s="296"/>
    </row>
    <row r="51" spans="1:14" s="131" customFormat="1" ht="17.25" customHeight="1">
      <c r="A51" s="311"/>
      <c r="B51" s="115" t="s">
        <v>57</v>
      </c>
      <c r="C51" s="100" t="s">
        <v>58</v>
      </c>
      <c r="D51" s="101">
        <v>3700</v>
      </c>
      <c r="E51" s="447"/>
      <c r="F51" s="447"/>
      <c r="G51" s="465">
        <f t="shared" si="12"/>
        <v>3700</v>
      </c>
      <c r="H51" s="101">
        <f t="shared" si="13"/>
        <v>3700</v>
      </c>
      <c r="I51" s="101"/>
      <c r="J51" s="101"/>
      <c r="K51" s="219"/>
      <c r="L51" s="220"/>
      <c r="M51" s="220"/>
      <c r="N51" s="296"/>
    </row>
    <row r="52" spans="1:14" s="131" customFormat="1" ht="17.25" customHeight="1">
      <c r="A52" s="311"/>
      <c r="B52" s="115" t="s">
        <v>92</v>
      </c>
      <c r="C52" s="100" t="s">
        <v>761</v>
      </c>
      <c r="D52" s="101">
        <v>5000</v>
      </c>
      <c r="E52" s="447"/>
      <c r="F52" s="447"/>
      <c r="G52" s="465">
        <f t="shared" si="12"/>
        <v>5000</v>
      </c>
      <c r="H52" s="101">
        <f t="shared" si="13"/>
        <v>5000</v>
      </c>
      <c r="I52" s="101"/>
      <c r="J52" s="101"/>
      <c r="K52" s="219">
        <v>0</v>
      </c>
      <c r="L52" s="220"/>
      <c r="M52" s="220"/>
      <c r="N52" s="296"/>
    </row>
    <row r="53" spans="1:14" s="131" customFormat="1" ht="17.25" customHeight="1">
      <c r="A53" s="311"/>
      <c r="B53" s="115" t="s">
        <v>112</v>
      </c>
      <c r="C53" s="100" t="s">
        <v>469</v>
      </c>
      <c r="D53" s="101">
        <v>10000</v>
      </c>
      <c r="E53" s="447"/>
      <c r="F53" s="447"/>
      <c r="G53" s="465">
        <f t="shared" si="12"/>
        <v>10000</v>
      </c>
      <c r="H53" s="101">
        <f t="shared" si="13"/>
        <v>10000</v>
      </c>
      <c r="I53" s="101"/>
      <c r="J53" s="101"/>
      <c r="K53" s="219">
        <v>0</v>
      </c>
      <c r="L53" s="220"/>
      <c r="M53" s="220"/>
      <c r="N53" s="296"/>
    </row>
    <row r="54" spans="1:14" s="131" customFormat="1" ht="30" customHeight="1">
      <c r="A54" s="307" t="s">
        <v>65</v>
      </c>
      <c r="B54" s="317"/>
      <c r="C54" s="166" t="s">
        <v>66</v>
      </c>
      <c r="D54" s="221">
        <f>D55+D58+D60</f>
        <v>238056</v>
      </c>
      <c r="E54" s="221">
        <f>E55+E58+E60</f>
        <v>12000</v>
      </c>
      <c r="F54" s="221">
        <f>F55+F58+F60</f>
        <v>10000</v>
      </c>
      <c r="G54" s="221">
        <f>G55+G58+G60</f>
        <v>240056</v>
      </c>
      <c r="H54" s="221">
        <f aca="true" t="shared" si="14" ref="H54:N54">H55+H58+H60</f>
        <v>240056</v>
      </c>
      <c r="I54" s="221">
        <f t="shared" si="14"/>
        <v>143350</v>
      </c>
      <c r="J54" s="221">
        <f t="shared" si="14"/>
        <v>27350</v>
      </c>
      <c r="K54" s="221">
        <f t="shared" si="14"/>
        <v>0</v>
      </c>
      <c r="L54" s="221">
        <f t="shared" si="14"/>
        <v>0</v>
      </c>
      <c r="M54" s="221">
        <f t="shared" si="14"/>
        <v>0</v>
      </c>
      <c r="N54" s="295">
        <f t="shared" si="14"/>
        <v>0</v>
      </c>
    </row>
    <row r="55" spans="1:14" s="131" customFormat="1" ht="33.75" customHeight="1">
      <c r="A55" s="309" t="s">
        <v>67</v>
      </c>
      <c r="B55" s="305"/>
      <c r="C55" s="204" t="s">
        <v>68</v>
      </c>
      <c r="D55" s="217">
        <f>D56+D57</f>
        <v>40000</v>
      </c>
      <c r="E55" s="217">
        <f aca="true" t="shared" si="15" ref="E55:N55">E56+E57</f>
        <v>10000</v>
      </c>
      <c r="F55" s="217">
        <f t="shared" si="15"/>
        <v>10000</v>
      </c>
      <c r="G55" s="217">
        <f t="shared" si="15"/>
        <v>40000</v>
      </c>
      <c r="H55" s="217">
        <f t="shared" si="15"/>
        <v>40000</v>
      </c>
      <c r="I55" s="217">
        <f t="shared" si="15"/>
        <v>10000</v>
      </c>
      <c r="J55" s="217">
        <f t="shared" si="15"/>
        <v>0</v>
      </c>
      <c r="K55" s="217">
        <f t="shared" si="15"/>
        <v>0</v>
      </c>
      <c r="L55" s="217">
        <f t="shared" si="15"/>
        <v>0</v>
      </c>
      <c r="M55" s="217">
        <f t="shared" si="15"/>
        <v>0</v>
      </c>
      <c r="N55" s="217">
        <f t="shared" si="15"/>
        <v>0</v>
      </c>
    </row>
    <row r="56" spans="1:14" s="131" customFormat="1" ht="18.75" customHeight="1">
      <c r="A56" s="491"/>
      <c r="B56" s="490" t="s">
        <v>589</v>
      </c>
      <c r="C56" s="492" t="s">
        <v>590</v>
      </c>
      <c r="D56" s="493">
        <v>0</v>
      </c>
      <c r="E56" s="494">
        <v>10000</v>
      </c>
      <c r="F56" s="494"/>
      <c r="G56" s="494">
        <f>D56+E56-F56</f>
        <v>10000</v>
      </c>
      <c r="H56" s="493">
        <f>G56</f>
        <v>10000</v>
      </c>
      <c r="I56" s="493">
        <f>H56</f>
        <v>10000</v>
      </c>
      <c r="J56" s="493"/>
      <c r="K56" s="493"/>
      <c r="L56" s="494"/>
      <c r="M56" s="494"/>
      <c r="N56" s="495"/>
    </row>
    <row r="57" spans="1:14" s="131" customFormat="1" ht="16.5" customHeight="1">
      <c r="A57" s="311"/>
      <c r="B57" s="115" t="s">
        <v>35</v>
      </c>
      <c r="C57" s="100" t="s">
        <v>109</v>
      </c>
      <c r="D57" s="101">
        <v>40000</v>
      </c>
      <c r="E57" s="447"/>
      <c r="F57" s="447">
        <v>10000</v>
      </c>
      <c r="G57" s="465">
        <f>D57+E57-F57</f>
        <v>30000</v>
      </c>
      <c r="H57" s="101">
        <f>G57</f>
        <v>30000</v>
      </c>
      <c r="I57" s="101"/>
      <c r="J57" s="218">
        <v>0</v>
      </c>
      <c r="K57" s="218">
        <v>0</v>
      </c>
      <c r="L57" s="220"/>
      <c r="M57" s="220"/>
      <c r="N57" s="296"/>
    </row>
    <row r="58" spans="1:14" s="131" customFormat="1" ht="21.75" customHeight="1">
      <c r="A58" s="309" t="s">
        <v>69</v>
      </c>
      <c r="B58" s="305"/>
      <c r="C58" s="204" t="s">
        <v>685</v>
      </c>
      <c r="D58" s="217">
        <f>D59</f>
        <v>18000</v>
      </c>
      <c r="E58" s="217">
        <f>E59</f>
        <v>2000</v>
      </c>
      <c r="F58" s="217">
        <f>F59</f>
        <v>0</v>
      </c>
      <c r="G58" s="217">
        <f>G59</f>
        <v>20000</v>
      </c>
      <c r="H58" s="217">
        <f aca="true" t="shared" si="16" ref="H58:N58">H59</f>
        <v>20000</v>
      </c>
      <c r="I58" s="217">
        <f t="shared" si="16"/>
        <v>0</v>
      </c>
      <c r="J58" s="217">
        <f t="shared" si="16"/>
        <v>0</v>
      </c>
      <c r="K58" s="217">
        <f t="shared" si="16"/>
        <v>0</v>
      </c>
      <c r="L58" s="217">
        <f t="shared" si="16"/>
        <v>0</v>
      </c>
      <c r="M58" s="217">
        <f t="shared" si="16"/>
        <v>0</v>
      </c>
      <c r="N58" s="293">
        <f t="shared" si="16"/>
        <v>0</v>
      </c>
    </row>
    <row r="59" spans="1:14" s="131" customFormat="1" ht="16.5" customHeight="1">
      <c r="A59" s="311"/>
      <c r="B59" s="115" t="s">
        <v>35</v>
      </c>
      <c r="C59" s="100" t="s">
        <v>109</v>
      </c>
      <c r="D59" s="101">
        <v>18000</v>
      </c>
      <c r="E59" s="447">
        <v>2000</v>
      </c>
      <c r="F59" s="447"/>
      <c r="G59" s="465">
        <f>D59+E59-F59</f>
        <v>20000</v>
      </c>
      <c r="H59" s="101">
        <f>G59</f>
        <v>20000</v>
      </c>
      <c r="I59" s="101"/>
      <c r="J59" s="218">
        <v>0</v>
      </c>
      <c r="K59" s="219">
        <v>0</v>
      </c>
      <c r="L59" s="220"/>
      <c r="M59" s="220"/>
      <c r="N59" s="294"/>
    </row>
    <row r="60" spans="1:14" s="131" customFormat="1" ht="18.75" customHeight="1">
      <c r="A60" s="309" t="s">
        <v>71</v>
      </c>
      <c r="B60" s="305"/>
      <c r="C60" s="204" t="s">
        <v>72</v>
      </c>
      <c r="D60" s="217">
        <f>SUM(D61:D78)</f>
        <v>180056</v>
      </c>
      <c r="E60" s="217">
        <f>SUM(E61:E78)</f>
        <v>0</v>
      </c>
      <c r="F60" s="217">
        <f>SUM(F61:F78)</f>
        <v>0</v>
      </c>
      <c r="G60" s="217">
        <f>SUM(G61:G78)</f>
        <v>180056</v>
      </c>
      <c r="H60" s="217">
        <f aca="true" t="shared" si="17" ref="H60:N60">SUM(H61:H78)</f>
        <v>180056</v>
      </c>
      <c r="I60" s="217">
        <f t="shared" si="17"/>
        <v>133350</v>
      </c>
      <c r="J60" s="217">
        <f t="shared" si="17"/>
        <v>27350</v>
      </c>
      <c r="K60" s="217">
        <f t="shared" si="17"/>
        <v>0</v>
      </c>
      <c r="L60" s="217">
        <f t="shared" si="17"/>
        <v>0</v>
      </c>
      <c r="M60" s="217">
        <f t="shared" si="17"/>
        <v>0</v>
      </c>
      <c r="N60" s="293">
        <f t="shared" si="17"/>
        <v>0</v>
      </c>
    </row>
    <row r="61" spans="1:14" s="131" customFormat="1" ht="15" customHeight="1">
      <c r="A61" s="311"/>
      <c r="B61" s="115" t="s">
        <v>21</v>
      </c>
      <c r="C61" s="100" t="s">
        <v>765</v>
      </c>
      <c r="D61" s="101">
        <v>53040</v>
      </c>
      <c r="E61" s="447"/>
      <c r="F61" s="447"/>
      <c r="G61" s="465">
        <f>D61+E61-F61</f>
        <v>53040</v>
      </c>
      <c r="H61" s="101">
        <f>G61</f>
        <v>53040</v>
      </c>
      <c r="I61" s="101">
        <f>H61</f>
        <v>53040</v>
      </c>
      <c r="J61" s="218">
        <v>0</v>
      </c>
      <c r="K61" s="219">
        <v>0</v>
      </c>
      <c r="L61" s="220"/>
      <c r="M61" s="220"/>
      <c r="N61" s="294"/>
    </row>
    <row r="62" spans="1:14" s="131" customFormat="1" ht="17.25" customHeight="1">
      <c r="A62" s="311"/>
      <c r="B62" s="115" t="s">
        <v>23</v>
      </c>
      <c r="C62" s="100" t="s">
        <v>762</v>
      </c>
      <c r="D62" s="101">
        <v>69360</v>
      </c>
      <c r="E62" s="447"/>
      <c r="F62" s="447"/>
      <c r="G62" s="465">
        <f aca="true" t="shared" si="18" ref="G62:G78">D62+E62-F62</f>
        <v>69360</v>
      </c>
      <c r="H62" s="101">
        <f aca="true" t="shared" si="19" ref="H62:H78">G62</f>
        <v>69360</v>
      </c>
      <c r="I62" s="101">
        <f>H62</f>
        <v>69360</v>
      </c>
      <c r="J62" s="218">
        <v>0</v>
      </c>
      <c r="K62" s="219">
        <v>0</v>
      </c>
      <c r="L62" s="220"/>
      <c r="M62" s="220"/>
      <c r="N62" s="294"/>
    </row>
    <row r="63" spans="1:14" s="131" customFormat="1" ht="18" customHeight="1">
      <c r="A63" s="311"/>
      <c r="B63" s="115" t="s">
        <v>25</v>
      </c>
      <c r="C63" s="100" t="s">
        <v>26</v>
      </c>
      <c r="D63" s="101">
        <v>10950</v>
      </c>
      <c r="E63" s="447"/>
      <c r="F63" s="447"/>
      <c r="G63" s="465">
        <f t="shared" si="18"/>
        <v>10950</v>
      </c>
      <c r="H63" s="101">
        <f t="shared" si="19"/>
        <v>10950</v>
      </c>
      <c r="I63" s="101">
        <f>H63</f>
        <v>10950</v>
      </c>
      <c r="J63" s="218">
        <v>0</v>
      </c>
      <c r="K63" s="219">
        <v>0</v>
      </c>
      <c r="L63" s="220"/>
      <c r="M63" s="220"/>
      <c r="N63" s="294"/>
    </row>
    <row r="64" spans="1:14" s="131" customFormat="1" ht="18" customHeight="1">
      <c r="A64" s="311"/>
      <c r="B64" s="314" t="s">
        <v>73</v>
      </c>
      <c r="C64" s="100" t="s">
        <v>53</v>
      </c>
      <c r="D64" s="101">
        <v>24083</v>
      </c>
      <c r="E64" s="447"/>
      <c r="F64" s="447"/>
      <c r="G64" s="465">
        <f t="shared" si="18"/>
        <v>24083</v>
      </c>
      <c r="H64" s="101">
        <f t="shared" si="19"/>
        <v>24083</v>
      </c>
      <c r="I64" s="101"/>
      <c r="J64" s="218">
        <f>H64</f>
        <v>24083</v>
      </c>
      <c r="K64" s="219">
        <v>0</v>
      </c>
      <c r="L64" s="220"/>
      <c r="M64" s="220"/>
      <c r="N64" s="294"/>
    </row>
    <row r="65" spans="1:14" s="131" customFormat="1" ht="18" customHeight="1">
      <c r="A65" s="311"/>
      <c r="B65" s="314" t="s">
        <v>27</v>
      </c>
      <c r="C65" s="100" t="s">
        <v>28</v>
      </c>
      <c r="D65" s="101">
        <v>3267</v>
      </c>
      <c r="E65" s="447"/>
      <c r="F65" s="447"/>
      <c r="G65" s="465">
        <f t="shared" si="18"/>
        <v>3267</v>
      </c>
      <c r="H65" s="101">
        <f t="shared" si="19"/>
        <v>3267</v>
      </c>
      <c r="I65" s="101"/>
      <c r="J65" s="218">
        <f>H65</f>
        <v>3267</v>
      </c>
      <c r="K65" s="219">
        <v>0</v>
      </c>
      <c r="L65" s="220"/>
      <c r="M65" s="220"/>
      <c r="N65" s="294"/>
    </row>
    <row r="66" spans="1:14" s="131" customFormat="1" ht="15.75" customHeight="1">
      <c r="A66" s="311"/>
      <c r="B66" s="115" t="s">
        <v>29</v>
      </c>
      <c r="C66" s="100" t="s">
        <v>142</v>
      </c>
      <c r="D66" s="101">
        <v>2288</v>
      </c>
      <c r="E66" s="447"/>
      <c r="F66" s="447"/>
      <c r="G66" s="465">
        <f t="shared" si="18"/>
        <v>2288</v>
      </c>
      <c r="H66" s="101">
        <f t="shared" si="19"/>
        <v>2288</v>
      </c>
      <c r="I66" s="101"/>
      <c r="J66" s="218">
        <v>0</v>
      </c>
      <c r="K66" s="219">
        <v>0</v>
      </c>
      <c r="L66" s="220"/>
      <c r="M66" s="220"/>
      <c r="N66" s="294"/>
    </row>
    <row r="67" spans="1:14" s="131" customFormat="1" ht="16.5" customHeight="1">
      <c r="A67" s="311"/>
      <c r="B67" s="115" t="s">
        <v>31</v>
      </c>
      <c r="C67" s="100" t="s">
        <v>107</v>
      </c>
      <c r="D67" s="101">
        <v>2500</v>
      </c>
      <c r="E67" s="447"/>
      <c r="F67" s="447"/>
      <c r="G67" s="465">
        <f t="shared" si="18"/>
        <v>2500</v>
      </c>
      <c r="H67" s="101">
        <f t="shared" si="19"/>
        <v>2500</v>
      </c>
      <c r="I67" s="101"/>
      <c r="J67" s="218"/>
      <c r="K67" s="219"/>
      <c r="L67" s="220"/>
      <c r="M67" s="220"/>
      <c r="N67" s="294"/>
    </row>
    <row r="68" spans="1:14" s="131" customFormat="1" ht="14.25" customHeight="1">
      <c r="A68" s="311"/>
      <c r="B68" s="115" t="s">
        <v>93</v>
      </c>
      <c r="C68" s="100" t="s">
        <v>94</v>
      </c>
      <c r="D68" s="101">
        <v>150</v>
      </c>
      <c r="E68" s="447"/>
      <c r="F68" s="447"/>
      <c r="G68" s="465">
        <f t="shared" si="18"/>
        <v>150</v>
      </c>
      <c r="H68" s="101">
        <f t="shared" si="19"/>
        <v>150</v>
      </c>
      <c r="I68" s="101"/>
      <c r="J68" s="218"/>
      <c r="K68" s="219"/>
      <c r="L68" s="220"/>
      <c r="M68" s="220"/>
      <c r="N68" s="294"/>
    </row>
    <row r="69" spans="1:14" s="131" customFormat="1" ht="15.75" customHeight="1">
      <c r="A69" s="311"/>
      <c r="B69" s="115" t="s">
        <v>35</v>
      </c>
      <c r="C69" s="100" t="s">
        <v>109</v>
      </c>
      <c r="D69" s="101">
        <v>3338</v>
      </c>
      <c r="E69" s="447"/>
      <c r="F69" s="447"/>
      <c r="G69" s="465">
        <f t="shared" si="18"/>
        <v>3338</v>
      </c>
      <c r="H69" s="101">
        <f t="shared" si="19"/>
        <v>3338</v>
      </c>
      <c r="I69" s="101"/>
      <c r="J69" s="218">
        <v>0</v>
      </c>
      <c r="K69" s="219">
        <v>0</v>
      </c>
      <c r="L69" s="220"/>
      <c r="M69" s="220"/>
      <c r="N69" s="294"/>
    </row>
    <row r="70" spans="1:14" s="131" customFormat="1" ht="15" customHeight="1">
      <c r="A70" s="311"/>
      <c r="B70" s="115" t="s">
        <v>591</v>
      </c>
      <c r="C70" s="100" t="s">
        <v>592</v>
      </c>
      <c r="D70" s="101">
        <v>780</v>
      </c>
      <c r="E70" s="447"/>
      <c r="F70" s="447"/>
      <c r="G70" s="465">
        <f t="shared" si="18"/>
        <v>780</v>
      </c>
      <c r="H70" s="101">
        <f t="shared" si="19"/>
        <v>780</v>
      </c>
      <c r="I70" s="101"/>
      <c r="J70" s="218"/>
      <c r="K70" s="219"/>
      <c r="L70" s="220"/>
      <c r="M70" s="220"/>
      <c r="N70" s="294"/>
    </row>
    <row r="71" spans="1:14" s="131" customFormat="1" ht="16.5" customHeight="1">
      <c r="A71" s="311"/>
      <c r="B71" s="115" t="s">
        <v>290</v>
      </c>
      <c r="C71" s="100" t="s">
        <v>755</v>
      </c>
      <c r="D71" s="101">
        <v>660</v>
      </c>
      <c r="E71" s="447"/>
      <c r="F71" s="447"/>
      <c r="G71" s="465">
        <f t="shared" si="18"/>
        <v>660</v>
      </c>
      <c r="H71" s="101">
        <f t="shared" si="19"/>
        <v>660</v>
      </c>
      <c r="I71" s="101"/>
      <c r="J71" s="218"/>
      <c r="K71" s="219"/>
      <c r="L71" s="220"/>
      <c r="M71" s="220"/>
      <c r="N71" s="294"/>
    </row>
    <row r="72" spans="1:14" s="131" customFormat="1" ht="15" customHeight="1">
      <c r="A72" s="311"/>
      <c r="B72" s="115" t="s">
        <v>283</v>
      </c>
      <c r="C72" s="100" t="s">
        <v>756</v>
      </c>
      <c r="D72" s="101">
        <v>2000</v>
      </c>
      <c r="E72" s="447"/>
      <c r="F72" s="447"/>
      <c r="G72" s="465">
        <f t="shared" si="18"/>
        <v>2000</v>
      </c>
      <c r="H72" s="101">
        <f t="shared" si="19"/>
        <v>2000</v>
      </c>
      <c r="I72" s="101"/>
      <c r="J72" s="218"/>
      <c r="K72" s="219"/>
      <c r="L72" s="220"/>
      <c r="M72" s="220"/>
      <c r="N72" s="294"/>
    </row>
    <row r="73" spans="1:14" s="131" customFormat="1" ht="15.75" customHeight="1">
      <c r="A73" s="311"/>
      <c r="B73" s="115" t="s">
        <v>297</v>
      </c>
      <c r="C73" s="100" t="s">
        <v>763</v>
      </c>
      <c r="D73" s="101">
        <v>1440</v>
      </c>
      <c r="E73" s="447"/>
      <c r="F73" s="447"/>
      <c r="G73" s="465">
        <f t="shared" si="18"/>
        <v>1440</v>
      </c>
      <c r="H73" s="101">
        <f t="shared" si="19"/>
        <v>1440</v>
      </c>
      <c r="I73" s="101"/>
      <c r="J73" s="218"/>
      <c r="K73" s="219"/>
      <c r="L73" s="220"/>
      <c r="M73" s="220"/>
      <c r="N73" s="294"/>
    </row>
    <row r="74" spans="1:14" s="131" customFormat="1" ht="17.25" customHeight="1">
      <c r="A74" s="311"/>
      <c r="B74" s="115" t="s">
        <v>37</v>
      </c>
      <c r="C74" s="100" t="s">
        <v>38</v>
      </c>
      <c r="D74" s="101">
        <v>500</v>
      </c>
      <c r="E74" s="447"/>
      <c r="F74" s="447"/>
      <c r="G74" s="465">
        <f t="shared" si="18"/>
        <v>500</v>
      </c>
      <c r="H74" s="101">
        <f t="shared" si="19"/>
        <v>500</v>
      </c>
      <c r="I74" s="101"/>
      <c r="J74" s="218">
        <v>0</v>
      </c>
      <c r="K74" s="219">
        <v>0</v>
      </c>
      <c r="L74" s="220"/>
      <c r="M74" s="220"/>
      <c r="N74" s="294"/>
    </row>
    <row r="75" spans="1:14" s="131" customFormat="1" ht="16.5" customHeight="1">
      <c r="A75" s="311"/>
      <c r="B75" s="115" t="s">
        <v>39</v>
      </c>
      <c r="C75" s="100" t="s">
        <v>40</v>
      </c>
      <c r="D75" s="101">
        <v>2000</v>
      </c>
      <c r="E75" s="447"/>
      <c r="F75" s="447"/>
      <c r="G75" s="465">
        <f t="shared" si="18"/>
        <v>2000</v>
      </c>
      <c r="H75" s="101">
        <f t="shared" si="19"/>
        <v>2000</v>
      </c>
      <c r="I75" s="101"/>
      <c r="J75" s="218">
        <v>0</v>
      </c>
      <c r="K75" s="219">
        <v>0</v>
      </c>
      <c r="L75" s="220"/>
      <c r="M75" s="220"/>
      <c r="N75" s="294"/>
    </row>
    <row r="76" spans="1:14" s="131" customFormat="1" ht="15" customHeight="1">
      <c r="A76" s="311"/>
      <c r="B76" s="115" t="s">
        <v>41</v>
      </c>
      <c r="C76" s="100" t="s">
        <v>42</v>
      </c>
      <c r="D76" s="101">
        <v>3150</v>
      </c>
      <c r="E76" s="447"/>
      <c r="F76" s="447"/>
      <c r="G76" s="465">
        <f t="shared" si="18"/>
        <v>3150</v>
      </c>
      <c r="H76" s="101">
        <f t="shared" si="19"/>
        <v>3150</v>
      </c>
      <c r="I76" s="101"/>
      <c r="J76" s="218">
        <v>0</v>
      </c>
      <c r="K76" s="219">
        <v>0</v>
      </c>
      <c r="L76" s="220"/>
      <c r="M76" s="220"/>
      <c r="N76" s="294"/>
    </row>
    <row r="77" spans="1:14" s="131" customFormat="1" ht="15" customHeight="1">
      <c r="A77" s="311"/>
      <c r="B77" s="115" t="s">
        <v>285</v>
      </c>
      <c r="C77" s="100" t="s">
        <v>764</v>
      </c>
      <c r="D77" s="101">
        <v>250</v>
      </c>
      <c r="E77" s="447"/>
      <c r="F77" s="447"/>
      <c r="G77" s="465">
        <f t="shared" si="18"/>
        <v>250</v>
      </c>
      <c r="H77" s="101">
        <f t="shared" si="19"/>
        <v>250</v>
      </c>
      <c r="I77" s="101"/>
      <c r="J77" s="218"/>
      <c r="K77" s="219"/>
      <c r="L77" s="220"/>
      <c r="M77" s="220"/>
      <c r="N77" s="294"/>
    </row>
    <row r="78" spans="1:14" s="131" customFormat="1" ht="18" customHeight="1">
      <c r="A78" s="311"/>
      <c r="B78" s="115" t="s">
        <v>286</v>
      </c>
      <c r="C78" s="100" t="s">
        <v>760</v>
      </c>
      <c r="D78" s="101">
        <v>300</v>
      </c>
      <c r="E78" s="447"/>
      <c r="F78" s="447"/>
      <c r="G78" s="465">
        <f t="shared" si="18"/>
        <v>300</v>
      </c>
      <c r="H78" s="101">
        <f t="shared" si="19"/>
        <v>300</v>
      </c>
      <c r="I78" s="101"/>
      <c r="J78" s="218"/>
      <c r="K78" s="219"/>
      <c r="L78" s="220"/>
      <c r="M78" s="220"/>
      <c r="N78" s="294"/>
    </row>
    <row r="79" spans="1:14" s="131" customFormat="1" ht="29.25" customHeight="1">
      <c r="A79" s="307" t="s">
        <v>74</v>
      </c>
      <c r="B79" s="317"/>
      <c r="C79" s="166" t="s">
        <v>75</v>
      </c>
      <c r="D79" s="221">
        <f aca="true" t="shared" si="20" ref="D79:N79">D80+D90+D92+D103+D129+D138+D142</f>
        <v>2762444</v>
      </c>
      <c r="E79" s="221">
        <f t="shared" si="20"/>
        <v>29691</v>
      </c>
      <c r="F79" s="221">
        <f t="shared" si="20"/>
        <v>9681</v>
      </c>
      <c r="G79" s="221">
        <f t="shared" si="20"/>
        <v>2782454</v>
      </c>
      <c r="H79" s="221">
        <f t="shared" si="20"/>
        <v>2740454</v>
      </c>
      <c r="I79" s="221">
        <f t="shared" si="20"/>
        <v>1731481</v>
      </c>
      <c r="J79" s="221">
        <f t="shared" si="20"/>
        <v>222745</v>
      </c>
      <c r="K79" s="221">
        <f t="shared" si="20"/>
        <v>13000</v>
      </c>
      <c r="L79" s="221">
        <f t="shared" si="20"/>
        <v>0</v>
      </c>
      <c r="M79" s="221">
        <f t="shared" si="20"/>
        <v>0</v>
      </c>
      <c r="N79" s="295">
        <f t="shared" si="20"/>
        <v>42000</v>
      </c>
    </row>
    <row r="80" spans="1:14" s="131" customFormat="1" ht="19.5" customHeight="1">
      <c r="A80" s="309" t="s">
        <v>76</v>
      </c>
      <c r="B80" s="305"/>
      <c r="C80" s="204" t="s">
        <v>77</v>
      </c>
      <c r="D80" s="217">
        <f>SUM(D81:D89)</f>
        <v>102748</v>
      </c>
      <c r="E80" s="217">
        <f>SUM(E81:E89)</f>
        <v>0</v>
      </c>
      <c r="F80" s="217">
        <f>SUM(F81:F89)</f>
        <v>0</v>
      </c>
      <c r="G80" s="217">
        <f>SUM(G81:G89)</f>
        <v>102748</v>
      </c>
      <c r="H80" s="217">
        <f aca="true" t="shared" si="21" ref="H80:N80">SUM(H81:H89)</f>
        <v>102748</v>
      </c>
      <c r="I80" s="217">
        <f t="shared" si="21"/>
        <v>82312</v>
      </c>
      <c r="J80" s="217">
        <f t="shared" si="21"/>
        <v>14782</v>
      </c>
      <c r="K80" s="217">
        <f t="shared" si="21"/>
        <v>0</v>
      </c>
      <c r="L80" s="217">
        <f t="shared" si="21"/>
        <v>0</v>
      </c>
      <c r="M80" s="217">
        <f t="shared" si="21"/>
        <v>0</v>
      </c>
      <c r="N80" s="293">
        <f t="shared" si="21"/>
        <v>0</v>
      </c>
    </row>
    <row r="81" spans="1:14" s="131" customFormat="1" ht="16.5" customHeight="1">
      <c r="A81" s="311"/>
      <c r="B81" s="115" t="s">
        <v>21</v>
      </c>
      <c r="C81" s="100" t="s">
        <v>765</v>
      </c>
      <c r="D81" s="101">
        <v>70400</v>
      </c>
      <c r="E81" s="447"/>
      <c r="F81" s="447"/>
      <c r="G81" s="465">
        <f>D81+E81-F81</f>
        <v>70400</v>
      </c>
      <c r="H81" s="101">
        <f>G81</f>
        <v>70400</v>
      </c>
      <c r="I81" s="101">
        <f>D81</f>
        <v>70400</v>
      </c>
      <c r="J81" s="218"/>
      <c r="K81" s="219">
        <v>0</v>
      </c>
      <c r="L81" s="220"/>
      <c r="M81" s="220"/>
      <c r="N81" s="294"/>
    </row>
    <row r="82" spans="1:14" s="131" customFormat="1" ht="15.75" customHeight="1">
      <c r="A82" s="311"/>
      <c r="B82" s="115" t="s">
        <v>25</v>
      </c>
      <c r="C82" s="100" t="s">
        <v>26</v>
      </c>
      <c r="D82" s="101">
        <v>4712</v>
      </c>
      <c r="E82" s="447"/>
      <c r="F82" s="447"/>
      <c r="G82" s="465">
        <f aca="true" t="shared" si="22" ref="G82:G89">D82+E82-F82</f>
        <v>4712</v>
      </c>
      <c r="H82" s="101">
        <f aca="true" t="shared" si="23" ref="H82:H89">G82</f>
        <v>4712</v>
      </c>
      <c r="I82" s="101">
        <f>D82</f>
        <v>4712</v>
      </c>
      <c r="J82" s="218"/>
      <c r="K82" s="219">
        <v>0</v>
      </c>
      <c r="L82" s="220"/>
      <c r="M82" s="220"/>
      <c r="N82" s="294"/>
    </row>
    <row r="83" spans="1:14" s="131" customFormat="1" ht="16.5" customHeight="1">
      <c r="A83" s="311"/>
      <c r="B83" s="314" t="s">
        <v>73</v>
      </c>
      <c r="C83" s="100" t="s">
        <v>78</v>
      </c>
      <c r="D83" s="101">
        <v>12942</v>
      </c>
      <c r="E83" s="447"/>
      <c r="F83" s="447"/>
      <c r="G83" s="465">
        <f t="shared" si="22"/>
        <v>12942</v>
      </c>
      <c r="H83" s="101">
        <f t="shared" si="23"/>
        <v>12942</v>
      </c>
      <c r="I83" s="101"/>
      <c r="J83" s="218">
        <f>H83</f>
        <v>12942</v>
      </c>
      <c r="K83" s="219"/>
      <c r="L83" s="220"/>
      <c r="M83" s="220"/>
      <c r="N83" s="294"/>
    </row>
    <row r="84" spans="1:14" s="131" customFormat="1" ht="15" customHeight="1">
      <c r="A84" s="311"/>
      <c r="B84" s="314" t="s">
        <v>27</v>
      </c>
      <c r="C84" s="100" t="s">
        <v>28</v>
      </c>
      <c r="D84" s="101">
        <v>1840</v>
      </c>
      <c r="E84" s="447"/>
      <c r="F84" s="447"/>
      <c r="G84" s="465">
        <f t="shared" si="22"/>
        <v>1840</v>
      </c>
      <c r="H84" s="101">
        <f t="shared" si="23"/>
        <v>1840</v>
      </c>
      <c r="I84" s="101"/>
      <c r="J84" s="218">
        <f>H84</f>
        <v>1840</v>
      </c>
      <c r="K84" s="219"/>
      <c r="L84" s="220"/>
      <c r="M84" s="220"/>
      <c r="N84" s="294"/>
    </row>
    <row r="85" spans="1:14" s="131" customFormat="1" ht="15" customHeight="1">
      <c r="A85" s="311"/>
      <c r="B85" s="115" t="s">
        <v>589</v>
      </c>
      <c r="C85" s="100" t="s">
        <v>590</v>
      </c>
      <c r="D85" s="101">
        <v>7200</v>
      </c>
      <c r="E85" s="447"/>
      <c r="F85" s="447"/>
      <c r="G85" s="465">
        <f t="shared" si="22"/>
        <v>7200</v>
      </c>
      <c r="H85" s="101">
        <f t="shared" si="23"/>
        <v>7200</v>
      </c>
      <c r="I85" s="101">
        <f>H85</f>
        <v>7200</v>
      </c>
      <c r="J85" s="218"/>
      <c r="K85" s="219">
        <v>0</v>
      </c>
      <c r="L85" s="220"/>
      <c r="M85" s="220"/>
      <c r="N85" s="294"/>
    </row>
    <row r="86" spans="1:14" s="131" customFormat="1" ht="15" customHeight="1">
      <c r="A86" s="311"/>
      <c r="B86" s="115" t="s">
        <v>29</v>
      </c>
      <c r="C86" s="100" t="s">
        <v>142</v>
      </c>
      <c r="D86" s="101">
        <v>1279</v>
      </c>
      <c r="E86" s="447"/>
      <c r="F86" s="447"/>
      <c r="G86" s="465">
        <f t="shared" si="22"/>
        <v>1279</v>
      </c>
      <c r="H86" s="101">
        <f t="shared" si="23"/>
        <v>1279</v>
      </c>
      <c r="I86" s="101"/>
      <c r="J86" s="218">
        <v>0</v>
      </c>
      <c r="K86" s="219">
        <v>0</v>
      </c>
      <c r="L86" s="220"/>
      <c r="M86" s="220"/>
      <c r="N86" s="294"/>
    </row>
    <row r="87" spans="1:14" s="131" customFormat="1" ht="14.25" customHeight="1">
      <c r="A87" s="311"/>
      <c r="B87" s="115" t="s">
        <v>35</v>
      </c>
      <c r="C87" s="100" t="s">
        <v>109</v>
      </c>
      <c r="D87" s="101">
        <v>1061</v>
      </c>
      <c r="E87" s="447"/>
      <c r="F87" s="447"/>
      <c r="G87" s="465">
        <f t="shared" si="22"/>
        <v>1061</v>
      </c>
      <c r="H87" s="101">
        <f t="shared" si="23"/>
        <v>1061</v>
      </c>
      <c r="I87" s="101"/>
      <c r="J87" s="218">
        <v>0</v>
      </c>
      <c r="K87" s="219">
        <v>0</v>
      </c>
      <c r="L87" s="220"/>
      <c r="M87" s="220"/>
      <c r="N87" s="294"/>
    </row>
    <row r="88" spans="1:14" s="131" customFormat="1" ht="15" customHeight="1">
      <c r="A88" s="311"/>
      <c r="B88" s="115" t="s">
        <v>37</v>
      </c>
      <c r="C88" s="100" t="s">
        <v>38</v>
      </c>
      <c r="D88" s="101">
        <v>680</v>
      </c>
      <c r="E88" s="447"/>
      <c r="F88" s="447"/>
      <c r="G88" s="465">
        <f t="shared" si="22"/>
        <v>680</v>
      </c>
      <c r="H88" s="101">
        <f t="shared" si="23"/>
        <v>680</v>
      </c>
      <c r="I88" s="101"/>
      <c r="J88" s="218">
        <v>0</v>
      </c>
      <c r="K88" s="219">
        <v>0</v>
      </c>
      <c r="L88" s="220"/>
      <c r="M88" s="220"/>
      <c r="N88" s="294"/>
    </row>
    <row r="89" spans="1:14" s="131" customFormat="1" ht="17.25" customHeight="1">
      <c r="A89" s="311"/>
      <c r="B89" s="115" t="s">
        <v>41</v>
      </c>
      <c r="C89" s="100" t="s">
        <v>42</v>
      </c>
      <c r="D89" s="101">
        <v>2634</v>
      </c>
      <c r="E89" s="447"/>
      <c r="F89" s="447"/>
      <c r="G89" s="465">
        <f t="shared" si="22"/>
        <v>2634</v>
      </c>
      <c r="H89" s="101">
        <f t="shared" si="23"/>
        <v>2634</v>
      </c>
      <c r="I89" s="101"/>
      <c r="J89" s="218">
        <v>0</v>
      </c>
      <c r="K89" s="219">
        <v>0</v>
      </c>
      <c r="L89" s="220"/>
      <c r="M89" s="220"/>
      <c r="N89" s="294"/>
    </row>
    <row r="90" spans="1:14" s="130" customFormat="1" ht="22.5" customHeight="1">
      <c r="A90" s="309" t="s">
        <v>470</v>
      </c>
      <c r="B90" s="305"/>
      <c r="C90" s="204" t="s">
        <v>664</v>
      </c>
      <c r="D90" s="217">
        <f>D91</f>
        <v>3380</v>
      </c>
      <c r="E90" s="217">
        <f>E91</f>
        <v>0</v>
      </c>
      <c r="F90" s="217">
        <f>F91</f>
        <v>380</v>
      </c>
      <c r="G90" s="217">
        <f>G91</f>
        <v>3000</v>
      </c>
      <c r="H90" s="217">
        <f aca="true" t="shared" si="24" ref="H90:N90">H91</f>
        <v>3000</v>
      </c>
      <c r="I90" s="217">
        <f t="shared" si="24"/>
        <v>0</v>
      </c>
      <c r="J90" s="217">
        <f t="shared" si="24"/>
        <v>0</v>
      </c>
      <c r="K90" s="217">
        <f t="shared" si="24"/>
        <v>3000</v>
      </c>
      <c r="L90" s="217">
        <f t="shared" si="24"/>
        <v>0</v>
      </c>
      <c r="M90" s="217">
        <f t="shared" si="24"/>
        <v>0</v>
      </c>
      <c r="N90" s="293">
        <f t="shared" si="24"/>
        <v>0</v>
      </c>
    </row>
    <row r="91" spans="1:14" s="131" customFormat="1" ht="24" customHeight="1">
      <c r="A91" s="311"/>
      <c r="B91" s="115" t="s">
        <v>471</v>
      </c>
      <c r="C91" s="100" t="s">
        <v>472</v>
      </c>
      <c r="D91" s="101">
        <v>3380</v>
      </c>
      <c r="E91" s="447"/>
      <c r="F91" s="447">
        <v>380</v>
      </c>
      <c r="G91" s="465">
        <f>D91+E91-F91</f>
        <v>3000</v>
      </c>
      <c r="H91" s="101">
        <f>G91</f>
        <v>3000</v>
      </c>
      <c r="I91" s="101">
        <v>0</v>
      </c>
      <c r="J91" s="218">
        <v>0</v>
      </c>
      <c r="K91" s="219">
        <f>H91</f>
        <v>3000</v>
      </c>
      <c r="L91" s="220"/>
      <c r="M91" s="220"/>
      <c r="N91" s="294"/>
    </row>
    <row r="92" spans="1:14" s="130" customFormat="1" ht="16.5" customHeight="1">
      <c r="A92" s="309" t="s">
        <v>80</v>
      </c>
      <c r="B92" s="305"/>
      <c r="C92" s="204" t="s">
        <v>81</v>
      </c>
      <c r="D92" s="217">
        <f aca="true" t="shared" si="25" ref="D92:N92">D93+D94+D95+D96+D97+D98+D99+D100+D101+D102</f>
        <v>105671</v>
      </c>
      <c r="E92" s="217">
        <f t="shared" si="25"/>
        <v>1500</v>
      </c>
      <c r="F92" s="217">
        <f t="shared" si="25"/>
        <v>0</v>
      </c>
      <c r="G92" s="217">
        <f t="shared" si="25"/>
        <v>107171</v>
      </c>
      <c r="H92" s="217">
        <f t="shared" si="25"/>
        <v>107171</v>
      </c>
      <c r="I92" s="217">
        <f t="shared" si="25"/>
        <v>0</v>
      </c>
      <c r="J92" s="217">
        <f t="shared" si="25"/>
        <v>0</v>
      </c>
      <c r="K92" s="217">
        <f t="shared" si="25"/>
        <v>0</v>
      </c>
      <c r="L92" s="217">
        <f t="shared" si="25"/>
        <v>0</v>
      </c>
      <c r="M92" s="217">
        <f t="shared" si="25"/>
        <v>0</v>
      </c>
      <c r="N92" s="217">
        <f t="shared" si="25"/>
        <v>0</v>
      </c>
    </row>
    <row r="93" spans="1:14" s="131" customFormat="1" ht="12.75" customHeight="1">
      <c r="A93" s="311"/>
      <c r="B93" s="115" t="s">
        <v>20</v>
      </c>
      <c r="C93" s="100" t="s">
        <v>82</v>
      </c>
      <c r="D93" s="101">
        <v>82772</v>
      </c>
      <c r="E93" s="447"/>
      <c r="F93" s="447"/>
      <c r="G93" s="465">
        <f>D93+E93-F93</f>
        <v>82772</v>
      </c>
      <c r="H93" s="101">
        <f>G93</f>
        <v>82772</v>
      </c>
      <c r="I93" s="101"/>
      <c r="J93" s="218"/>
      <c r="K93" s="219"/>
      <c r="L93" s="220"/>
      <c r="M93" s="220"/>
      <c r="N93" s="294"/>
    </row>
    <row r="94" spans="1:14" s="131" customFormat="1" ht="12.75" customHeight="1">
      <c r="A94" s="311"/>
      <c r="B94" s="115" t="s">
        <v>29</v>
      </c>
      <c r="C94" s="100" t="s">
        <v>142</v>
      </c>
      <c r="D94" s="101">
        <v>9285</v>
      </c>
      <c r="E94" s="447"/>
      <c r="F94" s="447"/>
      <c r="G94" s="465">
        <f aca="true" t="shared" si="26" ref="G94:G102">D94+E94-F94</f>
        <v>9285</v>
      </c>
      <c r="H94" s="101">
        <f aca="true" t="shared" si="27" ref="H94:H102">G94</f>
        <v>9285</v>
      </c>
      <c r="I94" s="101"/>
      <c r="J94" s="218"/>
      <c r="K94" s="219"/>
      <c r="L94" s="220"/>
      <c r="M94" s="220"/>
      <c r="N94" s="294"/>
    </row>
    <row r="95" spans="1:14" s="131" customFormat="1" ht="12.75" customHeight="1">
      <c r="A95" s="311"/>
      <c r="B95" s="115" t="s">
        <v>31</v>
      </c>
      <c r="C95" s="100" t="s">
        <v>107</v>
      </c>
      <c r="D95" s="101">
        <v>5800</v>
      </c>
      <c r="E95" s="447">
        <v>0</v>
      </c>
      <c r="F95" s="447"/>
      <c r="G95" s="465">
        <f t="shared" si="26"/>
        <v>5800</v>
      </c>
      <c r="H95" s="101">
        <f t="shared" si="27"/>
        <v>5800</v>
      </c>
      <c r="I95" s="101"/>
      <c r="J95" s="218"/>
      <c r="K95" s="219"/>
      <c r="L95" s="220"/>
      <c r="M95" s="220"/>
      <c r="N95" s="294"/>
    </row>
    <row r="96" spans="1:14" s="131" customFormat="1" ht="12.75" customHeight="1">
      <c r="A96" s="311"/>
      <c r="B96" s="115" t="s">
        <v>35</v>
      </c>
      <c r="C96" s="100" t="s">
        <v>109</v>
      </c>
      <c r="D96" s="101">
        <v>3814</v>
      </c>
      <c r="E96" s="447"/>
      <c r="F96" s="447"/>
      <c r="G96" s="465">
        <f t="shared" si="26"/>
        <v>3814</v>
      </c>
      <c r="H96" s="101">
        <f t="shared" si="27"/>
        <v>3814</v>
      </c>
      <c r="I96" s="101"/>
      <c r="J96" s="218"/>
      <c r="K96" s="219"/>
      <c r="L96" s="220"/>
      <c r="M96" s="220"/>
      <c r="N96" s="294"/>
    </row>
    <row r="97" spans="1:14" s="131" customFormat="1" ht="12.75" customHeight="1">
      <c r="A97" s="311"/>
      <c r="B97" s="115" t="s">
        <v>283</v>
      </c>
      <c r="C97" s="100" t="s">
        <v>756</v>
      </c>
      <c r="D97" s="101">
        <v>250</v>
      </c>
      <c r="E97" s="447"/>
      <c r="F97" s="447"/>
      <c r="G97" s="465">
        <f t="shared" si="26"/>
        <v>250</v>
      </c>
      <c r="H97" s="101">
        <f t="shared" si="27"/>
        <v>250</v>
      </c>
      <c r="I97" s="101"/>
      <c r="J97" s="218"/>
      <c r="K97" s="219"/>
      <c r="L97" s="220"/>
      <c r="M97" s="220"/>
      <c r="N97" s="294"/>
    </row>
    <row r="98" spans="1:14" s="131" customFormat="1" ht="12.75" customHeight="1">
      <c r="A98" s="311"/>
      <c r="B98" s="115" t="s">
        <v>37</v>
      </c>
      <c r="C98" s="100" t="s">
        <v>38</v>
      </c>
      <c r="D98" s="101">
        <v>0</v>
      </c>
      <c r="E98" s="447">
        <v>700</v>
      </c>
      <c r="F98" s="447"/>
      <c r="G98" s="465">
        <f t="shared" si="26"/>
        <v>700</v>
      </c>
      <c r="H98" s="101">
        <f t="shared" si="27"/>
        <v>700</v>
      </c>
      <c r="I98" s="101"/>
      <c r="J98" s="218"/>
      <c r="K98" s="219"/>
      <c r="L98" s="220"/>
      <c r="M98" s="220"/>
      <c r="N98" s="294"/>
    </row>
    <row r="99" spans="1:14" s="131" customFormat="1" ht="12.75" customHeight="1">
      <c r="A99" s="311"/>
      <c r="B99" s="115" t="s">
        <v>680</v>
      </c>
      <c r="C99" s="100" t="s">
        <v>681</v>
      </c>
      <c r="D99" s="101">
        <v>0</v>
      </c>
      <c r="E99" s="447">
        <v>800</v>
      </c>
      <c r="F99" s="447"/>
      <c r="G99" s="465">
        <f t="shared" si="26"/>
        <v>800</v>
      </c>
      <c r="H99" s="101">
        <f t="shared" si="27"/>
        <v>800</v>
      </c>
      <c r="I99" s="101"/>
      <c r="J99" s="218"/>
      <c r="K99" s="219"/>
      <c r="L99" s="220"/>
      <c r="M99" s="220"/>
      <c r="N99" s="294"/>
    </row>
    <row r="100" spans="1:14" s="131" customFormat="1" ht="12.75" customHeight="1">
      <c r="A100" s="311"/>
      <c r="B100" s="115" t="s">
        <v>284</v>
      </c>
      <c r="C100" s="100" t="s">
        <v>767</v>
      </c>
      <c r="D100" s="101">
        <v>1100</v>
      </c>
      <c r="E100" s="447"/>
      <c r="F100" s="447"/>
      <c r="G100" s="465">
        <f t="shared" si="26"/>
        <v>1100</v>
      </c>
      <c r="H100" s="101">
        <f t="shared" si="27"/>
        <v>1100</v>
      </c>
      <c r="I100" s="101"/>
      <c r="J100" s="218"/>
      <c r="K100" s="219"/>
      <c r="L100" s="220"/>
      <c r="M100" s="220"/>
      <c r="N100" s="294"/>
    </row>
    <row r="101" spans="1:14" s="131" customFormat="1" ht="12.75" customHeight="1">
      <c r="A101" s="311"/>
      <c r="B101" s="115" t="s">
        <v>285</v>
      </c>
      <c r="C101" s="100" t="s">
        <v>288</v>
      </c>
      <c r="D101" s="101">
        <v>1100</v>
      </c>
      <c r="E101" s="447"/>
      <c r="F101" s="447"/>
      <c r="G101" s="465">
        <f t="shared" si="26"/>
        <v>1100</v>
      </c>
      <c r="H101" s="101">
        <f t="shared" si="27"/>
        <v>1100</v>
      </c>
      <c r="I101" s="101"/>
      <c r="J101" s="218"/>
      <c r="K101" s="219"/>
      <c r="L101" s="220"/>
      <c r="M101" s="220"/>
      <c r="N101" s="294"/>
    </row>
    <row r="102" spans="1:14" s="131" customFormat="1" ht="12.75" customHeight="1">
      <c r="A102" s="311"/>
      <c r="B102" s="115" t="s">
        <v>286</v>
      </c>
      <c r="C102" s="100" t="s">
        <v>15</v>
      </c>
      <c r="D102" s="101">
        <v>1550</v>
      </c>
      <c r="E102" s="447"/>
      <c r="F102" s="447"/>
      <c r="G102" s="465">
        <f t="shared" si="26"/>
        <v>1550</v>
      </c>
      <c r="H102" s="101">
        <f t="shared" si="27"/>
        <v>1550</v>
      </c>
      <c r="I102" s="101"/>
      <c r="J102" s="218"/>
      <c r="K102" s="219"/>
      <c r="L102" s="220"/>
      <c r="M102" s="220"/>
      <c r="N102" s="294"/>
    </row>
    <row r="103" spans="1:14" s="130" customFormat="1" ht="15.75" customHeight="1">
      <c r="A103" s="309" t="s">
        <v>83</v>
      </c>
      <c r="B103" s="305"/>
      <c r="C103" s="204" t="s">
        <v>84</v>
      </c>
      <c r="D103" s="217">
        <f>SUM(D104:D128)</f>
        <v>2509315</v>
      </c>
      <c r="E103" s="217">
        <f>SUM(E104:E128)</f>
        <v>12565</v>
      </c>
      <c r="F103" s="217">
        <f>SUM(F104:F128)</f>
        <v>9190</v>
      </c>
      <c r="G103" s="217">
        <f>SUM(G104:G128)</f>
        <v>2512690</v>
      </c>
      <c r="H103" s="217">
        <f aca="true" t="shared" si="28" ref="H103:N103">SUM(H104:H128)</f>
        <v>2470690</v>
      </c>
      <c r="I103" s="217">
        <f t="shared" si="28"/>
        <v>1641569</v>
      </c>
      <c r="J103" s="217">
        <f t="shared" si="28"/>
        <v>207005</v>
      </c>
      <c r="K103" s="217">
        <f t="shared" si="28"/>
        <v>10000</v>
      </c>
      <c r="L103" s="217">
        <f t="shared" si="28"/>
        <v>0</v>
      </c>
      <c r="M103" s="217">
        <f t="shared" si="28"/>
        <v>0</v>
      </c>
      <c r="N103" s="293">
        <f t="shared" si="28"/>
        <v>42000</v>
      </c>
    </row>
    <row r="104" spans="1:14" s="131" customFormat="1" ht="18" customHeight="1">
      <c r="A104" s="311"/>
      <c r="B104" s="115" t="s">
        <v>704</v>
      </c>
      <c r="C104" s="100" t="s">
        <v>630</v>
      </c>
      <c r="D104" s="101">
        <v>1380</v>
      </c>
      <c r="E104" s="447"/>
      <c r="F104" s="447"/>
      <c r="G104" s="465">
        <f>D104+E104-F104</f>
        <v>1380</v>
      </c>
      <c r="H104" s="101">
        <f>G104</f>
        <v>1380</v>
      </c>
      <c r="I104" s="101">
        <v>0</v>
      </c>
      <c r="J104" s="218"/>
      <c r="K104" s="219">
        <v>0</v>
      </c>
      <c r="L104" s="220"/>
      <c r="M104" s="220"/>
      <c r="N104" s="294"/>
    </row>
    <row r="105" spans="1:14" s="131" customFormat="1" ht="18.75" customHeight="1">
      <c r="A105" s="311"/>
      <c r="B105" s="115" t="s">
        <v>21</v>
      </c>
      <c r="C105" s="100" t="s">
        <v>765</v>
      </c>
      <c r="D105" s="101">
        <v>1524325</v>
      </c>
      <c r="E105" s="447">
        <v>9190</v>
      </c>
      <c r="F105" s="447"/>
      <c r="G105" s="465">
        <f aca="true" t="shared" si="29" ref="G105:G128">D105+E105-F105</f>
        <v>1533515</v>
      </c>
      <c r="H105" s="101">
        <f aca="true" t="shared" si="30" ref="H105:H127">G105</f>
        <v>1533515</v>
      </c>
      <c r="I105" s="101">
        <f>H105</f>
        <v>1533515</v>
      </c>
      <c r="J105" s="218"/>
      <c r="K105" s="219">
        <v>0</v>
      </c>
      <c r="L105" s="220"/>
      <c r="M105" s="220"/>
      <c r="N105" s="294"/>
    </row>
    <row r="106" spans="1:14" s="131" customFormat="1" ht="19.5" customHeight="1">
      <c r="A106" s="311"/>
      <c r="B106" s="115" t="s">
        <v>25</v>
      </c>
      <c r="C106" s="100" t="s">
        <v>26</v>
      </c>
      <c r="D106" s="101">
        <v>114244</v>
      </c>
      <c r="E106" s="447"/>
      <c r="F106" s="447">
        <v>9190</v>
      </c>
      <c r="G106" s="465">
        <f t="shared" si="29"/>
        <v>105054</v>
      </c>
      <c r="H106" s="101">
        <f t="shared" si="30"/>
        <v>105054</v>
      </c>
      <c r="I106" s="101">
        <f>H106</f>
        <v>105054</v>
      </c>
      <c r="J106" s="218"/>
      <c r="K106" s="219">
        <v>0</v>
      </c>
      <c r="L106" s="220"/>
      <c r="M106" s="220"/>
      <c r="N106" s="294"/>
    </row>
    <row r="107" spans="1:14" s="131" customFormat="1" ht="18" customHeight="1">
      <c r="A107" s="311"/>
      <c r="B107" s="314" t="s">
        <v>73</v>
      </c>
      <c r="C107" s="100" t="s">
        <v>53</v>
      </c>
      <c r="D107" s="101">
        <v>177250</v>
      </c>
      <c r="E107" s="447"/>
      <c r="F107" s="447"/>
      <c r="G107" s="465">
        <f t="shared" si="29"/>
        <v>177250</v>
      </c>
      <c r="H107" s="101">
        <f t="shared" si="30"/>
        <v>177250</v>
      </c>
      <c r="I107" s="101">
        <v>0</v>
      </c>
      <c r="J107" s="218">
        <f>H107</f>
        <v>177250</v>
      </c>
      <c r="K107" s="219">
        <v>0</v>
      </c>
      <c r="L107" s="220"/>
      <c r="M107" s="220"/>
      <c r="N107" s="294"/>
    </row>
    <row r="108" spans="1:14" s="131" customFormat="1" ht="18" customHeight="1">
      <c r="A108" s="311"/>
      <c r="B108" s="314" t="s">
        <v>589</v>
      </c>
      <c r="C108" s="100" t="s">
        <v>590</v>
      </c>
      <c r="D108" s="101">
        <v>3000</v>
      </c>
      <c r="E108" s="447"/>
      <c r="F108" s="447"/>
      <c r="G108" s="465">
        <f t="shared" si="29"/>
        <v>3000</v>
      </c>
      <c r="H108" s="101">
        <f t="shared" si="30"/>
        <v>3000</v>
      </c>
      <c r="I108" s="101">
        <f>H108</f>
        <v>3000</v>
      </c>
      <c r="J108" s="218"/>
      <c r="K108" s="219">
        <v>0</v>
      </c>
      <c r="L108" s="220"/>
      <c r="M108" s="220"/>
      <c r="N108" s="294"/>
    </row>
    <row r="109" spans="1:14" s="131" customFormat="1" ht="17.25" customHeight="1">
      <c r="A109" s="311"/>
      <c r="B109" s="314" t="s">
        <v>27</v>
      </c>
      <c r="C109" s="100" t="s">
        <v>28</v>
      </c>
      <c r="D109" s="101">
        <v>29755</v>
      </c>
      <c r="E109" s="447"/>
      <c r="F109" s="447"/>
      <c r="G109" s="465">
        <f t="shared" si="29"/>
        <v>29755</v>
      </c>
      <c r="H109" s="101">
        <f t="shared" si="30"/>
        <v>29755</v>
      </c>
      <c r="I109" s="101">
        <v>0</v>
      </c>
      <c r="J109" s="218">
        <f>H109</f>
        <v>29755</v>
      </c>
      <c r="K109" s="219">
        <v>0</v>
      </c>
      <c r="L109" s="220"/>
      <c r="M109" s="220"/>
      <c r="N109" s="294"/>
    </row>
    <row r="110" spans="1:14" s="131" customFormat="1" ht="19.5" customHeight="1">
      <c r="A110" s="311"/>
      <c r="B110" s="115" t="s">
        <v>29</v>
      </c>
      <c r="C110" s="100" t="s">
        <v>142</v>
      </c>
      <c r="D110" s="101">
        <v>50070</v>
      </c>
      <c r="E110" s="447"/>
      <c r="F110" s="447"/>
      <c r="G110" s="465">
        <f t="shared" si="29"/>
        <v>50070</v>
      </c>
      <c r="H110" s="101">
        <f t="shared" si="30"/>
        <v>50070</v>
      </c>
      <c r="I110" s="101">
        <v>0</v>
      </c>
      <c r="J110" s="218"/>
      <c r="K110" s="219">
        <v>0</v>
      </c>
      <c r="L110" s="220"/>
      <c r="M110" s="220"/>
      <c r="N110" s="294"/>
    </row>
    <row r="111" spans="1:14" s="131" customFormat="1" ht="21" customHeight="1">
      <c r="A111" s="311"/>
      <c r="B111" s="115" t="s">
        <v>31</v>
      </c>
      <c r="C111" s="100" t="s">
        <v>107</v>
      </c>
      <c r="D111" s="101">
        <v>65000</v>
      </c>
      <c r="E111" s="447"/>
      <c r="F111" s="447"/>
      <c r="G111" s="465">
        <f t="shared" si="29"/>
        <v>65000</v>
      </c>
      <c r="H111" s="101">
        <f t="shared" si="30"/>
        <v>65000</v>
      </c>
      <c r="I111" s="101">
        <v>0</v>
      </c>
      <c r="J111" s="218"/>
      <c r="K111" s="219">
        <v>0</v>
      </c>
      <c r="L111" s="220"/>
      <c r="M111" s="220"/>
      <c r="N111" s="294"/>
    </row>
    <row r="112" spans="1:14" s="131" customFormat="1" ht="18.75" customHeight="1">
      <c r="A112" s="311"/>
      <c r="B112" s="115" t="s">
        <v>93</v>
      </c>
      <c r="C112" s="100" t="s">
        <v>94</v>
      </c>
      <c r="D112" s="101">
        <v>1500</v>
      </c>
      <c r="E112" s="447"/>
      <c r="F112" s="447"/>
      <c r="G112" s="465">
        <f t="shared" si="29"/>
        <v>1500</v>
      </c>
      <c r="H112" s="101">
        <f t="shared" si="30"/>
        <v>1500</v>
      </c>
      <c r="I112" s="101">
        <v>0</v>
      </c>
      <c r="J112" s="218"/>
      <c r="K112" s="219">
        <v>0</v>
      </c>
      <c r="L112" s="220"/>
      <c r="M112" s="220"/>
      <c r="N112" s="294"/>
    </row>
    <row r="113" spans="1:14" s="131" customFormat="1" ht="19.5" customHeight="1">
      <c r="A113" s="311"/>
      <c r="B113" s="115" t="s">
        <v>35</v>
      </c>
      <c r="C113" s="100" t="s">
        <v>109</v>
      </c>
      <c r="D113" s="101">
        <v>387000</v>
      </c>
      <c r="E113" s="447"/>
      <c r="F113" s="447"/>
      <c r="G113" s="465">
        <f t="shared" si="29"/>
        <v>387000</v>
      </c>
      <c r="H113" s="101">
        <f t="shared" si="30"/>
        <v>387000</v>
      </c>
      <c r="I113" s="101">
        <v>0</v>
      </c>
      <c r="J113" s="218"/>
      <c r="K113" s="219">
        <v>0</v>
      </c>
      <c r="L113" s="220"/>
      <c r="M113" s="220"/>
      <c r="N113" s="294"/>
    </row>
    <row r="114" spans="1:14" s="131" customFormat="1" ht="18" customHeight="1">
      <c r="A114" s="311"/>
      <c r="B114" s="115" t="s">
        <v>591</v>
      </c>
      <c r="C114" s="100" t="s">
        <v>461</v>
      </c>
      <c r="D114" s="101">
        <v>3600</v>
      </c>
      <c r="E114" s="447"/>
      <c r="F114" s="447"/>
      <c r="G114" s="465">
        <f t="shared" si="29"/>
        <v>3600</v>
      </c>
      <c r="H114" s="101">
        <f t="shared" si="30"/>
        <v>3600</v>
      </c>
      <c r="I114" s="101">
        <v>0</v>
      </c>
      <c r="J114" s="218"/>
      <c r="K114" s="219">
        <v>0</v>
      </c>
      <c r="L114" s="220"/>
      <c r="M114" s="220"/>
      <c r="N114" s="294"/>
    </row>
    <row r="115" spans="1:14" s="131" customFormat="1" ht="17.25" customHeight="1">
      <c r="A115" s="311"/>
      <c r="B115" s="115" t="s">
        <v>290</v>
      </c>
      <c r="C115" s="100" t="s">
        <v>769</v>
      </c>
      <c r="D115" s="101">
        <v>8234</v>
      </c>
      <c r="E115" s="447"/>
      <c r="F115" s="447"/>
      <c r="G115" s="465">
        <f t="shared" si="29"/>
        <v>8234</v>
      </c>
      <c r="H115" s="101">
        <f t="shared" si="30"/>
        <v>8234</v>
      </c>
      <c r="I115" s="101"/>
      <c r="J115" s="218"/>
      <c r="K115" s="219"/>
      <c r="L115" s="220"/>
      <c r="M115" s="220"/>
      <c r="N115" s="294"/>
    </row>
    <row r="116" spans="1:14" s="131" customFormat="1" ht="18" customHeight="1">
      <c r="A116" s="311"/>
      <c r="B116" s="115" t="s">
        <v>283</v>
      </c>
      <c r="C116" s="100" t="s">
        <v>756</v>
      </c>
      <c r="D116" s="101">
        <v>22491</v>
      </c>
      <c r="E116" s="447"/>
      <c r="F116" s="447"/>
      <c r="G116" s="465">
        <f t="shared" si="29"/>
        <v>22491</v>
      </c>
      <c r="H116" s="101">
        <f t="shared" si="30"/>
        <v>22491</v>
      </c>
      <c r="I116" s="101"/>
      <c r="J116" s="218"/>
      <c r="K116" s="219"/>
      <c r="L116" s="220"/>
      <c r="M116" s="220"/>
      <c r="N116" s="294"/>
    </row>
    <row r="117" spans="1:14" s="131" customFormat="1" ht="18.75" customHeight="1">
      <c r="A117" s="311"/>
      <c r="B117" s="115" t="s">
        <v>291</v>
      </c>
      <c r="C117" s="100" t="s">
        <v>770</v>
      </c>
      <c r="D117" s="101">
        <v>130</v>
      </c>
      <c r="E117" s="447"/>
      <c r="F117" s="447"/>
      <c r="G117" s="465">
        <f t="shared" si="29"/>
        <v>130</v>
      </c>
      <c r="H117" s="101">
        <f t="shared" si="30"/>
        <v>130</v>
      </c>
      <c r="I117" s="101"/>
      <c r="J117" s="218"/>
      <c r="K117" s="219"/>
      <c r="L117" s="220"/>
      <c r="M117" s="220"/>
      <c r="N117" s="294"/>
    </row>
    <row r="118" spans="1:14" s="131" customFormat="1" ht="18" customHeight="1">
      <c r="A118" s="311"/>
      <c r="B118" s="115" t="s">
        <v>37</v>
      </c>
      <c r="C118" s="100" t="s">
        <v>38</v>
      </c>
      <c r="D118" s="101">
        <v>10500</v>
      </c>
      <c r="E118" s="447"/>
      <c r="F118" s="447"/>
      <c r="G118" s="465">
        <f t="shared" si="29"/>
        <v>10500</v>
      </c>
      <c r="H118" s="101">
        <f t="shared" si="30"/>
        <v>10500</v>
      </c>
      <c r="I118" s="101">
        <v>0</v>
      </c>
      <c r="J118" s="218"/>
      <c r="K118" s="219">
        <v>0</v>
      </c>
      <c r="L118" s="220"/>
      <c r="M118" s="220"/>
      <c r="N118" s="294"/>
    </row>
    <row r="119" spans="1:14" s="131" customFormat="1" ht="20.25" customHeight="1">
      <c r="A119" s="311"/>
      <c r="B119" s="115" t="s">
        <v>680</v>
      </c>
      <c r="C119" s="100" t="s">
        <v>681</v>
      </c>
      <c r="D119" s="101">
        <v>500</v>
      </c>
      <c r="E119" s="447"/>
      <c r="F119" s="447"/>
      <c r="G119" s="465">
        <f t="shared" si="29"/>
        <v>500</v>
      </c>
      <c r="H119" s="101">
        <f t="shared" si="30"/>
        <v>500</v>
      </c>
      <c r="I119" s="101">
        <v>0</v>
      </c>
      <c r="J119" s="218"/>
      <c r="K119" s="219">
        <v>0</v>
      </c>
      <c r="L119" s="220"/>
      <c r="M119" s="220"/>
      <c r="N119" s="294"/>
    </row>
    <row r="120" spans="1:14" s="131" customFormat="1" ht="19.5" customHeight="1">
      <c r="A120" s="311"/>
      <c r="B120" s="115" t="s">
        <v>39</v>
      </c>
      <c r="C120" s="100" t="s">
        <v>40</v>
      </c>
      <c r="D120" s="101">
        <v>686</v>
      </c>
      <c r="E120" s="447"/>
      <c r="F120" s="447"/>
      <c r="G120" s="465">
        <f t="shared" si="29"/>
        <v>686</v>
      </c>
      <c r="H120" s="101">
        <f t="shared" si="30"/>
        <v>686</v>
      </c>
      <c r="I120" s="101">
        <v>0</v>
      </c>
      <c r="J120" s="218"/>
      <c r="K120" s="219">
        <v>0</v>
      </c>
      <c r="L120" s="220"/>
      <c r="M120" s="220"/>
      <c r="N120" s="294"/>
    </row>
    <row r="121" spans="1:14" s="131" customFormat="1" ht="15.75" customHeight="1">
      <c r="A121" s="311"/>
      <c r="B121" s="115" t="s">
        <v>41</v>
      </c>
      <c r="C121" s="100" t="s">
        <v>42</v>
      </c>
      <c r="D121" s="101">
        <v>33500</v>
      </c>
      <c r="E121" s="447">
        <v>3375</v>
      </c>
      <c r="F121" s="447"/>
      <c r="G121" s="465">
        <f t="shared" si="29"/>
        <v>36875</v>
      </c>
      <c r="H121" s="101">
        <f t="shared" si="30"/>
        <v>36875</v>
      </c>
      <c r="I121" s="101">
        <v>0</v>
      </c>
      <c r="J121" s="218"/>
      <c r="K121" s="219">
        <v>0</v>
      </c>
      <c r="L121" s="220"/>
      <c r="M121" s="220"/>
      <c r="N121" s="294"/>
    </row>
    <row r="122" spans="1:14" s="131" customFormat="1" ht="15.75" customHeight="1">
      <c r="A122" s="312"/>
      <c r="B122" s="314" t="s">
        <v>57</v>
      </c>
      <c r="C122" s="100" t="s">
        <v>58</v>
      </c>
      <c r="D122" s="101">
        <v>200</v>
      </c>
      <c r="E122" s="447"/>
      <c r="F122" s="447"/>
      <c r="G122" s="465">
        <f t="shared" si="29"/>
        <v>200</v>
      </c>
      <c r="H122" s="101">
        <f t="shared" si="30"/>
        <v>200</v>
      </c>
      <c r="I122" s="101">
        <v>0</v>
      </c>
      <c r="J122" s="218"/>
      <c r="K122" s="219">
        <v>0</v>
      </c>
      <c r="L122" s="220"/>
      <c r="M122" s="220"/>
      <c r="N122" s="294"/>
    </row>
    <row r="123" spans="1:14" s="131" customFormat="1" ht="16.5" customHeight="1">
      <c r="A123" s="312"/>
      <c r="B123" s="314" t="s">
        <v>607</v>
      </c>
      <c r="C123" s="100" t="s">
        <v>771</v>
      </c>
      <c r="D123" s="101">
        <v>450</v>
      </c>
      <c r="E123" s="447"/>
      <c r="F123" s="447"/>
      <c r="G123" s="465">
        <f t="shared" si="29"/>
        <v>450</v>
      </c>
      <c r="H123" s="101">
        <f t="shared" si="30"/>
        <v>450</v>
      </c>
      <c r="I123" s="101">
        <v>0</v>
      </c>
      <c r="J123" s="218"/>
      <c r="K123" s="219">
        <v>0</v>
      </c>
      <c r="L123" s="220"/>
      <c r="M123" s="220"/>
      <c r="N123" s="294"/>
    </row>
    <row r="124" spans="1:14" s="131" customFormat="1" ht="18" customHeight="1">
      <c r="A124" s="312"/>
      <c r="B124" s="314" t="s">
        <v>284</v>
      </c>
      <c r="C124" s="100" t="s">
        <v>767</v>
      </c>
      <c r="D124" s="101">
        <v>9500</v>
      </c>
      <c r="E124" s="447"/>
      <c r="F124" s="447"/>
      <c r="G124" s="465">
        <f t="shared" si="29"/>
        <v>9500</v>
      </c>
      <c r="H124" s="101">
        <f t="shared" si="30"/>
        <v>9500</v>
      </c>
      <c r="I124" s="101"/>
      <c r="J124" s="218"/>
      <c r="K124" s="219"/>
      <c r="L124" s="220"/>
      <c r="M124" s="220"/>
      <c r="N124" s="294"/>
    </row>
    <row r="125" spans="1:14" s="131" customFormat="1" ht="16.5" customHeight="1">
      <c r="A125" s="312"/>
      <c r="B125" s="314" t="s">
        <v>285</v>
      </c>
      <c r="C125" s="100" t="s">
        <v>288</v>
      </c>
      <c r="D125" s="101">
        <v>4000</v>
      </c>
      <c r="E125" s="447"/>
      <c r="F125" s="447"/>
      <c r="G125" s="465">
        <f t="shared" si="29"/>
        <v>4000</v>
      </c>
      <c r="H125" s="101">
        <f t="shared" si="30"/>
        <v>4000</v>
      </c>
      <c r="I125" s="101"/>
      <c r="J125" s="218"/>
      <c r="K125" s="219"/>
      <c r="L125" s="220"/>
      <c r="M125" s="220"/>
      <c r="N125" s="294"/>
    </row>
    <row r="126" spans="1:14" s="131" customFormat="1" ht="21" customHeight="1">
      <c r="A126" s="312"/>
      <c r="B126" s="314" t="s">
        <v>286</v>
      </c>
      <c r="C126" s="100" t="s">
        <v>289</v>
      </c>
      <c r="D126" s="101">
        <v>10000</v>
      </c>
      <c r="E126" s="447"/>
      <c r="F126" s="447"/>
      <c r="G126" s="465">
        <f t="shared" si="29"/>
        <v>10000</v>
      </c>
      <c r="H126" s="101">
        <f t="shared" si="30"/>
        <v>10000</v>
      </c>
      <c r="I126" s="101"/>
      <c r="J126" s="218"/>
      <c r="K126" s="219"/>
      <c r="L126" s="220"/>
      <c r="M126" s="220"/>
      <c r="N126" s="294"/>
    </row>
    <row r="127" spans="1:14" s="131" customFormat="1" ht="15.75" customHeight="1">
      <c r="A127" s="312"/>
      <c r="B127" s="314" t="s">
        <v>79</v>
      </c>
      <c r="C127" s="100" t="s">
        <v>706</v>
      </c>
      <c r="D127" s="101">
        <v>10000</v>
      </c>
      <c r="E127" s="447"/>
      <c r="F127" s="447"/>
      <c r="G127" s="465">
        <f t="shared" si="29"/>
        <v>10000</v>
      </c>
      <c r="H127" s="101">
        <f t="shared" si="30"/>
        <v>10000</v>
      </c>
      <c r="I127" s="101">
        <v>0</v>
      </c>
      <c r="J127" s="218"/>
      <c r="K127" s="219">
        <f>H127</f>
        <v>10000</v>
      </c>
      <c r="L127" s="220"/>
      <c r="M127" s="220"/>
      <c r="N127" s="294"/>
    </row>
    <row r="128" spans="1:14" s="131" customFormat="1" ht="46.5" customHeight="1">
      <c r="A128" s="311"/>
      <c r="B128" s="115" t="s">
        <v>569</v>
      </c>
      <c r="C128" s="100" t="s">
        <v>772</v>
      </c>
      <c r="D128" s="101">
        <v>42000</v>
      </c>
      <c r="E128" s="447"/>
      <c r="F128" s="447"/>
      <c r="G128" s="465">
        <f t="shared" si="29"/>
        <v>42000</v>
      </c>
      <c r="H128" s="101"/>
      <c r="I128" s="101">
        <v>0</v>
      </c>
      <c r="J128" s="218">
        <v>0</v>
      </c>
      <c r="K128" s="219"/>
      <c r="L128" s="220"/>
      <c r="M128" s="220"/>
      <c r="N128" s="296">
        <f>G128</f>
        <v>42000</v>
      </c>
    </row>
    <row r="129" spans="1:14" s="131" customFormat="1" ht="20.25" customHeight="1">
      <c r="A129" s="309" t="s">
        <v>85</v>
      </c>
      <c r="B129" s="305"/>
      <c r="C129" s="204" t="s">
        <v>86</v>
      </c>
      <c r="D129" s="217">
        <f>SUM(D130:D137)</f>
        <v>14000</v>
      </c>
      <c r="E129" s="217">
        <f>SUM(E130:E137)</f>
        <v>111</v>
      </c>
      <c r="F129" s="217">
        <f>SUM(F130:F137)</f>
        <v>111</v>
      </c>
      <c r="G129" s="217">
        <f>SUM(G130:G137)</f>
        <v>14000</v>
      </c>
      <c r="H129" s="217">
        <f aca="true" t="shared" si="31" ref="H129:N129">SUM(H130:H137)</f>
        <v>14000</v>
      </c>
      <c r="I129" s="217">
        <f t="shared" si="31"/>
        <v>5800</v>
      </c>
      <c r="J129" s="217">
        <f t="shared" si="31"/>
        <v>958</v>
      </c>
      <c r="K129" s="217">
        <f t="shared" si="31"/>
        <v>0</v>
      </c>
      <c r="L129" s="217">
        <f t="shared" si="31"/>
        <v>0</v>
      </c>
      <c r="M129" s="217">
        <f t="shared" si="31"/>
        <v>0</v>
      </c>
      <c r="N129" s="293">
        <f t="shared" si="31"/>
        <v>0</v>
      </c>
    </row>
    <row r="130" spans="1:14" s="131" customFormat="1" ht="16.5" customHeight="1">
      <c r="A130" s="312"/>
      <c r="B130" s="115" t="s">
        <v>20</v>
      </c>
      <c r="C130" s="100" t="s">
        <v>82</v>
      </c>
      <c r="D130" s="101">
        <v>5400</v>
      </c>
      <c r="E130" s="447"/>
      <c r="F130" s="447">
        <v>70</v>
      </c>
      <c r="G130" s="465">
        <f>D130+E130-F130</f>
        <v>5330</v>
      </c>
      <c r="H130" s="101">
        <f>G130</f>
        <v>5330</v>
      </c>
      <c r="I130" s="101"/>
      <c r="J130" s="218">
        <v>0</v>
      </c>
      <c r="K130" s="219">
        <v>0</v>
      </c>
      <c r="L130" s="220"/>
      <c r="M130" s="220"/>
      <c r="N130" s="294"/>
    </row>
    <row r="131" spans="1:14" s="131" customFormat="1" ht="15.75" customHeight="1">
      <c r="A131" s="311"/>
      <c r="B131" s="115" t="s">
        <v>52</v>
      </c>
      <c r="C131" s="100" t="s">
        <v>87</v>
      </c>
      <c r="D131" s="101">
        <v>838</v>
      </c>
      <c r="E131" s="447"/>
      <c r="F131" s="447"/>
      <c r="G131" s="465">
        <f aca="true" t="shared" si="32" ref="G131:G137">D131+E131-F131</f>
        <v>838</v>
      </c>
      <c r="H131" s="101">
        <f aca="true" t="shared" si="33" ref="H131:H137">G131</f>
        <v>838</v>
      </c>
      <c r="I131" s="101"/>
      <c r="J131" s="218">
        <f>H131</f>
        <v>838</v>
      </c>
      <c r="K131" s="219">
        <v>0</v>
      </c>
      <c r="L131" s="220"/>
      <c r="M131" s="220"/>
      <c r="N131" s="294"/>
    </row>
    <row r="132" spans="1:14" s="131" customFormat="1" ht="15.75" customHeight="1">
      <c r="A132" s="311"/>
      <c r="B132" s="115" t="s">
        <v>27</v>
      </c>
      <c r="C132" s="100" t="s">
        <v>28</v>
      </c>
      <c r="D132" s="101">
        <v>120</v>
      </c>
      <c r="E132" s="447"/>
      <c r="F132" s="447"/>
      <c r="G132" s="465">
        <f t="shared" si="32"/>
        <v>120</v>
      </c>
      <c r="H132" s="101">
        <f t="shared" si="33"/>
        <v>120</v>
      </c>
      <c r="I132" s="101"/>
      <c r="J132" s="218">
        <f>H132</f>
        <v>120</v>
      </c>
      <c r="K132" s="219">
        <v>0</v>
      </c>
      <c r="L132" s="220"/>
      <c r="M132" s="220"/>
      <c r="N132" s="294"/>
    </row>
    <row r="133" spans="1:14" s="131" customFormat="1" ht="15.75" customHeight="1">
      <c r="A133" s="311"/>
      <c r="B133" s="115" t="s">
        <v>589</v>
      </c>
      <c r="C133" s="100" t="s">
        <v>590</v>
      </c>
      <c r="D133" s="101">
        <v>5800</v>
      </c>
      <c r="E133" s="447"/>
      <c r="F133" s="447"/>
      <c r="G133" s="465">
        <f t="shared" si="32"/>
        <v>5800</v>
      </c>
      <c r="H133" s="101">
        <f t="shared" si="33"/>
        <v>5800</v>
      </c>
      <c r="I133" s="101">
        <f>H133</f>
        <v>5800</v>
      </c>
      <c r="J133" s="218">
        <v>0</v>
      </c>
      <c r="K133" s="219">
        <v>0</v>
      </c>
      <c r="L133" s="220"/>
      <c r="M133" s="220"/>
      <c r="N133" s="294"/>
    </row>
    <row r="134" spans="1:14" s="131" customFormat="1" ht="16.5" customHeight="1">
      <c r="A134" s="311"/>
      <c r="B134" s="115" t="s">
        <v>29</v>
      </c>
      <c r="C134" s="100" t="s">
        <v>142</v>
      </c>
      <c r="D134" s="101">
        <v>710</v>
      </c>
      <c r="E134" s="447">
        <v>111</v>
      </c>
      <c r="F134" s="447"/>
      <c r="G134" s="465">
        <f t="shared" si="32"/>
        <v>821</v>
      </c>
      <c r="H134" s="101">
        <f t="shared" si="33"/>
        <v>821</v>
      </c>
      <c r="I134" s="101"/>
      <c r="J134" s="218">
        <v>0</v>
      </c>
      <c r="K134" s="219">
        <v>0</v>
      </c>
      <c r="L134" s="220"/>
      <c r="M134" s="220"/>
      <c r="N134" s="294"/>
    </row>
    <row r="135" spans="1:14" s="131" customFormat="1" ht="15.75" customHeight="1">
      <c r="A135" s="311"/>
      <c r="B135" s="115" t="s">
        <v>35</v>
      </c>
      <c r="C135" s="100" t="s">
        <v>109</v>
      </c>
      <c r="D135" s="101">
        <v>932</v>
      </c>
      <c r="E135" s="447"/>
      <c r="F135" s="447"/>
      <c r="G135" s="465">
        <f t="shared" si="32"/>
        <v>932</v>
      </c>
      <c r="H135" s="101">
        <f t="shared" si="33"/>
        <v>932</v>
      </c>
      <c r="I135" s="101"/>
      <c r="J135" s="218">
        <v>0</v>
      </c>
      <c r="K135" s="219">
        <v>0</v>
      </c>
      <c r="L135" s="220"/>
      <c r="M135" s="220"/>
      <c r="N135" s="294"/>
    </row>
    <row r="136" spans="1:14" s="131" customFormat="1" ht="15.75" customHeight="1">
      <c r="A136" s="311"/>
      <c r="B136" s="115" t="s">
        <v>283</v>
      </c>
      <c r="C136" s="100" t="s">
        <v>756</v>
      </c>
      <c r="D136" s="101">
        <v>100</v>
      </c>
      <c r="E136" s="447"/>
      <c r="F136" s="447"/>
      <c r="G136" s="465">
        <f t="shared" si="32"/>
        <v>100</v>
      </c>
      <c r="H136" s="101">
        <f t="shared" si="33"/>
        <v>100</v>
      </c>
      <c r="I136" s="101"/>
      <c r="J136" s="218"/>
      <c r="K136" s="219"/>
      <c r="L136" s="220"/>
      <c r="M136" s="220"/>
      <c r="N136" s="294"/>
    </row>
    <row r="137" spans="1:14" s="131" customFormat="1" ht="15.75" customHeight="1">
      <c r="A137" s="311"/>
      <c r="B137" s="115" t="s">
        <v>285</v>
      </c>
      <c r="C137" s="100" t="s">
        <v>288</v>
      </c>
      <c r="D137" s="101">
        <v>100</v>
      </c>
      <c r="E137" s="447"/>
      <c r="F137" s="447">
        <v>41</v>
      </c>
      <c r="G137" s="465">
        <f t="shared" si="32"/>
        <v>59</v>
      </c>
      <c r="H137" s="101">
        <f t="shared" si="33"/>
        <v>59</v>
      </c>
      <c r="I137" s="101"/>
      <c r="J137" s="218"/>
      <c r="K137" s="219"/>
      <c r="L137" s="297"/>
      <c r="M137" s="220"/>
      <c r="N137" s="294"/>
    </row>
    <row r="138" spans="1:14" s="130" customFormat="1" ht="24.75" customHeight="1">
      <c r="A138" s="309" t="s">
        <v>334</v>
      </c>
      <c r="B138" s="305"/>
      <c r="C138" s="204" t="s">
        <v>335</v>
      </c>
      <c r="D138" s="217">
        <f aca="true" t="shared" si="34" ref="D138:N138">SUM(D139:D141)</f>
        <v>13500</v>
      </c>
      <c r="E138" s="217">
        <f t="shared" si="34"/>
        <v>15515</v>
      </c>
      <c r="F138" s="217">
        <f t="shared" si="34"/>
        <v>0</v>
      </c>
      <c r="G138" s="217">
        <f t="shared" si="34"/>
        <v>29015</v>
      </c>
      <c r="H138" s="217">
        <f t="shared" si="34"/>
        <v>29015</v>
      </c>
      <c r="I138" s="217">
        <f t="shared" si="34"/>
        <v>1800</v>
      </c>
      <c r="J138" s="217">
        <f t="shared" si="34"/>
        <v>0</v>
      </c>
      <c r="K138" s="217">
        <f t="shared" si="34"/>
        <v>0</v>
      </c>
      <c r="L138" s="217">
        <f t="shared" si="34"/>
        <v>0</v>
      </c>
      <c r="M138" s="217">
        <f t="shared" si="34"/>
        <v>0</v>
      </c>
      <c r="N138" s="217">
        <f t="shared" si="34"/>
        <v>0</v>
      </c>
    </row>
    <row r="139" spans="1:14" s="131" customFormat="1" ht="15.75" customHeight="1">
      <c r="A139" s="311"/>
      <c r="B139" s="115" t="s">
        <v>589</v>
      </c>
      <c r="C139" s="100" t="s">
        <v>336</v>
      </c>
      <c r="D139" s="101">
        <v>1800</v>
      </c>
      <c r="E139" s="447"/>
      <c r="F139" s="447"/>
      <c r="G139" s="465">
        <f>D139+E139-F139</f>
        <v>1800</v>
      </c>
      <c r="H139" s="101">
        <f>G139</f>
        <v>1800</v>
      </c>
      <c r="I139" s="101">
        <f>H139</f>
        <v>1800</v>
      </c>
      <c r="J139" s="218"/>
      <c r="K139" s="219">
        <v>0</v>
      </c>
      <c r="L139" s="220"/>
      <c r="M139" s="220"/>
      <c r="N139" s="294"/>
    </row>
    <row r="140" spans="1:14" s="131" customFormat="1" ht="15.75" customHeight="1">
      <c r="A140" s="311"/>
      <c r="B140" s="115" t="s">
        <v>29</v>
      </c>
      <c r="C140" s="100" t="s">
        <v>142</v>
      </c>
      <c r="D140" s="101">
        <v>9000</v>
      </c>
      <c r="E140" s="447">
        <v>7655</v>
      </c>
      <c r="F140" s="447"/>
      <c r="G140" s="465">
        <f>D140+E140-F140</f>
        <v>16655</v>
      </c>
      <c r="H140" s="101">
        <f>G140</f>
        <v>16655</v>
      </c>
      <c r="I140" s="101">
        <v>0</v>
      </c>
      <c r="J140" s="218"/>
      <c r="K140" s="219">
        <v>0</v>
      </c>
      <c r="L140" s="220"/>
      <c r="M140" s="220"/>
      <c r="N140" s="294"/>
    </row>
    <row r="141" spans="1:14" s="154" customFormat="1" ht="15.75" customHeight="1">
      <c r="A141" s="318"/>
      <c r="B141" s="319" t="s">
        <v>35</v>
      </c>
      <c r="C141" s="102" t="s">
        <v>109</v>
      </c>
      <c r="D141" s="104">
        <v>2700</v>
      </c>
      <c r="E141" s="99">
        <v>7860</v>
      </c>
      <c r="F141" s="99"/>
      <c r="G141" s="465">
        <f>D141+E141-F141</f>
        <v>10560</v>
      </c>
      <c r="H141" s="101">
        <f>G141</f>
        <v>10560</v>
      </c>
      <c r="I141" s="101">
        <v>0</v>
      </c>
      <c r="J141" s="218"/>
      <c r="K141" s="224">
        <v>0</v>
      </c>
      <c r="L141" s="220"/>
      <c r="M141" s="220"/>
      <c r="N141" s="294"/>
    </row>
    <row r="142" spans="1:14" s="154" customFormat="1" ht="21.75" customHeight="1">
      <c r="A142" s="309" t="s">
        <v>88</v>
      </c>
      <c r="B142" s="305"/>
      <c r="C142" s="204" t="s">
        <v>89</v>
      </c>
      <c r="D142" s="217">
        <f>SUM(D143:D145)</f>
        <v>13830</v>
      </c>
      <c r="E142" s="217">
        <f>SUM(E143:E145)</f>
        <v>0</v>
      </c>
      <c r="F142" s="217">
        <f>SUM(F143:F145)</f>
        <v>0</v>
      </c>
      <c r="G142" s="217">
        <f>SUM(G143:G145)</f>
        <v>13830</v>
      </c>
      <c r="H142" s="217">
        <f aca="true" t="shared" si="35" ref="H142:N142">SUM(H143:H145)</f>
        <v>13830</v>
      </c>
      <c r="I142" s="217">
        <f t="shared" si="35"/>
        <v>0</v>
      </c>
      <c r="J142" s="217">
        <f t="shared" si="35"/>
        <v>0</v>
      </c>
      <c r="K142" s="217">
        <f t="shared" si="35"/>
        <v>0</v>
      </c>
      <c r="L142" s="217">
        <f t="shared" si="35"/>
        <v>0</v>
      </c>
      <c r="M142" s="217">
        <f t="shared" si="35"/>
        <v>0</v>
      </c>
      <c r="N142" s="293">
        <f t="shared" si="35"/>
        <v>0</v>
      </c>
    </row>
    <row r="143" spans="1:14" s="131" customFormat="1" ht="18" customHeight="1">
      <c r="A143" s="311"/>
      <c r="B143" s="115" t="s">
        <v>29</v>
      </c>
      <c r="C143" s="100" t="s">
        <v>142</v>
      </c>
      <c r="D143" s="101">
        <v>350</v>
      </c>
      <c r="E143" s="447"/>
      <c r="F143" s="447"/>
      <c r="G143" s="465">
        <f>D143+E143-F143</f>
        <v>350</v>
      </c>
      <c r="H143" s="101">
        <f>G143</f>
        <v>350</v>
      </c>
      <c r="I143" s="101">
        <v>0</v>
      </c>
      <c r="J143" s="218"/>
      <c r="K143" s="219">
        <v>0</v>
      </c>
      <c r="L143" s="220"/>
      <c r="M143" s="220"/>
      <c r="N143" s="294"/>
    </row>
    <row r="144" spans="1:14" s="131" customFormat="1" ht="19.5" customHeight="1">
      <c r="A144" s="311"/>
      <c r="B144" s="115" t="s">
        <v>35</v>
      </c>
      <c r="C144" s="100" t="s">
        <v>109</v>
      </c>
      <c r="D144" s="101">
        <v>1766</v>
      </c>
      <c r="E144" s="447"/>
      <c r="F144" s="447"/>
      <c r="G144" s="465">
        <f>D144+E144-F144</f>
        <v>1766</v>
      </c>
      <c r="H144" s="101">
        <f>G144</f>
        <v>1766</v>
      </c>
      <c r="I144" s="101">
        <v>0</v>
      </c>
      <c r="J144" s="218"/>
      <c r="K144" s="219">
        <v>0</v>
      </c>
      <c r="L144" s="220"/>
      <c r="M144" s="220"/>
      <c r="N144" s="294"/>
    </row>
    <row r="145" spans="1:14" s="131" customFormat="1" ht="21" customHeight="1">
      <c r="A145" s="311"/>
      <c r="B145" s="115" t="s">
        <v>39</v>
      </c>
      <c r="C145" s="100" t="s">
        <v>40</v>
      </c>
      <c r="D145" s="101">
        <v>11714</v>
      </c>
      <c r="E145" s="447"/>
      <c r="F145" s="447"/>
      <c r="G145" s="465">
        <f>D145+E145-F145</f>
        <v>11714</v>
      </c>
      <c r="H145" s="101">
        <f>G145</f>
        <v>11714</v>
      </c>
      <c r="I145" s="101">
        <v>0</v>
      </c>
      <c r="J145" s="218"/>
      <c r="K145" s="219">
        <v>0</v>
      </c>
      <c r="L145" s="220"/>
      <c r="M145" s="220"/>
      <c r="N145" s="294"/>
    </row>
    <row r="146" spans="1:14" s="131" customFormat="1" ht="45" customHeight="1">
      <c r="A146" s="307" t="s">
        <v>90</v>
      </c>
      <c r="B146" s="317"/>
      <c r="C146" s="166" t="s">
        <v>91</v>
      </c>
      <c r="D146" s="221">
        <f>D147+D149</f>
        <v>2265223</v>
      </c>
      <c r="E146" s="221">
        <f>E147+E149</f>
        <v>0</v>
      </c>
      <c r="F146" s="221">
        <f>F147+F149</f>
        <v>0</v>
      </c>
      <c r="G146" s="221">
        <f>G147+G149</f>
        <v>2265223</v>
      </c>
      <c r="H146" s="221">
        <f aca="true" t="shared" si="36" ref="H146:N146">H147+H149</f>
        <v>2215000</v>
      </c>
      <c r="I146" s="221">
        <f t="shared" si="36"/>
        <v>1690000</v>
      </c>
      <c r="J146" s="221">
        <f t="shared" si="36"/>
        <v>4000</v>
      </c>
      <c r="K146" s="221">
        <f t="shared" si="36"/>
        <v>0</v>
      </c>
      <c r="L146" s="221">
        <f t="shared" si="36"/>
        <v>0</v>
      </c>
      <c r="M146" s="221">
        <f t="shared" si="36"/>
        <v>0</v>
      </c>
      <c r="N146" s="295">
        <f t="shared" si="36"/>
        <v>50223</v>
      </c>
    </row>
    <row r="147" spans="1:14" s="131" customFormat="1" ht="27.75" customHeight="1">
      <c r="A147" s="309" t="s">
        <v>184</v>
      </c>
      <c r="B147" s="305"/>
      <c r="C147" s="204" t="s">
        <v>185</v>
      </c>
      <c r="D147" s="217">
        <f aca="true" t="shared" si="37" ref="D147:N147">D148</f>
        <v>50223</v>
      </c>
      <c r="E147" s="217">
        <f t="shared" si="37"/>
        <v>0</v>
      </c>
      <c r="F147" s="217">
        <f t="shared" si="37"/>
        <v>0</v>
      </c>
      <c r="G147" s="217">
        <f t="shared" si="37"/>
        <v>50223</v>
      </c>
      <c r="H147" s="217">
        <f t="shared" si="37"/>
        <v>0</v>
      </c>
      <c r="I147" s="217">
        <f t="shared" si="37"/>
        <v>0</v>
      </c>
      <c r="J147" s="217">
        <f t="shared" si="37"/>
        <v>0</v>
      </c>
      <c r="K147" s="217">
        <f t="shared" si="37"/>
        <v>0</v>
      </c>
      <c r="L147" s="217">
        <f t="shared" si="37"/>
        <v>0</v>
      </c>
      <c r="M147" s="217">
        <f t="shared" si="37"/>
        <v>0</v>
      </c>
      <c r="N147" s="293">
        <f t="shared" si="37"/>
        <v>50223</v>
      </c>
    </row>
    <row r="148" spans="1:14" s="131" customFormat="1" ht="45" customHeight="1">
      <c r="A148" s="320"/>
      <c r="B148" s="313" t="s">
        <v>569</v>
      </c>
      <c r="C148" s="100" t="s">
        <v>772</v>
      </c>
      <c r="D148" s="222">
        <v>50223</v>
      </c>
      <c r="E148" s="449"/>
      <c r="F148" s="449"/>
      <c r="G148" s="465">
        <f>D148+E148-F148</f>
        <v>50223</v>
      </c>
      <c r="H148" s="222"/>
      <c r="I148" s="222"/>
      <c r="J148" s="222"/>
      <c r="K148" s="222"/>
      <c r="L148" s="222"/>
      <c r="M148" s="222"/>
      <c r="N148" s="298">
        <f>G148</f>
        <v>50223</v>
      </c>
    </row>
    <row r="149" spans="1:14" s="131" customFormat="1" ht="26.25" customHeight="1">
      <c r="A149" s="309" t="s">
        <v>110</v>
      </c>
      <c r="B149" s="305"/>
      <c r="C149" s="204" t="s">
        <v>111</v>
      </c>
      <c r="D149" s="217">
        <f>SUM(D150:D170)</f>
        <v>2215000</v>
      </c>
      <c r="E149" s="217">
        <f>SUM(E150:E170)</f>
        <v>0</v>
      </c>
      <c r="F149" s="217">
        <f>SUM(F150:F170)</f>
        <v>0</v>
      </c>
      <c r="G149" s="217">
        <f>SUM(G150:G170)</f>
        <v>2215000</v>
      </c>
      <c r="H149" s="217">
        <f aca="true" t="shared" si="38" ref="H149:N149">SUM(H150:H170)</f>
        <v>2215000</v>
      </c>
      <c r="I149" s="217">
        <f t="shared" si="38"/>
        <v>1690000</v>
      </c>
      <c r="J149" s="217">
        <f t="shared" si="38"/>
        <v>4000</v>
      </c>
      <c r="K149" s="217">
        <f t="shared" si="38"/>
        <v>0</v>
      </c>
      <c r="L149" s="217">
        <f t="shared" si="38"/>
        <v>0</v>
      </c>
      <c r="M149" s="217">
        <f t="shared" si="38"/>
        <v>0</v>
      </c>
      <c r="N149" s="293">
        <f t="shared" si="38"/>
        <v>0</v>
      </c>
    </row>
    <row r="150" spans="1:14" s="131" customFormat="1" ht="15.75" customHeight="1">
      <c r="A150" s="311"/>
      <c r="B150" s="115" t="s">
        <v>463</v>
      </c>
      <c r="C150" s="100" t="s">
        <v>464</v>
      </c>
      <c r="D150" s="101">
        <v>155000</v>
      </c>
      <c r="E150" s="447"/>
      <c r="F150" s="447"/>
      <c r="G150" s="465">
        <f>D150+E150-F150</f>
        <v>155000</v>
      </c>
      <c r="H150" s="101">
        <f>G150</f>
        <v>155000</v>
      </c>
      <c r="I150" s="101"/>
      <c r="J150" s="218">
        <v>0</v>
      </c>
      <c r="K150" s="218">
        <v>0</v>
      </c>
      <c r="L150" s="220"/>
      <c r="M150" s="220"/>
      <c r="N150" s="294"/>
    </row>
    <row r="151" spans="1:14" s="131" customFormat="1" ht="15.75" customHeight="1">
      <c r="A151" s="311"/>
      <c r="B151" s="115" t="s">
        <v>23</v>
      </c>
      <c r="C151" s="100" t="s">
        <v>474</v>
      </c>
      <c r="D151" s="101">
        <v>19000</v>
      </c>
      <c r="E151" s="447"/>
      <c r="F151" s="447"/>
      <c r="G151" s="465">
        <f aca="true" t="shared" si="39" ref="G151:G170">D151+E151-F151</f>
        <v>19000</v>
      </c>
      <c r="H151" s="101">
        <f aca="true" t="shared" si="40" ref="H151:H170">G151</f>
        <v>19000</v>
      </c>
      <c r="I151" s="101">
        <f>H151</f>
        <v>19000</v>
      </c>
      <c r="J151" s="218">
        <v>0</v>
      </c>
      <c r="K151" s="218">
        <v>0</v>
      </c>
      <c r="L151" s="220"/>
      <c r="M151" s="220"/>
      <c r="N151" s="294"/>
    </row>
    <row r="152" spans="1:14" s="131" customFormat="1" ht="15.75" customHeight="1">
      <c r="A152" s="311"/>
      <c r="B152" s="115" t="s">
        <v>25</v>
      </c>
      <c r="C152" s="100" t="s">
        <v>26</v>
      </c>
      <c r="D152" s="101">
        <v>2000</v>
      </c>
      <c r="E152" s="447"/>
      <c r="F152" s="447"/>
      <c r="G152" s="465">
        <f t="shared" si="39"/>
        <v>2000</v>
      </c>
      <c r="H152" s="101">
        <f t="shared" si="40"/>
        <v>2000</v>
      </c>
      <c r="I152" s="101">
        <f>H152</f>
        <v>2000</v>
      </c>
      <c r="J152" s="218">
        <v>0</v>
      </c>
      <c r="K152" s="218">
        <v>0</v>
      </c>
      <c r="L152" s="220"/>
      <c r="M152" s="220"/>
      <c r="N152" s="294"/>
    </row>
    <row r="153" spans="1:14" s="131" customFormat="1" ht="21.75" customHeight="1">
      <c r="A153" s="311"/>
      <c r="B153" s="115" t="s">
        <v>98</v>
      </c>
      <c r="C153" s="100" t="s">
        <v>99</v>
      </c>
      <c r="D153" s="101">
        <v>1415000</v>
      </c>
      <c r="E153" s="447"/>
      <c r="F153" s="447"/>
      <c r="G153" s="465">
        <f t="shared" si="39"/>
        <v>1415000</v>
      </c>
      <c r="H153" s="101">
        <f t="shared" si="40"/>
        <v>1415000</v>
      </c>
      <c r="I153" s="101">
        <f>H153</f>
        <v>1415000</v>
      </c>
      <c r="J153" s="218">
        <v>0</v>
      </c>
      <c r="K153" s="218">
        <v>0</v>
      </c>
      <c r="L153" s="220"/>
      <c r="M153" s="220"/>
      <c r="N153" s="294"/>
    </row>
    <row r="154" spans="1:14" s="131" customFormat="1" ht="15" customHeight="1">
      <c r="A154" s="311"/>
      <c r="B154" s="115" t="s">
        <v>100</v>
      </c>
      <c r="C154" s="100" t="s">
        <v>101</v>
      </c>
      <c r="D154" s="101">
        <v>137000</v>
      </c>
      <c r="E154" s="447"/>
      <c r="F154" s="447"/>
      <c r="G154" s="465">
        <f t="shared" si="39"/>
        <v>137000</v>
      </c>
      <c r="H154" s="101">
        <f t="shared" si="40"/>
        <v>137000</v>
      </c>
      <c r="I154" s="101">
        <f>H154</f>
        <v>137000</v>
      </c>
      <c r="J154" s="218">
        <v>0</v>
      </c>
      <c r="K154" s="218">
        <v>0</v>
      </c>
      <c r="L154" s="220"/>
      <c r="M154" s="220"/>
      <c r="N154" s="294"/>
    </row>
    <row r="155" spans="1:14" s="131" customFormat="1" ht="15.75" customHeight="1">
      <c r="A155" s="311"/>
      <c r="B155" s="115" t="s">
        <v>102</v>
      </c>
      <c r="C155" s="100" t="s">
        <v>103</v>
      </c>
      <c r="D155" s="101">
        <v>117000</v>
      </c>
      <c r="E155" s="447"/>
      <c r="F155" s="447"/>
      <c r="G155" s="465">
        <f t="shared" si="39"/>
        <v>117000</v>
      </c>
      <c r="H155" s="101">
        <f t="shared" si="40"/>
        <v>117000</v>
      </c>
      <c r="I155" s="101">
        <f>H155</f>
        <v>117000</v>
      </c>
      <c r="J155" s="218">
        <v>0</v>
      </c>
      <c r="K155" s="218">
        <v>0</v>
      </c>
      <c r="L155" s="220"/>
      <c r="M155" s="220"/>
      <c r="N155" s="294"/>
    </row>
    <row r="156" spans="1:14" s="131" customFormat="1" ht="18" customHeight="1">
      <c r="A156" s="311"/>
      <c r="B156" s="314" t="s">
        <v>73</v>
      </c>
      <c r="C156" s="100" t="s">
        <v>87</v>
      </c>
      <c r="D156" s="101">
        <v>3500</v>
      </c>
      <c r="E156" s="447"/>
      <c r="F156" s="447"/>
      <c r="G156" s="465">
        <f t="shared" si="39"/>
        <v>3500</v>
      </c>
      <c r="H156" s="101">
        <f t="shared" si="40"/>
        <v>3500</v>
      </c>
      <c r="I156" s="101"/>
      <c r="J156" s="218">
        <f>H156</f>
        <v>3500</v>
      </c>
      <c r="K156" s="218">
        <v>0</v>
      </c>
      <c r="L156" s="220"/>
      <c r="M156" s="220"/>
      <c r="N156" s="294"/>
    </row>
    <row r="157" spans="1:14" s="131" customFormat="1" ht="15.75" customHeight="1">
      <c r="A157" s="311"/>
      <c r="B157" s="115" t="s">
        <v>27</v>
      </c>
      <c r="C157" s="100" t="s">
        <v>28</v>
      </c>
      <c r="D157" s="101">
        <v>500</v>
      </c>
      <c r="E157" s="447"/>
      <c r="F157" s="447"/>
      <c r="G157" s="465">
        <f t="shared" si="39"/>
        <v>500</v>
      </c>
      <c r="H157" s="101">
        <f t="shared" si="40"/>
        <v>500</v>
      </c>
      <c r="I157" s="101"/>
      <c r="J157" s="218">
        <f>H157</f>
        <v>500</v>
      </c>
      <c r="K157" s="218">
        <v>0</v>
      </c>
      <c r="L157" s="220"/>
      <c r="M157" s="220"/>
      <c r="N157" s="294"/>
    </row>
    <row r="158" spans="1:14" s="131" customFormat="1" ht="15.75" customHeight="1">
      <c r="A158" s="311"/>
      <c r="B158" s="115" t="s">
        <v>465</v>
      </c>
      <c r="C158" s="100" t="s">
        <v>466</v>
      </c>
      <c r="D158" s="101">
        <v>92000</v>
      </c>
      <c r="E158" s="447"/>
      <c r="F158" s="447"/>
      <c r="G158" s="465">
        <f t="shared" si="39"/>
        <v>92000</v>
      </c>
      <c r="H158" s="101">
        <f t="shared" si="40"/>
        <v>92000</v>
      </c>
      <c r="I158" s="101"/>
      <c r="J158" s="218">
        <v>0</v>
      </c>
      <c r="K158" s="218">
        <v>0</v>
      </c>
      <c r="L158" s="220"/>
      <c r="M158" s="220"/>
      <c r="N158" s="294"/>
    </row>
    <row r="159" spans="1:14" s="131" customFormat="1" ht="15.75" customHeight="1">
      <c r="A159" s="311"/>
      <c r="B159" s="115" t="s">
        <v>29</v>
      </c>
      <c r="C159" s="100" t="s">
        <v>142</v>
      </c>
      <c r="D159" s="101">
        <v>137840</v>
      </c>
      <c r="E159" s="447"/>
      <c r="F159" s="447"/>
      <c r="G159" s="465">
        <f t="shared" si="39"/>
        <v>137840</v>
      </c>
      <c r="H159" s="101">
        <f t="shared" si="40"/>
        <v>137840</v>
      </c>
      <c r="I159" s="101"/>
      <c r="J159" s="218">
        <v>0</v>
      </c>
      <c r="K159" s="218">
        <v>0</v>
      </c>
      <c r="L159" s="220"/>
      <c r="M159" s="220"/>
      <c r="N159" s="294"/>
    </row>
    <row r="160" spans="1:14" s="131" customFormat="1" ht="16.5" customHeight="1">
      <c r="A160" s="311"/>
      <c r="B160" s="115" t="s">
        <v>105</v>
      </c>
      <c r="C160" s="100" t="s">
        <v>106</v>
      </c>
      <c r="D160" s="101">
        <v>20000</v>
      </c>
      <c r="E160" s="447"/>
      <c r="F160" s="447"/>
      <c r="G160" s="465">
        <f t="shared" si="39"/>
        <v>20000</v>
      </c>
      <c r="H160" s="101">
        <f t="shared" si="40"/>
        <v>20000</v>
      </c>
      <c r="I160" s="101"/>
      <c r="J160" s="218">
        <v>0</v>
      </c>
      <c r="K160" s="218">
        <v>0</v>
      </c>
      <c r="L160" s="220"/>
      <c r="M160" s="220"/>
      <c r="N160" s="294"/>
    </row>
    <row r="161" spans="1:14" s="131" customFormat="1" ht="15.75" customHeight="1">
      <c r="A161" s="311"/>
      <c r="B161" s="115" t="s">
        <v>31</v>
      </c>
      <c r="C161" s="100" t="s">
        <v>107</v>
      </c>
      <c r="D161" s="101">
        <v>18000</v>
      </c>
      <c r="E161" s="447"/>
      <c r="F161" s="447"/>
      <c r="G161" s="465">
        <f t="shared" si="39"/>
        <v>18000</v>
      </c>
      <c r="H161" s="101">
        <f t="shared" si="40"/>
        <v>18000</v>
      </c>
      <c r="I161" s="101"/>
      <c r="J161" s="218">
        <v>0</v>
      </c>
      <c r="K161" s="218">
        <v>0</v>
      </c>
      <c r="L161" s="220"/>
      <c r="M161" s="220"/>
      <c r="N161" s="294"/>
    </row>
    <row r="162" spans="1:14" s="131" customFormat="1" ht="17.25" customHeight="1">
      <c r="A162" s="311"/>
      <c r="B162" s="115" t="s">
        <v>33</v>
      </c>
      <c r="C162" s="100" t="s">
        <v>108</v>
      </c>
      <c r="D162" s="101">
        <v>12000</v>
      </c>
      <c r="E162" s="447"/>
      <c r="F162" s="447"/>
      <c r="G162" s="465">
        <f t="shared" si="39"/>
        <v>12000</v>
      </c>
      <c r="H162" s="101">
        <f t="shared" si="40"/>
        <v>12000</v>
      </c>
      <c r="I162" s="101"/>
      <c r="J162" s="218">
        <v>0</v>
      </c>
      <c r="K162" s="218">
        <v>0</v>
      </c>
      <c r="L162" s="220"/>
      <c r="M162" s="220"/>
      <c r="N162" s="294"/>
    </row>
    <row r="163" spans="1:14" s="131" customFormat="1" ht="17.25" customHeight="1">
      <c r="A163" s="311"/>
      <c r="B163" s="115" t="s">
        <v>93</v>
      </c>
      <c r="C163" s="100" t="s">
        <v>94</v>
      </c>
      <c r="D163" s="101">
        <v>14000</v>
      </c>
      <c r="E163" s="447"/>
      <c r="F163" s="447"/>
      <c r="G163" s="465">
        <f t="shared" si="39"/>
        <v>14000</v>
      </c>
      <c r="H163" s="101">
        <f t="shared" si="40"/>
        <v>14000</v>
      </c>
      <c r="I163" s="101"/>
      <c r="J163" s="218">
        <v>0</v>
      </c>
      <c r="K163" s="218">
        <v>0</v>
      </c>
      <c r="L163" s="220"/>
      <c r="M163" s="220"/>
      <c r="N163" s="294"/>
    </row>
    <row r="164" spans="1:14" s="131" customFormat="1" ht="17.25" customHeight="1">
      <c r="A164" s="311"/>
      <c r="B164" s="115" t="s">
        <v>35</v>
      </c>
      <c r="C164" s="100" t="s">
        <v>109</v>
      </c>
      <c r="D164" s="101">
        <v>47550</v>
      </c>
      <c r="E164" s="447"/>
      <c r="F164" s="447"/>
      <c r="G164" s="465">
        <f t="shared" si="39"/>
        <v>47550</v>
      </c>
      <c r="H164" s="101">
        <f t="shared" si="40"/>
        <v>47550</v>
      </c>
      <c r="I164" s="101"/>
      <c r="J164" s="218">
        <v>0</v>
      </c>
      <c r="K164" s="218">
        <v>0</v>
      </c>
      <c r="L164" s="220"/>
      <c r="M164" s="220"/>
      <c r="N164" s="294"/>
    </row>
    <row r="165" spans="1:14" s="131" customFormat="1" ht="17.25" customHeight="1">
      <c r="A165" s="311"/>
      <c r="B165" s="115" t="s">
        <v>591</v>
      </c>
      <c r="C165" s="101" t="s">
        <v>592</v>
      </c>
      <c r="D165" s="101">
        <v>1450</v>
      </c>
      <c r="E165" s="447"/>
      <c r="F165" s="447"/>
      <c r="G165" s="465">
        <f t="shared" si="39"/>
        <v>1450</v>
      </c>
      <c r="H165" s="101">
        <f t="shared" si="40"/>
        <v>1450</v>
      </c>
      <c r="I165" s="101"/>
      <c r="J165" s="218"/>
      <c r="K165" s="218"/>
      <c r="L165" s="220"/>
      <c r="M165" s="220"/>
      <c r="N165" s="294"/>
    </row>
    <row r="166" spans="1:14" s="131" customFormat="1" ht="14.25" customHeight="1">
      <c r="A166" s="311"/>
      <c r="B166" s="115" t="s">
        <v>37</v>
      </c>
      <c r="C166" s="100" t="s">
        <v>38</v>
      </c>
      <c r="D166" s="101">
        <v>7000</v>
      </c>
      <c r="E166" s="447"/>
      <c r="F166" s="447"/>
      <c r="G166" s="465">
        <f t="shared" si="39"/>
        <v>7000</v>
      </c>
      <c r="H166" s="101">
        <f t="shared" si="40"/>
        <v>7000</v>
      </c>
      <c r="I166" s="101"/>
      <c r="J166" s="218">
        <v>0</v>
      </c>
      <c r="K166" s="218">
        <v>0</v>
      </c>
      <c r="L166" s="220"/>
      <c r="M166" s="220"/>
      <c r="N166" s="294"/>
    </row>
    <row r="167" spans="1:14" s="131" customFormat="1" ht="15.75" customHeight="1">
      <c r="A167" s="311"/>
      <c r="B167" s="115" t="s">
        <v>39</v>
      </c>
      <c r="C167" s="100" t="s">
        <v>40</v>
      </c>
      <c r="D167" s="101">
        <v>4000</v>
      </c>
      <c r="E167" s="447"/>
      <c r="F167" s="447"/>
      <c r="G167" s="465">
        <f t="shared" si="39"/>
        <v>4000</v>
      </c>
      <c r="H167" s="101">
        <f t="shared" si="40"/>
        <v>4000</v>
      </c>
      <c r="I167" s="101"/>
      <c r="J167" s="218">
        <v>0</v>
      </c>
      <c r="K167" s="218">
        <v>0</v>
      </c>
      <c r="L167" s="220"/>
      <c r="M167" s="220"/>
      <c r="N167" s="294"/>
    </row>
    <row r="168" spans="1:14" s="131" customFormat="1" ht="18" customHeight="1">
      <c r="A168" s="311"/>
      <c r="B168" s="115" t="s">
        <v>41</v>
      </c>
      <c r="C168" s="100" t="s">
        <v>42</v>
      </c>
      <c r="D168" s="101">
        <v>1000</v>
      </c>
      <c r="E168" s="447"/>
      <c r="F168" s="447"/>
      <c r="G168" s="465">
        <f t="shared" si="39"/>
        <v>1000</v>
      </c>
      <c r="H168" s="101">
        <f t="shared" si="40"/>
        <v>1000</v>
      </c>
      <c r="I168" s="101"/>
      <c r="J168" s="218">
        <v>0</v>
      </c>
      <c r="K168" s="218">
        <v>0</v>
      </c>
      <c r="L168" s="220"/>
      <c r="M168" s="220"/>
      <c r="N168" s="294"/>
    </row>
    <row r="169" spans="1:14" s="131" customFormat="1" ht="22.5" customHeight="1">
      <c r="A169" s="311"/>
      <c r="B169" s="115" t="s">
        <v>92</v>
      </c>
      <c r="C169" s="100" t="s">
        <v>299</v>
      </c>
      <c r="D169" s="101">
        <v>11000</v>
      </c>
      <c r="E169" s="447"/>
      <c r="F169" s="447"/>
      <c r="G169" s="465">
        <f t="shared" si="39"/>
        <v>11000</v>
      </c>
      <c r="H169" s="101">
        <f t="shared" si="40"/>
        <v>11000</v>
      </c>
      <c r="I169" s="101"/>
      <c r="J169" s="218">
        <v>0</v>
      </c>
      <c r="K169" s="218">
        <v>0</v>
      </c>
      <c r="L169" s="220"/>
      <c r="M169" s="220"/>
      <c r="N169" s="294"/>
    </row>
    <row r="170" spans="1:14" s="131" customFormat="1" ht="18.75" customHeight="1">
      <c r="A170" s="311"/>
      <c r="B170" s="115" t="s">
        <v>112</v>
      </c>
      <c r="C170" s="100" t="s">
        <v>300</v>
      </c>
      <c r="D170" s="101">
        <v>160</v>
      </c>
      <c r="E170" s="447"/>
      <c r="F170" s="447"/>
      <c r="G170" s="465">
        <f t="shared" si="39"/>
        <v>160</v>
      </c>
      <c r="H170" s="101">
        <f t="shared" si="40"/>
        <v>160</v>
      </c>
      <c r="I170" s="101"/>
      <c r="J170" s="218">
        <v>0</v>
      </c>
      <c r="K170" s="218">
        <v>0</v>
      </c>
      <c r="L170" s="220"/>
      <c r="M170" s="220"/>
      <c r="N170" s="294"/>
    </row>
    <row r="171" spans="1:14" s="131" customFormat="1" ht="21" customHeight="1">
      <c r="A171" s="307" t="s">
        <v>123</v>
      </c>
      <c r="B171" s="317"/>
      <c r="C171" s="166" t="s">
        <v>510</v>
      </c>
      <c r="D171" s="221">
        <f>D172+D175</f>
        <v>731526</v>
      </c>
      <c r="E171" s="221">
        <f>E172+E175</f>
        <v>0</v>
      </c>
      <c r="F171" s="221">
        <f>F172+F175</f>
        <v>0</v>
      </c>
      <c r="G171" s="221">
        <f>G172+G175</f>
        <v>731526</v>
      </c>
      <c r="H171" s="221">
        <f aca="true" t="shared" si="41" ref="H171:N171">H172+H175</f>
        <v>731526</v>
      </c>
      <c r="I171" s="221">
        <f t="shared" si="41"/>
        <v>0</v>
      </c>
      <c r="J171" s="221">
        <f t="shared" si="41"/>
        <v>0</v>
      </c>
      <c r="K171" s="221">
        <f t="shared" si="41"/>
        <v>0</v>
      </c>
      <c r="L171" s="221">
        <f t="shared" si="41"/>
        <v>535200</v>
      </c>
      <c r="M171" s="221">
        <f t="shared" si="41"/>
        <v>196326</v>
      </c>
      <c r="N171" s="295">
        <f t="shared" si="41"/>
        <v>0</v>
      </c>
    </row>
    <row r="172" spans="1:14" s="131" customFormat="1" ht="22.5" customHeight="1">
      <c r="A172" s="309" t="s">
        <v>124</v>
      </c>
      <c r="B172" s="305"/>
      <c r="C172" s="204" t="s">
        <v>125</v>
      </c>
      <c r="D172" s="217">
        <f>D173+D174</f>
        <v>535200</v>
      </c>
      <c r="E172" s="217">
        <f>E173+E174</f>
        <v>0</v>
      </c>
      <c r="F172" s="217">
        <f>F173+F174</f>
        <v>0</v>
      </c>
      <c r="G172" s="217">
        <f>G173+G174</f>
        <v>535200</v>
      </c>
      <c r="H172" s="217">
        <f aca="true" t="shared" si="42" ref="H172:N172">H173+H174</f>
        <v>535200</v>
      </c>
      <c r="I172" s="217">
        <f t="shared" si="42"/>
        <v>0</v>
      </c>
      <c r="J172" s="217">
        <f t="shared" si="42"/>
        <v>0</v>
      </c>
      <c r="K172" s="217">
        <f t="shared" si="42"/>
        <v>0</v>
      </c>
      <c r="L172" s="217">
        <f t="shared" si="42"/>
        <v>535200</v>
      </c>
      <c r="M172" s="217">
        <f t="shared" si="42"/>
        <v>0</v>
      </c>
      <c r="N172" s="293">
        <f t="shared" si="42"/>
        <v>0</v>
      </c>
    </row>
    <row r="173" spans="1:14" s="131" customFormat="1" ht="18" customHeight="1">
      <c r="A173" s="320"/>
      <c r="B173" s="313" t="s">
        <v>35</v>
      </c>
      <c r="C173" s="100" t="s">
        <v>707</v>
      </c>
      <c r="D173" s="222">
        <v>20200</v>
      </c>
      <c r="E173" s="449"/>
      <c r="F173" s="449"/>
      <c r="G173" s="465">
        <f>D173+E173-F173</f>
        <v>20200</v>
      </c>
      <c r="H173" s="222">
        <f>G173</f>
        <v>20200</v>
      </c>
      <c r="I173" s="222"/>
      <c r="J173" s="222"/>
      <c r="K173" s="222"/>
      <c r="L173" s="227">
        <f>H173</f>
        <v>20200</v>
      </c>
      <c r="M173" s="220"/>
      <c r="N173" s="294"/>
    </row>
    <row r="174" spans="1:14" s="131" customFormat="1" ht="17.25" customHeight="1">
      <c r="A174" s="311"/>
      <c r="B174" s="115" t="s">
        <v>126</v>
      </c>
      <c r="C174" s="100" t="s">
        <v>279</v>
      </c>
      <c r="D174" s="101">
        <v>515000</v>
      </c>
      <c r="E174" s="447"/>
      <c r="F174" s="447"/>
      <c r="G174" s="465">
        <f>D174+E174-F174</f>
        <v>515000</v>
      </c>
      <c r="H174" s="222">
        <f>G174</f>
        <v>515000</v>
      </c>
      <c r="I174" s="101">
        <v>0</v>
      </c>
      <c r="J174" s="218"/>
      <c r="K174" s="219">
        <v>0</v>
      </c>
      <c r="L174" s="227">
        <f>H174</f>
        <v>515000</v>
      </c>
      <c r="M174" s="220"/>
      <c r="N174" s="294"/>
    </row>
    <row r="175" spans="1:14" s="130" customFormat="1" ht="44.25" customHeight="1">
      <c r="A175" s="309" t="s">
        <v>127</v>
      </c>
      <c r="B175" s="305"/>
      <c r="C175" s="204" t="s">
        <v>360</v>
      </c>
      <c r="D175" s="217">
        <f>D176+D177</f>
        <v>196326</v>
      </c>
      <c r="E175" s="217">
        <f>E176+E177</f>
        <v>0</v>
      </c>
      <c r="F175" s="217">
        <f>F176+F177</f>
        <v>0</v>
      </c>
      <c r="G175" s="217">
        <f>G176+G177</f>
        <v>196326</v>
      </c>
      <c r="H175" s="217">
        <f aca="true" t="shared" si="43" ref="H175:N175">H176+H177</f>
        <v>196326</v>
      </c>
      <c r="I175" s="217">
        <f t="shared" si="43"/>
        <v>0</v>
      </c>
      <c r="J175" s="217">
        <f t="shared" si="43"/>
        <v>0</v>
      </c>
      <c r="K175" s="217">
        <f t="shared" si="43"/>
        <v>0</v>
      </c>
      <c r="L175" s="217">
        <f t="shared" si="43"/>
        <v>0</v>
      </c>
      <c r="M175" s="217">
        <f t="shared" si="43"/>
        <v>196326</v>
      </c>
      <c r="N175" s="293">
        <f t="shared" si="43"/>
        <v>0</v>
      </c>
    </row>
    <row r="176" spans="1:14" s="130" customFormat="1" ht="13.5" customHeight="1">
      <c r="A176" s="311"/>
      <c r="B176" s="115" t="s">
        <v>128</v>
      </c>
      <c r="C176" s="100" t="s">
        <v>773</v>
      </c>
      <c r="D176" s="101">
        <v>73217</v>
      </c>
      <c r="E176" s="447"/>
      <c r="F176" s="447"/>
      <c r="G176" s="465">
        <f>D176+E176-F176</f>
        <v>73217</v>
      </c>
      <c r="H176" s="101">
        <f>G176</f>
        <v>73217</v>
      </c>
      <c r="I176" s="105">
        <f>I177+I178</f>
        <v>0</v>
      </c>
      <c r="J176" s="101"/>
      <c r="K176" s="222"/>
      <c r="L176" s="220"/>
      <c r="M176" s="227">
        <f>H176</f>
        <v>73217</v>
      </c>
      <c r="N176" s="294"/>
    </row>
    <row r="177" spans="1:14" s="131" customFormat="1" ht="14.25" customHeight="1">
      <c r="A177" s="311"/>
      <c r="B177" s="115" t="s">
        <v>128</v>
      </c>
      <c r="C177" s="100" t="s">
        <v>773</v>
      </c>
      <c r="D177" s="101">
        <v>123109</v>
      </c>
      <c r="E177" s="447"/>
      <c r="F177" s="447"/>
      <c r="G177" s="465">
        <f>D177+E177-F177</f>
        <v>123109</v>
      </c>
      <c r="H177" s="101">
        <f>G177</f>
        <v>123109</v>
      </c>
      <c r="I177" s="101">
        <v>0</v>
      </c>
      <c r="J177" s="218"/>
      <c r="K177" s="219">
        <v>0</v>
      </c>
      <c r="L177" s="220"/>
      <c r="M177" s="227">
        <f>H177</f>
        <v>123109</v>
      </c>
      <c r="N177" s="294"/>
    </row>
    <row r="178" spans="1:14" s="131" customFormat="1" ht="19.5" customHeight="1">
      <c r="A178" s="307" t="s">
        <v>129</v>
      </c>
      <c r="B178" s="317"/>
      <c r="C178" s="166" t="s">
        <v>130</v>
      </c>
      <c r="D178" s="221">
        <f>D179</f>
        <v>385361</v>
      </c>
      <c r="E178" s="221">
        <f>E179</f>
        <v>0</v>
      </c>
      <c r="F178" s="221">
        <f>F179</f>
        <v>0</v>
      </c>
      <c r="G178" s="221">
        <f>G179</f>
        <v>385361</v>
      </c>
      <c r="H178" s="221">
        <f aca="true" t="shared" si="44" ref="H178:N178">H179</f>
        <v>385361</v>
      </c>
      <c r="I178" s="221">
        <f t="shared" si="44"/>
        <v>0</v>
      </c>
      <c r="J178" s="221">
        <f t="shared" si="44"/>
        <v>0</v>
      </c>
      <c r="K178" s="221">
        <f t="shared" si="44"/>
        <v>0</v>
      </c>
      <c r="L178" s="221">
        <f t="shared" si="44"/>
        <v>0</v>
      </c>
      <c r="M178" s="221">
        <f t="shared" si="44"/>
        <v>0</v>
      </c>
      <c r="N178" s="295">
        <f t="shared" si="44"/>
        <v>0</v>
      </c>
    </row>
    <row r="179" spans="1:14" s="131" customFormat="1" ht="16.5" customHeight="1">
      <c r="A179" s="309" t="s">
        <v>131</v>
      </c>
      <c r="B179" s="305"/>
      <c r="C179" s="204" t="s">
        <v>132</v>
      </c>
      <c r="D179" s="217">
        <f>D180+D181</f>
        <v>385361</v>
      </c>
      <c r="E179" s="217">
        <f>E180+E181</f>
        <v>0</v>
      </c>
      <c r="F179" s="217">
        <f>F180+F181</f>
        <v>0</v>
      </c>
      <c r="G179" s="217">
        <f>G180+G181</f>
        <v>385361</v>
      </c>
      <c r="H179" s="217">
        <f aca="true" t="shared" si="45" ref="H179:N179">H180+H181</f>
        <v>385361</v>
      </c>
      <c r="I179" s="217">
        <f t="shared" si="45"/>
        <v>0</v>
      </c>
      <c r="J179" s="217">
        <f t="shared" si="45"/>
        <v>0</v>
      </c>
      <c r="K179" s="217">
        <f t="shared" si="45"/>
        <v>0</v>
      </c>
      <c r="L179" s="217">
        <f t="shared" si="45"/>
        <v>0</v>
      </c>
      <c r="M179" s="217">
        <f t="shared" si="45"/>
        <v>0</v>
      </c>
      <c r="N179" s="293">
        <f t="shared" si="45"/>
        <v>0</v>
      </c>
    </row>
    <row r="180" spans="1:14" s="131" customFormat="1" ht="14.25" customHeight="1">
      <c r="A180" s="311"/>
      <c r="B180" s="115" t="s">
        <v>133</v>
      </c>
      <c r="C180" s="100" t="s">
        <v>134</v>
      </c>
      <c r="D180" s="101">
        <v>9647</v>
      </c>
      <c r="E180" s="447"/>
      <c r="F180" s="447"/>
      <c r="G180" s="465">
        <f>D180+E180-F180</f>
        <v>9647</v>
      </c>
      <c r="H180" s="101">
        <f>G180</f>
        <v>9647</v>
      </c>
      <c r="I180" s="101">
        <v>0</v>
      </c>
      <c r="J180" s="218"/>
      <c r="K180" s="219">
        <v>0</v>
      </c>
      <c r="L180" s="220"/>
      <c r="M180" s="220"/>
      <c r="N180" s="294"/>
    </row>
    <row r="181" spans="1:14" s="131" customFormat="1" ht="15" customHeight="1">
      <c r="A181" s="311"/>
      <c r="B181" s="115" t="s">
        <v>133</v>
      </c>
      <c r="C181" s="100" t="s">
        <v>135</v>
      </c>
      <c r="D181" s="101">
        <v>375714</v>
      </c>
      <c r="E181" s="447"/>
      <c r="F181" s="447"/>
      <c r="G181" s="465">
        <f>D181+E181-F181</f>
        <v>375714</v>
      </c>
      <c r="H181" s="101">
        <f>G181</f>
        <v>375714</v>
      </c>
      <c r="I181" s="101">
        <v>0</v>
      </c>
      <c r="J181" s="218"/>
      <c r="K181" s="219">
        <v>0</v>
      </c>
      <c r="L181" s="220"/>
      <c r="M181" s="220"/>
      <c r="N181" s="294"/>
    </row>
    <row r="182" spans="1:14" s="131" customFormat="1" ht="21" customHeight="1">
      <c r="A182" s="307" t="s">
        <v>136</v>
      </c>
      <c r="B182" s="317"/>
      <c r="C182" s="187" t="s">
        <v>137</v>
      </c>
      <c r="D182" s="221">
        <f>D183+D199+D201+D214+D242+D252+D316+D329+D332+D339</f>
        <v>10767409</v>
      </c>
      <c r="E182" s="221">
        <f>E183+E199+E201+E214+E242+E252+E316+E329+E332+E339</f>
        <v>131294</v>
      </c>
      <c r="F182" s="221">
        <f>F183+F199+F201+F214+F242+F252+F316+F329+F332+F339</f>
        <v>101966</v>
      </c>
      <c r="G182" s="221">
        <f>G183+G199+G201+G214+G242+G252+G316+G329+G332+G339</f>
        <v>10796737</v>
      </c>
      <c r="H182" s="221">
        <f aca="true" t="shared" si="46" ref="H182:N182">H183+H199+H201+H214+H242+H252+H316+H329+H332+H339</f>
        <v>10796737</v>
      </c>
      <c r="I182" s="221">
        <f t="shared" si="46"/>
        <v>6500405</v>
      </c>
      <c r="J182" s="221">
        <f t="shared" si="46"/>
        <v>1215404</v>
      </c>
      <c r="K182" s="221">
        <f t="shared" si="46"/>
        <v>1346968</v>
      </c>
      <c r="L182" s="221">
        <f t="shared" si="46"/>
        <v>0</v>
      </c>
      <c r="M182" s="221">
        <f t="shared" si="46"/>
        <v>0</v>
      </c>
      <c r="N182" s="295">
        <f t="shared" si="46"/>
        <v>0</v>
      </c>
    </row>
    <row r="183" spans="1:14" s="131" customFormat="1" ht="21.75" customHeight="1">
      <c r="A183" s="309" t="s">
        <v>138</v>
      </c>
      <c r="B183" s="305"/>
      <c r="C183" s="204" t="s">
        <v>139</v>
      </c>
      <c r="D183" s="217">
        <f>SUM(D184:D198)</f>
        <v>992446</v>
      </c>
      <c r="E183" s="217">
        <f>SUM(E184:E198)</f>
        <v>0</v>
      </c>
      <c r="F183" s="217">
        <f>SUM(F184:F198)</f>
        <v>5328</v>
      </c>
      <c r="G183" s="217">
        <f>SUM(G184:G198)</f>
        <v>987118</v>
      </c>
      <c r="H183" s="217">
        <f aca="true" t="shared" si="47" ref="H183:N183">SUM(H184:H198)</f>
        <v>987118</v>
      </c>
      <c r="I183" s="217">
        <f t="shared" si="47"/>
        <v>371587</v>
      </c>
      <c r="J183" s="217">
        <f t="shared" si="47"/>
        <v>69727</v>
      </c>
      <c r="K183" s="217">
        <f t="shared" si="47"/>
        <v>448002</v>
      </c>
      <c r="L183" s="217">
        <f t="shared" si="47"/>
        <v>0</v>
      </c>
      <c r="M183" s="217">
        <f t="shared" si="47"/>
        <v>0</v>
      </c>
      <c r="N183" s="293">
        <f t="shared" si="47"/>
        <v>0</v>
      </c>
    </row>
    <row r="184" spans="1:14" s="131" customFormat="1" ht="15" customHeight="1">
      <c r="A184" s="312"/>
      <c r="B184" s="115" t="s">
        <v>21</v>
      </c>
      <c r="C184" s="100" t="s">
        <v>354</v>
      </c>
      <c r="D184" s="101">
        <v>345760</v>
      </c>
      <c r="E184" s="447"/>
      <c r="F184" s="447"/>
      <c r="G184" s="465">
        <f>D184+E184-F184</f>
        <v>345760</v>
      </c>
      <c r="H184" s="101">
        <f>G184</f>
        <v>345760</v>
      </c>
      <c r="I184" s="101">
        <f>H184</f>
        <v>345760</v>
      </c>
      <c r="J184" s="218"/>
      <c r="K184" s="219">
        <v>0</v>
      </c>
      <c r="L184" s="220"/>
      <c r="M184" s="220"/>
      <c r="N184" s="294"/>
    </row>
    <row r="185" spans="1:14" s="131" customFormat="1" ht="15.75" customHeight="1">
      <c r="A185" s="312"/>
      <c r="B185" s="115" t="s">
        <v>25</v>
      </c>
      <c r="C185" s="100" t="s">
        <v>26</v>
      </c>
      <c r="D185" s="101">
        <v>30155</v>
      </c>
      <c r="E185" s="447"/>
      <c r="F185" s="447">
        <v>5328</v>
      </c>
      <c r="G185" s="465">
        <f aca="true" t="shared" si="48" ref="G185:G198">D185+E185-F185</f>
        <v>24827</v>
      </c>
      <c r="H185" s="101">
        <f aca="true" t="shared" si="49" ref="H185:H198">G185</f>
        <v>24827</v>
      </c>
      <c r="I185" s="101">
        <f>H185</f>
        <v>24827</v>
      </c>
      <c r="J185" s="218"/>
      <c r="K185" s="219">
        <v>0</v>
      </c>
      <c r="L185" s="220"/>
      <c r="M185" s="220"/>
      <c r="N185" s="294"/>
    </row>
    <row r="186" spans="1:14" s="131" customFormat="1" ht="15" customHeight="1">
      <c r="A186" s="312"/>
      <c r="B186" s="314" t="s">
        <v>73</v>
      </c>
      <c r="C186" s="100" t="s">
        <v>53</v>
      </c>
      <c r="D186" s="101">
        <v>61138</v>
      </c>
      <c r="E186" s="447"/>
      <c r="F186" s="447"/>
      <c r="G186" s="465">
        <f t="shared" si="48"/>
        <v>61138</v>
      </c>
      <c r="H186" s="101">
        <f t="shared" si="49"/>
        <v>61138</v>
      </c>
      <c r="I186" s="101">
        <v>0</v>
      </c>
      <c r="J186" s="218">
        <f>D186</f>
        <v>61138</v>
      </c>
      <c r="K186" s="219">
        <v>0</v>
      </c>
      <c r="L186" s="220"/>
      <c r="M186" s="220"/>
      <c r="N186" s="294"/>
    </row>
    <row r="187" spans="1:14" s="131" customFormat="1" ht="15" customHeight="1">
      <c r="A187" s="312"/>
      <c r="B187" s="314" t="s">
        <v>27</v>
      </c>
      <c r="C187" s="100" t="s">
        <v>28</v>
      </c>
      <c r="D187" s="101">
        <v>8589</v>
      </c>
      <c r="E187" s="447"/>
      <c r="F187" s="447"/>
      <c r="G187" s="465">
        <f t="shared" si="48"/>
        <v>8589</v>
      </c>
      <c r="H187" s="101">
        <f t="shared" si="49"/>
        <v>8589</v>
      </c>
      <c r="I187" s="101">
        <v>0</v>
      </c>
      <c r="J187" s="218">
        <f>D187</f>
        <v>8589</v>
      </c>
      <c r="K187" s="219">
        <v>0</v>
      </c>
      <c r="L187" s="220"/>
      <c r="M187" s="220"/>
      <c r="N187" s="294"/>
    </row>
    <row r="188" spans="1:14" s="131" customFormat="1" ht="14.25" customHeight="1">
      <c r="A188" s="312"/>
      <c r="B188" s="314" t="s">
        <v>589</v>
      </c>
      <c r="C188" s="100" t="s">
        <v>590</v>
      </c>
      <c r="D188" s="101">
        <v>1000</v>
      </c>
      <c r="E188" s="447"/>
      <c r="F188" s="447"/>
      <c r="G188" s="465">
        <f t="shared" si="48"/>
        <v>1000</v>
      </c>
      <c r="H188" s="101">
        <f t="shared" si="49"/>
        <v>1000</v>
      </c>
      <c r="I188" s="101">
        <f>H188</f>
        <v>1000</v>
      </c>
      <c r="J188" s="218"/>
      <c r="K188" s="219"/>
      <c r="L188" s="220"/>
      <c r="M188" s="220"/>
      <c r="N188" s="294"/>
    </row>
    <row r="189" spans="1:14" s="131" customFormat="1" ht="15" customHeight="1">
      <c r="A189" s="312"/>
      <c r="B189" s="314" t="s">
        <v>29</v>
      </c>
      <c r="C189" s="100" t="s">
        <v>142</v>
      </c>
      <c r="D189" s="101">
        <v>44357</v>
      </c>
      <c r="E189" s="447"/>
      <c r="F189" s="447"/>
      <c r="G189" s="465">
        <f t="shared" si="48"/>
        <v>44357</v>
      </c>
      <c r="H189" s="101">
        <f t="shared" si="49"/>
        <v>44357</v>
      </c>
      <c r="I189" s="101">
        <v>0</v>
      </c>
      <c r="J189" s="218"/>
      <c r="K189" s="219">
        <v>0</v>
      </c>
      <c r="L189" s="220"/>
      <c r="M189" s="220"/>
      <c r="N189" s="294"/>
    </row>
    <row r="190" spans="1:14" s="131" customFormat="1" ht="13.5" customHeight="1">
      <c r="A190" s="312"/>
      <c r="B190" s="314" t="s">
        <v>31</v>
      </c>
      <c r="C190" s="100" t="s">
        <v>107</v>
      </c>
      <c r="D190" s="101">
        <v>9309</v>
      </c>
      <c r="E190" s="447"/>
      <c r="F190" s="447"/>
      <c r="G190" s="465">
        <f t="shared" si="48"/>
        <v>9309</v>
      </c>
      <c r="H190" s="101">
        <f t="shared" si="49"/>
        <v>9309</v>
      </c>
      <c r="I190" s="101">
        <v>0</v>
      </c>
      <c r="J190" s="218"/>
      <c r="K190" s="219">
        <v>0</v>
      </c>
      <c r="L190" s="220"/>
      <c r="M190" s="220"/>
      <c r="N190" s="294"/>
    </row>
    <row r="191" spans="1:14" s="131" customFormat="1" ht="13.5" customHeight="1">
      <c r="A191" s="312"/>
      <c r="B191" s="314" t="s">
        <v>93</v>
      </c>
      <c r="C191" s="100" t="s">
        <v>94</v>
      </c>
      <c r="D191" s="101">
        <v>2200</v>
      </c>
      <c r="E191" s="447"/>
      <c r="F191" s="447"/>
      <c r="G191" s="465">
        <f t="shared" si="48"/>
        <v>2200</v>
      </c>
      <c r="H191" s="101">
        <f t="shared" si="49"/>
        <v>2200</v>
      </c>
      <c r="I191" s="101">
        <v>0</v>
      </c>
      <c r="J191" s="218"/>
      <c r="K191" s="219">
        <v>0</v>
      </c>
      <c r="L191" s="220"/>
      <c r="M191" s="220"/>
      <c r="N191" s="294"/>
    </row>
    <row r="192" spans="1:14" s="131" customFormat="1" ht="14.25" customHeight="1">
      <c r="A192" s="312"/>
      <c r="B192" s="314" t="s">
        <v>35</v>
      </c>
      <c r="C192" s="100" t="s">
        <v>109</v>
      </c>
      <c r="D192" s="101">
        <v>11617</v>
      </c>
      <c r="E192" s="447"/>
      <c r="F192" s="447"/>
      <c r="G192" s="465">
        <f t="shared" si="48"/>
        <v>11617</v>
      </c>
      <c r="H192" s="101">
        <f t="shared" si="49"/>
        <v>11617</v>
      </c>
      <c r="I192" s="101">
        <v>0</v>
      </c>
      <c r="J192" s="218"/>
      <c r="K192" s="219">
        <v>0</v>
      </c>
      <c r="L192" s="220"/>
      <c r="M192" s="220"/>
      <c r="N192" s="294"/>
    </row>
    <row r="193" spans="1:14" s="131" customFormat="1" ht="14.25" customHeight="1">
      <c r="A193" s="312"/>
      <c r="B193" s="314" t="s">
        <v>283</v>
      </c>
      <c r="C193" s="100" t="s">
        <v>756</v>
      </c>
      <c r="D193" s="101">
        <v>3000</v>
      </c>
      <c r="E193" s="447"/>
      <c r="F193" s="447"/>
      <c r="G193" s="465">
        <f t="shared" si="48"/>
        <v>3000</v>
      </c>
      <c r="H193" s="101">
        <f t="shared" si="49"/>
        <v>3000</v>
      </c>
      <c r="I193" s="101"/>
      <c r="J193" s="218"/>
      <c r="K193" s="219"/>
      <c r="L193" s="220"/>
      <c r="M193" s="220"/>
      <c r="N193" s="294"/>
    </row>
    <row r="194" spans="1:14" s="131" customFormat="1" ht="13.5" customHeight="1">
      <c r="A194" s="312"/>
      <c r="B194" s="314" t="s">
        <v>37</v>
      </c>
      <c r="C194" s="100" t="s">
        <v>38</v>
      </c>
      <c r="D194" s="101">
        <v>1223</v>
      </c>
      <c r="E194" s="447"/>
      <c r="F194" s="447"/>
      <c r="G194" s="465">
        <f t="shared" si="48"/>
        <v>1223</v>
      </c>
      <c r="H194" s="101">
        <f t="shared" si="49"/>
        <v>1223</v>
      </c>
      <c r="I194" s="101">
        <v>0</v>
      </c>
      <c r="J194" s="218"/>
      <c r="K194" s="219">
        <v>0</v>
      </c>
      <c r="L194" s="220"/>
      <c r="M194" s="220"/>
      <c r="N194" s="294"/>
    </row>
    <row r="195" spans="1:14" s="131" customFormat="1" ht="14.25" customHeight="1">
      <c r="A195" s="312"/>
      <c r="B195" s="314" t="s">
        <v>41</v>
      </c>
      <c r="C195" s="100" t="s">
        <v>42</v>
      </c>
      <c r="D195" s="101">
        <v>19496</v>
      </c>
      <c r="E195" s="447"/>
      <c r="F195" s="447"/>
      <c r="G195" s="465">
        <f t="shared" si="48"/>
        <v>19496</v>
      </c>
      <c r="H195" s="101">
        <f t="shared" si="49"/>
        <v>19496</v>
      </c>
      <c r="I195" s="101">
        <v>0</v>
      </c>
      <c r="J195" s="218"/>
      <c r="K195" s="219">
        <v>0</v>
      </c>
      <c r="L195" s="220"/>
      <c r="M195" s="220"/>
      <c r="N195" s="294"/>
    </row>
    <row r="196" spans="1:14" s="131" customFormat="1" ht="15" customHeight="1">
      <c r="A196" s="312"/>
      <c r="B196" s="314" t="s">
        <v>285</v>
      </c>
      <c r="C196" s="100" t="s">
        <v>288</v>
      </c>
      <c r="D196" s="101">
        <v>3000</v>
      </c>
      <c r="E196" s="447"/>
      <c r="F196" s="447"/>
      <c r="G196" s="465">
        <f t="shared" si="48"/>
        <v>3000</v>
      </c>
      <c r="H196" s="101">
        <f t="shared" si="49"/>
        <v>3000</v>
      </c>
      <c r="I196" s="101"/>
      <c r="J196" s="218"/>
      <c r="K196" s="219"/>
      <c r="L196" s="220"/>
      <c r="M196" s="220"/>
      <c r="N196" s="294"/>
    </row>
    <row r="197" spans="1:14" s="131" customFormat="1" ht="15" customHeight="1">
      <c r="A197" s="312"/>
      <c r="B197" s="314" t="s">
        <v>286</v>
      </c>
      <c r="C197" s="100" t="s">
        <v>774</v>
      </c>
      <c r="D197" s="101">
        <v>3600</v>
      </c>
      <c r="E197" s="447"/>
      <c r="F197" s="447"/>
      <c r="G197" s="465">
        <f t="shared" si="48"/>
        <v>3600</v>
      </c>
      <c r="H197" s="101">
        <f t="shared" si="49"/>
        <v>3600</v>
      </c>
      <c r="I197" s="101"/>
      <c r="J197" s="218"/>
      <c r="K197" s="219"/>
      <c r="L197" s="220"/>
      <c r="M197" s="220"/>
      <c r="N197" s="294"/>
    </row>
    <row r="198" spans="1:14" s="131" customFormat="1" ht="37.5" customHeight="1">
      <c r="A198" s="312"/>
      <c r="B198" s="115" t="s">
        <v>146</v>
      </c>
      <c r="C198" s="100" t="s">
        <v>675</v>
      </c>
      <c r="D198" s="101">
        <v>448002</v>
      </c>
      <c r="E198" s="447"/>
      <c r="F198" s="447"/>
      <c r="G198" s="465">
        <f t="shared" si="48"/>
        <v>448002</v>
      </c>
      <c r="H198" s="101">
        <f t="shared" si="49"/>
        <v>448002</v>
      </c>
      <c r="I198" s="101">
        <v>0</v>
      </c>
      <c r="J198" s="218"/>
      <c r="K198" s="219">
        <f>H198</f>
        <v>448002</v>
      </c>
      <c r="L198" s="220"/>
      <c r="M198" s="220"/>
      <c r="N198" s="294"/>
    </row>
    <row r="199" spans="1:14" s="131" customFormat="1" ht="20.25" customHeight="1">
      <c r="A199" s="309" t="s">
        <v>380</v>
      </c>
      <c r="B199" s="305"/>
      <c r="C199" s="204" t="s">
        <v>379</v>
      </c>
      <c r="D199" s="217">
        <f>D200</f>
        <v>71205</v>
      </c>
      <c r="E199" s="217">
        <f>E200</f>
        <v>0</v>
      </c>
      <c r="F199" s="217">
        <f>F200</f>
        <v>0</v>
      </c>
      <c r="G199" s="217">
        <f>G200</f>
        <v>71205</v>
      </c>
      <c r="H199" s="217">
        <f aca="true" t="shared" si="50" ref="H199:N199">H200</f>
        <v>71205</v>
      </c>
      <c r="I199" s="217">
        <f t="shared" si="50"/>
        <v>0</v>
      </c>
      <c r="J199" s="217">
        <f t="shared" si="50"/>
        <v>0</v>
      </c>
      <c r="K199" s="217">
        <f t="shared" si="50"/>
        <v>71205</v>
      </c>
      <c r="L199" s="217">
        <f t="shared" si="50"/>
        <v>0</v>
      </c>
      <c r="M199" s="217">
        <f t="shared" si="50"/>
        <v>0</v>
      </c>
      <c r="N199" s="293">
        <f t="shared" si="50"/>
        <v>0</v>
      </c>
    </row>
    <row r="200" spans="1:14" s="131" customFormat="1" ht="34.5" customHeight="1">
      <c r="A200" s="312"/>
      <c r="B200" s="115" t="s">
        <v>146</v>
      </c>
      <c r="C200" s="100" t="s">
        <v>675</v>
      </c>
      <c r="D200" s="101">
        <v>71205</v>
      </c>
      <c r="E200" s="447"/>
      <c r="F200" s="447"/>
      <c r="G200" s="465">
        <f>D200+E200-F200</f>
        <v>71205</v>
      </c>
      <c r="H200" s="101">
        <f>G200</f>
        <v>71205</v>
      </c>
      <c r="I200" s="101">
        <v>0</v>
      </c>
      <c r="J200" s="218"/>
      <c r="K200" s="218">
        <f>H200</f>
        <v>71205</v>
      </c>
      <c r="L200" s="220"/>
      <c r="M200" s="220"/>
      <c r="N200" s="294"/>
    </row>
    <row r="201" spans="1:14" s="131" customFormat="1" ht="17.25" customHeight="1">
      <c r="A201" s="309" t="s">
        <v>148</v>
      </c>
      <c r="B201" s="305"/>
      <c r="C201" s="204" t="s">
        <v>150</v>
      </c>
      <c r="D201" s="217">
        <f>SUM(D202:D213)</f>
        <v>677439</v>
      </c>
      <c r="E201" s="217">
        <f>SUM(E202:E213)</f>
        <v>0</v>
      </c>
      <c r="F201" s="217">
        <f>SUM(F202:F213)</f>
        <v>6212</v>
      </c>
      <c r="G201" s="217">
        <f>SUM(G202:G213)</f>
        <v>671227</v>
      </c>
      <c r="H201" s="217">
        <f aca="true" t="shared" si="51" ref="H201:N201">SUM(H202:H213)</f>
        <v>671227</v>
      </c>
      <c r="I201" s="217">
        <f t="shared" si="51"/>
        <v>333541</v>
      </c>
      <c r="J201" s="217">
        <f t="shared" si="51"/>
        <v>67577</v>
      </c>
      <c r="K201" s="217">
        <f t="shared" si="51"/>
        <v>239724</v>
      </c>
      <c r="L201" s="217">
        <f t="shared" si="51"/>
        <v>0</v>
      </c>
      <c r="M201" s="217">
        <f t="shared" si="51"/>
        <v>0</v>
      </c>
      <c r="N201" s="293">
        <f t="shared" si="51"/>
        <v>0</v>
      </c>
    </row>
    <row r="202" spans="1:14" s="131" customFormat="1" ht="17.25" customHeight="1">
      <c r="A202" s="312"/>
      <c r="B202" s="115" t="s">
        <v>21</v>
      </c>
      <c r="C202" s="100" t="s">
        <v>354</v>
      </c>
      <c r="D202" s="101">
        <v>311903</v>
      </c>
      <c r="E202" s="447"/>
      <c r="F202" s="447"/>
      <c r="G202" s="465">
        <f>D202+E202-F202</f>
        <v>311903</v>
      </c>
      <c r="H202" s="101">
        <f>G202</f>
        <v>311903</v>
      </c>
      <c r="I202" s="101">
        <f>H202</f>
        <v>311903</v>
      </c>
      <c r="J202" s="218"/>
      <c r="K202" s="219">
        <v>0</v>
      </c>
      <c r="L202" s="220"/>
      <c r="M202" s="220"/>
      <c r="N202" s="294"/>
    </row>
    <row r="203" spans="1:14" s="131" customFormat="1" ht="17.25" customHeight="1">
      <c r="A203" s="312"/>
      <c r="B203" s="115" t="s">
        <v>25</v>
      </c>
      <c r="C203" s="100" t="s">
        <v>26</v>
      </c>
      <c r="D203" s="101">
        <v>27850</v>
      </c>
      <c r="E203" s="447"/>
      <c r="F203" s="447">
        <v>6212</v>
      </c>
      <c r="G203" s="465">
        <f aca="true" t="shared" si="52" ref="G203:G213">D203+E203-F203</f>
        <v>21638</v>
      </c>
      <c r="H203" s="101">
        <f aca="true" t="shared" si="53" ref="H203:H213">G203</f>
        <v>21638</v>
      </c>
      <c r="I203" s="101">
        <f>H203</f>
        <v>21638</v>
      </c>
      <c r="J203" s="218"/>
      <c r="K203" s="219">
        <v>0</v>
      </c>
      <c r="L203" s="220"/>
      <c r="M203" s="220"/>
      <c r="N203" s="294"/>
    </row>
    <row r="204" spans="1:14" s="131" customFormat="1" ht="15.75" customHeight="1">
      <c r="A204" s="312"/>
      <c r="B204" s="314" t="s">
        <v>73</v>
      </c>
      <c r="C204" s="100" t="s">
        <v>53</v>
      </c>
      <c r="D204" s="101">
        <v>59253</v>
      </c>
      <c r="E204" s="447"/>
      <c r="F204" s="447"/>
      <c r="G204" s="465">
        <f t="shared" si="52"/>
        <v>59253</v>
      </c>
      <c r="H204" s="101">
        <f t="shared" si="53"/>
        <v>59253</v>
      </c>
      <c r="I204" s="101">
        <v>0</v>
      </c>
      <c r="J204" s="218">
        <f>H204</f>
        <v>59253</v>
      </c>
      <c r="K204" s="219">
        <v>0</v>
      </c>
      <c r="L204" s="220"/>
      <c r="M204" s="220"/>
      <c r="N204" s="294"/>
    </row>
    <row r="205" spans="1:14" s="131" customFormat="1" ht="14.25" customHeight="1">
      <c r="A205" s="312"/>
      <c r="B205" s="314" t="s">
        <v>27</v>
      </c>
      <c r="C205" s="100" t="s">
        <v>28</v>
      </c>
      <c r="D205" s="101">
        <v>8324</v>
      </c>
      <c r="E205" s="447"/>
      <c r="F205" s="447"/>
      <c r="G205" s="465">
        <f t="shared" si="52"/>
        <v>8324</v>
      </c>
      <c r="H205" s="101">
        <f t="shared" si="53"/>
        <v>8324</v>
      </c>
      <c r="I205" s="101">
        <v>0</v>
      </c>
      <c r="J205" s="218">
        <f>H205</f>
        <v>8324</v>
      </c>
      <c r="K205" s="219">
        <v>0</v>
      </c>
      <c r="L205" s="220"/>
      <c r="M205" s="220"/>
      <c r="N205" s="294"/>
    </row>
    <row r="206" spans="1:14" s="131" customFormat="1" ht="14.25" customHeight="1">
      <c r="A206" s="312"/>
      <c r="B206" s="115" t="s">
        <v>29</v>
      </c>
      <c r="C206" s="101" t="s">
        <v>280</v>
      </c>
      <c r="D206" s="101">
        <v>5400</v>
      </c>
      <c r="E206" s="447"/>
      <c r="F206" s="447"/>
      <c r="G206" s="465">
        <f t="shared" si="52"/>
        <v>5400</v>
      </c>
      <c r="H206" s="101">
        <f t="shared" si="53"/>
        <v>5400</v>
      </c>
      <c r="I206" s="101">
        <v>0</v>
      </c>
      <c r="J206" s="218"/>
      <c r="K206" s="219">
        <v>0</v>
      </c>
      <c r="L206" s="220"/>
      <c r="M206" s="220"/>
      <c r="N206" s="294"/>
    </row>
    <row r="207" spans="1:14" s="131" customFormat="1" ht="14.25" customHeight="1">
      <c r="A207" s="312"/>
      <c r="B207" s="115" t="s">
        <v>31</v>
      </c>
      <c r="C207" s="101" t="s">
        <v>107</v>
      </c>
      <c r="D207" s="101">
        <v>2140</v>
      </c>
      <c r="E207" s="447"/>
      <c r="F207" s="447"/>
      <c r="G207" s="465">
        <f t="shared" si="52"/>
        <v>2140</v>
      </c>
      <c r="H207" s="101">
        <f t="shared" si="53"/>
        <v>2140</v>
      </c>
      <c r="I207" s="101">
        <v>0</v>
      </c>
      <c r="J207" s="218"/>
      <c r="K207" s="219">
        <v>0</v>
      </c>
      <c r="L207" s="220"/>
      <c r="M207" s="220"/>
      <c r="N207" s="294"/>
    </row>
    <row r="208" spans="1:14" s="131" customFormat="1" ht="14.25" customHeight="1">
      <c r="A208" s="312"/>
      <c r="B208" s="115" t="s">
        <v>93</v>
      </c>
      <c r="C208" s="100" t="s">
        <v>94</v>
      </c>
      <c r="D208" s="101">
        <v>1000</v>
      </c>
      <c r="E208" s="447"/>
      <c r="F208" s="447"/>
      <c r="G208" s="465">
        <f t="shared" si="52"/>
        <v>1000</v>
      </c>
      <c r="H208" s="101">
        <f t="shared" si="53"/>
        <v>1000</v>
      </c>
      <c r="I208" s="101"/>
      <c r="J208" s="218"/>
      <c r="K208" s="219"/>
      <c r="L208" s="220"/>
      <c r="M208" s="220"/>
      <c r="N208" s="294"/>
    </row>
    <row r="209" spans="1:14" s="131" customFormat="1" ht="15" customHeight="1">
      <c r="A209" s="312"/>
      <c r="B209" s="115" t="s">
        <v>35</v>
      </c>
      <c r="C209" s="101" t="s">
        <v>109</v>
      </c>
      <c r="D209" s="101">
        <v>2818</v>
      </c>
      <c r="E209" s="447"/>
      <c r="F209" s="447"/>
      <c r="G209" s="465">
        <f t="shared" si="52"/>
        <v>2818</v>
      </c>
      <c r="H209" s="101">
        <f t="shared" si="53"/>
        <v>2818</v>
      </c>
      <c r="I209" s="101">
        <v>0</v>
      </c>
      <c r="J209" s="218"/>
      <c r="K209" s="219">
        <v>0</v>
      </c>
      <c r="L209" s="220"/>
      <c r="M209" s="220"/>
      <c r="N209" s="294"/>
    </row>
    <row r="210" spans="1:14" s="131" customFormat="1" ht="15" customHeight="1">
      <c r="A210" s="312"/>
      <c r="B210" s="115" t="s">
        <v>283</v>
      </c>
      <c r="C210" s="100" t="s">
        <v>287</v>
      </c>
      <c r="D210" s="101">
        <v>594</v>
      </c>
      <c r="E210" s="447"/>
      <c r="F210" s="447"/>
      <c r="G210" s="465">
        <f t="shared" si="52"/>
        <v>594</v>
      </c>
      <c r="H210" s="101">
        <f t="shared" si="53"/>
        <v>594</v>
      </c>
      <c r="I210" s="101"/>
      <c r="J210" s="218"/>
      <c r="K210" s="219"/>
      <c r="L210" s="220"/>
      <c r="M210" s="220"/>
      <c r="N210" s="294"/>
    </row>
    <row r="211" spans="1:14" s="131" customFormat="1" ht="15.75" customHeight="1">
      <c r="A211" s="312"/>
      <c r="B211" s="115" t="s">
        <v>41</v>
      </c>
      <c r="C211" s="101" t="s">
        <v>42</v>
      </c>
      <c r="D211" s="101">
        <v>16433</v>
      </c>
      <c r="E211" s="447"/>
      <c r="F211" s="447"/>
      <c r="G211" s="465">
        <f t="shared" si="52"/>
        <v>16433</v>
      </c>
      <c r="H211" s="101">
        <f t="shared" si="53"/>
        <v>16433</v>
      </c>
      <c r="I211" s="101">
        <v>0</v>
      </c>
      <c r="J211" s="218"/>
      <c r="K211" s="219">
        <v>0</v>
      </c>
      <c r="L211" s="220"/>
      <c r="M211" s="220"/>
      <c r="N211" s="294"/>
    </row>
    <row r="212" spans="1:14" s="131" customFormat="1" ht="18.75" customHeight="1">
      <c r="A212" s="312"/>
      <c r="B212" s="115" t="s">
        <v>285</v>
      </c>
      <c r="C212" s="100" t="s">
        <v>288</v>
      </c>
      <c r="D212" s="101">
        <v>2000</v>
      </c>
      <c r="E212" s="447"/>
      <c r="F212" s="447"/>
      <c r="G212" s="465">
        <f t="shared" si="52"/>
        <v>2000</v>
      </c>
      <c r="H212" s="101">
        <f t="shared" si="53"/>
        <v>2000</v>
      </c>
      <c r="I212" s="101"/>
      <c r="J212" s="218"/>
      <c r="K212" s="219"/>
      <c r="L212" s="220"/>
      <c r="M212" s="220"/>
      <c r="N212" s="294"/>
    </row>
    <row r="213" spans="1:14" s="131" customFormat="1" ht="33.75" customHeight="1">
      <c r="A213" s="312"/>
      <c r="B213" s="115" t="s">
        <v>146</v>
      </c>
      <c r="C213" s="100" t="s">
        <v>675</v>
      </c>
      <c r="D213" s="101">
        <v>239724</v>
      </c>
      <c r="E213" s="447"/>
      <c r="F213" s="447"/>
      <c r="G213" s="465">
        <f t="shared" si="52"/>
        <v>239724</v>
      </c>
      <c r="H213" s="101">
        <f t="shared" si="53"/>
        <v>239724</v>
      </c>
      <c r="I213" s="101">
        <v>0</v>
      </c>
      <c r="J213" s="218"/>
      <c r="K213" s="219">
        <f>H213</f>
        <v>239724</v>
      </c>
      <c r="L213" s="220"/>
      <c r="M213" s="220"/>
      <c r="N213" s="294"/>
    </row>
    <row r="214" spans="1:14" s="131" customFormat="1" ht="18.75" customHeight="1">
      <c r="A214" s="309" t="s">
        <v>152</v>
      </c>
      <c r="B214" s="310"/>
      <c r="C214" s="217" t="s">
        <v>153</v>
      </c>
      <c r="D214" s="217">
        <f>SUM(D215:D236)</f>
        <v>2146286</v>
      </c>
      <c r="E214" s="217">
        <f>SUM(E215:E236)</f>
        <v>19176</v>
      </c>
      <c r="F214" s="217">
        <f>SUM(F215:F236)</f>
        <v>9118</v>
      </c>
      <c r="G214" s="217">
        <f>SUM(G215:G236)</f>
        <v>2156344</v>
      </c>
      <c r="H214" s="217">
        <f aca="true" t="shared" si="54" ref="H214:N214">SUM(H215:H236)</f>
        <v>2156344</v>
      </c>
      <c r="I214" s="217">
        <f t="shared" si="54"/>
        <v>1322037</v>
      </c>
      <c r="J214" s="217">
        <f t="shared" si="54"/>
        <v>239744</v>
      </c>
      <c r="K214" s="217">
        <f t="shared" si="54"/>
        <v>262099</v>
      </c>
      <c r="L214" s="217">
        <f t="shared" si="54"/>
        <v>0</v>
      </c>
      <c r="M214" s="217">
        <f t="shared" si="54"/>
        <v>0</v>
      </c>
      <c r="N214" s="293">
        <f t="shared" si="54"/>
        <v>0</v>
      </c>
    </row>
    <row r="215" spans="1:14" s="214" customFormat="1" ht="17.25" customHeight="1">
      <c r="A215" s="306"/>
      <c r="B215" s="115" t="s">
        <v>704</v>
      </c>
      <c r="C215" s="203" t="s">
        <v>154</v>
      </c>
      <c r="D215" s="203">
        <v>9500</v>
      </c>
      <c r="E215" s="448"/>
      <c r="F215" s="448"/>
      <c r="G215" s="465">
        <f>D215+E215-F215</f>
        <v>9500</v>
      </c>
      <c r="H215" s="203">
        <f>G215</f>
        <v>9500</v>
      </c>
      <c r="I215" s="203">
        <v>0</v>
      </c>
      <c r="J215" s="218"/>
      <c r="K215" s="219">
        <v>0</v>
      </c>
      <c r="L215" s="220"/>
      <c r="M215" s="220"/>
      <c r="N215" s="294"/>
    </row>
    <row r="216" spans="1:14" s="131" customFormat="1" ht="18" customHeight="1">
      <c r="A216" s="306"/>
      <c r="B216" s="115" t="s">
        <v>21</v>
      </c>
      <c r="C216" s="100" t="s">
        <v>354</v>
      </c>
      <c r="D216" s="101">
        <v>1224837</v>
      </c>
      <c r="E216" s="447"/>
      <c r="F216" s="447"/>
      <c r="G216" s="465">
        <f aca="true" t="shared" si="55" ref="G216:G241">D216+E216-F216</f>
        <v>1224837</v>
      </c>
      <c r="H216" s="203">
        <f aca="true" t="shared" si="56" ref="H216:H241">G216</f>
        <v>1224837</v>
      </c>
      <c r="I216" s="101">
        <f>H216</f>
        <v>1224837</v>
      </c>
      <c r="J216" s="218"/>
      <c r="K216" s="219">
        <v>0</v>
      </c>
      <c r="L216" s="220"/>
      <c r="M216" s="220"/>
      <c r="N216" s="294"/>
    </row>
    <row r="217" spans="1:14" s="131" customFormat="1" ht="14.25" customHeight="1">
      <c r="A217" s="306"/>
      <c r="B217" s="115" t="s">
        <v>25</v>
      </c>
      <c r="C217" s="100" t="s">
        <v>26</v>
      </c>
      <c r="D217" s="101">
        <v>95700</v>
      </c>
      <c r="E217" s="447"/>
      <c r="F217" s="447"/>
      <c r="G217" s="465">
        <f t="shared" si="55"/>
        <v>95700</v>
      </c>
      <c r="H217" s="203">
        <f t="shared" si="56"/>
        <v>95700</v>
      </c>
      <c r="I217" s="101">
        <f>H217</f>
        <v>95700</v>
      </c>
      <c r="J217" s="218"/>
      <c r="K217" s="219">
        <v>0</v>
      </c>
      <c r="L217" s="220"/>
      <c r="M217" s="220"/>
      <c r="N217" s="294"/>
    </row>
    <row r="218" spans="1:14" s="131" customFormat="1" ht="15" customHeight="1">
      <c r="A218" s="306"/>
      <c r="B218" s="314" t="s">
        <v>73</v>
      </c>
      <c r="C218" s="100" t="s">
        <v>87</v>
      </c>
      <c r="D218" s="101">
        <v>210434</v>
      </c>
      <c r="E218" s="447"/>
      <c r="F218" s="447"/>
      <c r="G218" s="465">
        <f t="shared" si="55"/>
        <v>210434</v>
      </c>
      <c r="H218" s="203">
        <f t="shared" si="56"/>
        <v>210434</v>
      </c>
      <c r="I218" s="101">
        <v>0</v>
      </c>
      <c r="J218" s="218">
        <f>H218</f>
        <v>210434</v>
      </c>
      <c r="K218" s="219">
        <v>0</v>
      </c>
      <c r="L218" s="220"/>
      <c r="M218" s="220"/>
      <c r="N218" s="294"/>
    </row>
    <row r="219" spans="1:14" s="131" customFormat="1" ht="16.5" customHeight="1">
      <c r="A219" s="306"/>
      <c r="B219" s="314" t="s">
        <v>27</v>
      </c>
      <c r="C219" s="100" t="s">
        <v>28</v>
      </c>
      <c r="D219" s="101">
        <v>29310</v>
      </c>
      <c r="E219" s="447"/>
      <c r="F219" s="447"/>
      <c r="G219" s="465">
        <f t="shared" si="55"/>
        <v>29310</v>
      </c>
      <c r="H219" s="203">
        <f t="shared" si="56"/>
        <v>29310</v>
      </c>
      <c r="I219" s="101">
        <v>0</v>
      </c>
      <c r="J219" s="218">
        <f>H219</f>
        <v>29310</v>
      </c>
      <c r="K219" s="219">
        <v>0</v>
      </c>
      <c r="L219" s="220"/>
      <c r="M219" s="220"/>
      <c r="N219" s="294"/>
    </row>
    <row r="220" spans="1:14" s="131" customFormat="1" ht="15.75" customHeight="1">
      <c r="A220" s="306"/>
      <c r="B220" s="115" t="s">
        <v>155</v>
      </c>
      <c r="C220" s="101" t="s">
        <v>281</v>
      </c>
      <c r="D220" s="101">
        <v>7000</v>
      </c>
      <c r="E220" s="447"/>
      <c r="F220" s="447"/>
      <c r="G220" s="465">
        <f t="shared" si="55"/>
        <v>7000</v>
      </c>
      <c r="H220" s="203">
        <f t="shared" si="56"/>
        <v>7000</v>
      </c>
      <c r="I220" s="101">
        <v>0</v>
      </c>
      <c r="J220" s="218"/>
      <c r="K220" s="219">
        <v>0</v>
      </c>
      <c r="L220" s="220"/>
      <c r="M220" s="220"/>
      <c r="N220" s="294"/>
    </row>
    <row r="221" spans="1:14" s="131" customFormat="1" ht="15" customHeight="1">
      <c r="A221" s="306"/>
      <c r="B221" s="114">
        <v>4210</v>
      </c>
      <c r="C221" s="101" t="s">
        <v>30</v>
      </c>
      <c r="D221" s="101">
        <v>119376</v>
      </c>
      <c r="E221" s="447"/>
      <c r="F221" s="447"/>
      <c r="G221" s="465">
        <f t="shared" si="55"/>
        <v>119376</v>
      </c>
      <c r="H221" s="203">
        <f t="shared" si="56"/>
        <v>119376</v>
      </c>
      <c r="I221" s="101">
        <v>0</v>
      </c>
      <c r="J221" s="218"/>
      <c r="K221" s="219">
        <v>0</v>
      </c>
      <c r="L221" s="220"/>
      <c r="M221" s="220"/>
      <c r="N221" s="294"/>
    </row>
    <row r="222" spans="1:14" s="131" customFormat="1" ht="15" customHeight="1">
      <c r="A222" s="306"/>
      <c r="B222" s="114">
        <v>4170</v>
      </c>
      <c r="C222" s="101" t="s">
        <v>590</v>
      </c>
      <c r="D222" s="101">
        <v>1500</v>
      </c>
      <c r="E222" s="447"/>
      <c r="F222" s="447"/>
      <c r="G222" s="465">
        <f t="shared" si="55"/>
        <v>1500</v>
      </c>
      <c r="H222" s="203">
        <f t="shared" si="56"/>
        <v>1500</v>
      </c>
      <c r="I222" s="101">
        <f>H222</f>
        <v>1500</v>
      </c>
      <c r="J222" s="218"/>
      <c r="K222" s="219"/>
      <c r="L222" s="220"/>
      <c r="M222" s="220"/>
      <c r="N222" s="294"/>
    </row>
    <row r="223" spans="1:14" s="131" customFormat="1" ht="15" customHeight="1">
      <c r="A223" s="306"/>
      <c r="B223" s="114">
        <v>4240</v>
      </c>
      <c r="C223" s="101" t="s">
        <v>282</v>
      </c>
      <c r="D223" s="101">
        <v>4942</v>
      </c>
      <c r="E223" s="447"/>
      <c r="F223" s="447"/>
      <c r="G223" s="465">
        <f t="shared" si="55"/>
        <v>4942</v>
      </c>
      <c r="H223" s="203">
        <f t="shared" si="56"/>
        <v>4942</v>
      </c>
      <c r="I223" s="101">
        <v>0</v>
      </c>
      <c r="J223" s="218"/>
      <c r="K223" s="219">
        <v>0</v>
      </c>
      <c r="L223" s="220"/>
      <c r="M223" s="220"/>
      <c r="N223" s="294"/>
    </row>
    <row r="224" spans="1:14" s="131" customFormat="1" ht="15.75" customHeight="1">
      <c r="A224" s="306"/>
      <c r="B224" s="115" t="s">
        <v>31</v>
      </c>
      <c r="C224" s="101" t="s">
        <v>107</v>
      </c>
      <c r="D224" s="101">
        <v>32404</v>
      </c>
      <c r="E224" s="447"/>
      <c r="F224" s="447"/>
      <c r="G224" s="465">
        <f t="shared" si="55"/>
        <v>32404</v>
      </c>
      <c r="H224" s="203">
        <f t="shared" si="56"/>
        <v>32404</v>
      </c>
      <c r="I224" s="101">
        <v>0</v>
      </c>
      <c r="J224" s="218"/>
      <c r="K224" s="219">
        <v>0</v>
      </c>
      <c r="L224" s="220"/>
      <c r="M224" s="220"/>
      <c r="N224" s="294"/>
    </row>
    <row r="225" spans="1:14" s="131" customFormat="1" ht="18" customHeight="1">
      <c r="A225" s="306"/>
      <c r="B225" s="115" t="s">
        <v>93</v>
      </c>
      <c r="C225" s="101" t="s">
        <v>94</v>
      </c>
      <c r="D225" s="101">
        <v>3800</v>
      </c>
      <c r="E225" s="447"/>
      <c r="F225" s="447"/>
      <c r="G225" s="465">
        <f t="shared" si="55"/>
        <v>3800</v>
      </c>
      <c r="H225" s="203">
        <f t="shared" si="56"/>
        <v>3800</v>
      </c>
      <c r="I225" s="101"/>
      <c r="J225" s="218"/>
      <c r="K225" s="219"/>
      <c r="L225" s="220"/>
      <c r="M225" s="220"/>
      <c r="N225" s="294"/>
    </row>
    <row r="226" spans="1:14" s="131" customFormat="1" ht="16.5" customHeight="1">
      <c r="A226" s="306"/>
      <c r="B226" s="115" t="s">
        <v>35</v>
      </c>
      <c r="C226" s="101" t="s">
        <v>109</v>
      </c>
      <c r="D226" s="101">
        <v>30600</v>
      </c>
      <c r="E226" s="447"/>
      <c r="F226" s="447"/>
      <c r="G226" s="465">
        <f t="shared" si="55"/>
        <v>30600</v>
      </c>
      <c r="H226" s="203">
        <f t="shared" si="56"/>
        <v>30600</v>
      </c>
      <c r="I226" s="101">
        <v>0</v>
      </c>
      <c r="J226" s="218"/>
      <c r="K226" s="219">
        <v>0</v>
      </c>
      <c r="L226" s="220"/>
      <c r="M226" s="220"/>
      <c r="N226" s="294"/>
    </row>
    <row r="227" spans="1:14" s="131" customFormat="1" ht="16.5" customHeight="1">
      <c r="A227" s="306"/>
      <c r="B227" s="115" t="s">
        <v>591</v>
      </c>
      <c r="C227" s="101" t="s">
        <v>592</v>
      </c>
      <c r="D227" s="101">
        <v>5000</v>
      </c>
      <c r="E227" s="447"/>
      <c r="F227" s="447"/>
      <c r="G227" s="465">
        <f t="shared" si="55"/>
        <v>5000</v>
      </c>
      <c r="H227" s="203">
        <f t="shared" si="56"/>
        <v>5000</v>
      </c>
      <c r="I227" s="101"/>
      <c r="J227" s="218"/>
      <c r="K227" s="219"/>
      <c r="L227" s="220"/>
      <c r="M227" s="220"/>
      <c r="N227" s="294"/>
    </row>
    <row r="228" spans="1:14" s="131" customFormat="1" ht="16.5" customHeight="1">
      <c r="A228" s="306"/>
      <c r="B228" s="115" t="s">
        <v>283</v>
      </c>
      <c r="C228" s="100" t="s">
        <v>287</v>
      </c>
      <c r="D228" s="101">
        <v>6624</v>
      </c>
      <c r="E228" s="447"/>
      <c r="F228" s="447"/>
      <c r="G228" s="465">
        <f t="shared" si="55"/>
        <v>6624</v>
      </c>
      <c r="H228" s="203">
        <f t="shared" si="56"/>
        <v>6624</v>
      </c>
      <c r="I228" s="101"/>
      <c r="J228" s="218"/>
      <c r="K228" s="219"/>
      <c r="L228" s="220"/>
      <c r="M228" s="220"/>
      <c r="N228" s="294"/>
    </row>
    <row r="229" spans="1:14" s="131" customFormat="1" ht="17.25" customHeight="1">
      <c r="A229" s="306"/>
      <c r="B229" s="115" t="s">
        <v>37</v>
      </c>
      <c r="C229" s="101" t="s">
        <v>38</v>
      </c>
      <c r="D229" s="101">
        <v>3974</v>
      </c>
      <c r="E229" s="447"/>
      <c r="F229" s="447"/>
      <c r="G229" s="465">
        <f t="shared" si="55"/>
        <v>3974</v>
      </c>
      <c r="H229" s="203">
        <f t="shared" si="56"/>
        <v>3974</v>
      </c>
      <c r="I229" s="101">
        <v>0</v>
      </c>
      <c r="J229" s="218"/>
      <c r="K229" s="219">
        <v>0</v>
      </c>
      <c r="L229" s="220"/>
      <c r="M229" s="220"/>
      <c r="N229" s="294"/>
    </row>
    <row r="230" spans="1:14" s="131" customFormat="1" ht="15.75" customHeight="1">
      <c r="A230" s="306"/>
      <c r="B230" s="115" t="s">
        <v>41</v>
      </c>
      <c r="C230" s="101" t="s">
        <v>42</v>
      </c>
      <c r="D230" s="101">
        <v>77210</v>
      </c>
      <c r="E230" s="447"/>
      <c r="F230" s="447"/>
      <c r="G230" s="465">
        <f t="shared" si="55"/>
        <v>77210</v>
      </c>
      <c r="H230" s="203">
        <f t="shared" si="56"/>
        <v>77210</v>
      </c>
      <c r="I230" s="101">
        <v>0</v>
      </c>
      <c r="J230" s="218"/>
      <c r="K230" s="219">
        <v>0</v>
      </c>
      <c r="L230" s="220"/>
      <c r="M230" s="220"/>
      <c r="N230" s="294"/>
    </row>
    <row r="231" spans="1:14" s="131" customFormat="1" ht="16.5" customHeight="1">
      <c r="A231" s="306"/>
      <c r="B231" s="115" t="s">
        <v>57</v>
      </c>
      <c r="C231" s="101" t="s">
        <v>58</v>
      </c>
      <c r="D231" s="101">
        <v>1300</v>
      </c>
      <c r="E231" s="447"/>
      <c r="F231" s="447"/>
      <c r="G231" s="465">
        <f t="shared" si="55"/>
        <v>1300</v>
      </c>
      <c r="H231" s="203">
        <f t="shared" si="56"/>
        <v>1300</v>
      </c>
      <c r="I231" s="101">
        <v>0</v>
      </c>
      <c r="J231" s="218"/>
      <c r="K231" s="219">
        <v>0</v>
      </c>
      <c r="L231" s="220"/>
      <c r="M231" s="220"/>
      <c r="N231" s="294"/>
    </row>
    <row r="232" spans="1:14" s="131" customFormat="1" ht="16.5" customHeight="1">
      <c r="A232" s="306"/>
      <c r="B232" s="115" t="s">
        <v>112</v>
      </c>
      <c r="C232" s="100" t="s">
        <v>300</v>
      </c>
      <c r="D232" s="101">
        <v>0</v>
      </c>
      <c r="E232" s="447">
        <v>16988</v>
      </c>
      <c r="F232" s="447"/>
      <c r="G232" s="465">
        <f t="shared" si="55"/>
        <v>16988</v>
      </c>
      <c r="H232" s="203">
        <f t="shared" si="56"/>
        <v>16988</v>
      </c>
      <c r="I232" s="101"/>
      <c r="J232" s="218"/>
      <c r="K232" s="219"/>
      <c r="L232" s="220"/>
      <c r="M232" s="220"/>
      <c r="N232" s="294"/>
    </row>
    <row r="233" spans="1:14" s="131" customFormat="1" ht="16.5" customHeight="1">
      <c r="A233" s="306"/>
      <c r="B233" s="115" t="s">
        <v>284</v>
      </c>
      <c r="C233" s="100" t="s">
        <v>766</v>
      </c>
      <c r="D233" s="101">
        <v>7785</v>
      </c>
      <c r="E233" s="447"/>
      <c r="F233" s="447"/>
      <c r="G233" s="465">
        <f t="shared" si="55"/>
        <v>7785</v>
      </c>
      <c r="H233" s="203">
        <f t="shared" si="56"/>
        <v>7785</v>
      </c>
      <c r="I233" s="101"/>
      <c r="J233" s="218"/>
      <c r="K233" s="219"/>
      <c r="L233" s="220"/>
      <c r="M233" s="220"/>
      <c r="N233" s="294"/>
    </row>
    <row r="234" spans="1:14" s="131" customFormat="1" ht="16.5" customHeight="1">
      <c r="A234" s="306"/>
      <c r="B234" s="115" t="s">
        <v>285</v>
      </c>
      <c r="C234" s="100" t="s">
        <v>288</v>
      </c>
      <c r="D234" s="101">
        <v>1681</v>
      </c>
      <c r="E234" s="447"/>
      <c r="F234" s="447"/>
      <c r="G234" s="465">
        <f t="shared" si="55"/>
        <v>1681</v>
      </c>
      <c r="H234" s="203">
        <f t="shared" si="56"/>
        <v>1681</v>
      </c>
      <c r="I234" s="101"/>
      <c r="J234" s="218"/>
      <c r="K234" s="219"/>
      <c r="L234" s="220"/>
      <c r="M234" s="220"/>
      <c r="N234" s="294"/>
    </row>
    <row r="235" spans="1:14" s="131" customFormat="1" ht="15.75" customHeight="1">
      <c r="A235" s="306"/>
      <c r="B235" s="115" t="s">
        <v>286</v>
      </c>
      <c r="C235" s="100" t="s">
        <v>774</v>
      </c>
      <c r="D235" s="101">
        <v>4280</v>
      </c>
      <c r="E235" s="447"/>
      <c r="F235" s="447"/>
      <c r="G235" s="465">
        <f t="shared" si="55"/>
        <v>4280</v>
      </c>
      <c r="H235" s="203">
        <f t="shared" si="56"/>
        <v>4280</v>
      </c>
      <c r="I235" s="101"/>
      <c r="J235" s="218"/>
      <c r="K235" s="219"/>
      <c r="L235" s="220"/>
      <c r="M235" s="220"/>
      <c r="N235" s="294"/>
    </row>
    <row r="236" spans="1:14" s="131" customFormat="1" ht="21.75" customHeight="1">
      <c r="A236" s="306"/>
      <c r="B236" s="115" t="s">
        <v>146</v>
      </c>
      <c r="C236" s="100" t="s">
        <v>776</v>
      </c>
      <c r="D236" s="101">
        <f>D237+D239+D240+D241</f>
        <v>269029</v>
      </c>
      <c r="E236" s="101">
        <f>E237+E239+E240+E241</f>
        <v>2188</v>
      </c>
      <c r="F236" s="101">
        <f>F237+F239+F240+F241</f>
        <v>9118</v>
      </c>
      <c r="G236" s="101">
        <f>G237+G239+G240+G241</f>
        <v>262099</v>
      </c>
      <c r="H236" s="203">
        <f t="shared" si="56"/>
        <v>262099</v>
      </c>
      <c r="I236" s="101">
        <f>I237+I239+I240+I241</f>
        <v>0</v>
      </c>
      <c r="J236" s="218"/>
      <c r="K236" s="222">
        <f aca="true" t="shared" si="57" ref="K236:K241">H236</f>
        <v>262099</v>
      </c>
      <c r="L236" s="220"/>
      <c r="M236" s="220"/>
      <c r="N236" s="294"/>
    </row>
    <row r="237" spans="1:14" s="131" customFormat="1" ht="13.5" customHeight="1">
      <c r="A237" s="306"/>
      <c r="B237" s="115"/>
      <c r="C237" s="101" t="s">
        <v>156</v>
      </c>
      <c r="D237" s="101">
        <v>36759</v>
      </c>
      <c r="E237" s="447"/>
      <c r="F237" s="447">
        <v>9118</v>
      </c>
      <c r="G237" s="465">
        <f t="shared" si="55"/>
        <v>27641</v>
      </c>
      <c r="H237" s="203">
        <f t="shared" si="56"/>
        <v>27641</v>
      </c>
      <c r="I237" s="101">
        <v>0</v>
      </c>
      <c r="J237" s="218"/>
      <c r="K237" s="222">
        <f t="shared" si="57"/>
        <v>27641</v>
      </c>
      <c r="L237" s="220"/>
      <c r="M237" s="220"/>
      <c r="N237" s="294"/>
    </row>
    <row r="238" spans="1:14" s="131" customFormat="1" ht="13.5" customHeight="1" hidden="1">
      <c r="A238" s="306"/>
      <c r="B238" s="101"/>
      <c r="C238" s="101" t="s">
        <v>157</v>
      </c>
      <c r="D238" s="101">
        <v>0</v>
      </c>
      <c r="E238" s="447"/>
      <c r="F238" s="447"/>
      <c r="G238" s="465">
        <f t="shared" si="55"/>
        <v>0</v>
      </c>
      <c r="H238" s="203">
        <f t="shared" si="56"/>
        <v>0</v>
      </c>
      <c r="I238" s="101">
        <v>0</v>
      </c>
      <c r="J238" s="218"/>
      <c r="K238" s="222">
        <f t="shared" si="57"/>
        <v>0</v>
      </c>
      <c r="L238" s="220"/>
      <c r="M238" s="220"/>
      <c r="N238" s="294"/>
    </row>
    <row r="239" spans="1:14" s="131" customFormat="1" ht="13.5" customHeight="1">
      <c r="A239" s="306"/>
      <c r="B239" s="101"/>
      <c r="C239" s="101" t="s">
        <v>294</v>
      </c>
      <c r="D239" s="101">
        <v>10905</v>
      </c>
      <c r="E239" s="447"/>
      <c r="F239" s="447"/>
      <c r="G239" s="465">
        <f t="shared" si="55"/>
        <v>10905</v>
      </c>
      <c r="H239" s="203">
        <f t="shared" si="56"/>
        <v>10905</v>
      </c>
      <c r="I239" s="101">
        <v>0</v>
      </c>
      <c r="J239" s="218"/>
      <c r="K239" s="222">
        <f t="shared" si="57"/>
        <v>10905</v>
      </c>
      <c r="L239" s="220"/>
      <c r="M239" s="220"/>
      <c r="N239" s="294"/>
    </row>
    <row r="240" spans="1:14" s="131" customFormat="1" ht="13.5" customHeight="1">
      <c r="A240" s="306"/>
      <c r="B240" s="101"/>
      <c r="C240" s="101" t="s">
        <v>295</v>
      </c>
      <c r="D240" s="101">
        <v>17089</v>
      </c>
      <c r="E240" s="447"/>
      <c r="F240" s="447"/>
      <c r="G240" s="465">
        <f t="shared" si="55"/>
        <v>17089</v>
      </c>
      <c r="H240" s="203">
        <f t="shared" si="56"/>
        <v>17089</v>
      </c>
      <c r="I240" s="101">
        <v>0</v>
      </c>
      <c r="J240" s="218"/>
      <c r="K240" s="222">
        <f t="shared" si="57"/>
        <v>17089</v>
      </c>
      <c r="L240" s="220"/>
      <c r="M240" s="220"/>
      <c r="N240" s="294"/>
    </row>
    <row r="241" spans="1:14" s="131" customFormat="1" ht="13.5" customHeight="1">
      <c r="A241" s="306"/>
      <c r="B241" s="101"/>
      <c r="C241" s="101" t="s">
        <v>293</v>
      </c>
      <c r="D241" s="101">
        <v>204276</v>
      </c>
      <c r="E241" s="447">
        <v>2188</v>
      </c>
      <c r="F241" s="447"/>
      <c r="G241" s="465">
        <f t="shared" si="55"/>
        <v>206464</v>
      </c>
      <c r="H241" s="203">
        <f t="shared" si="56"/>
        <v>206464</v>
      </c>
      <c r="I241" s="101">
        <v>0</v>
      </c>
      <c r="J241" s="218"/>
      <c r="K241" s="222">
        <f t="shared" si="57"/>
        <v>206464</v>
      </c>
      <c r="L241" s="220"/>
      <c r="M241" s="220"/>
      <c r="N241" s="294"/>
    </row>
    <row r="242" spans="1:14" s="131" customFormat="1" ht="18.75" customHeight="1">
      <c r="A242" s="304" t="s">
        <v>676</v>
      </c>
      <c r="B242" s="217"/>
      <c r="C242" s="217" t="s">
        <v>677</v>
      </c>
      <c r="D242" s="217">
        <f>SUM(D243:D251)</f>
        <v>1056198</v>
      </c>
      <c r="E242" s="217">
        <f>SUM(E243:E251)</f>
        <v>0</v>
      </c>
      <c r="F242" s="217">
        <f>SUM(F243:F251)</f>
        <v>0</v>
      </c>
      <c r="G242" s="217">
        <f>SUM(G243:G251)</f>
        <v>1056198</v>
      </c>
      <c r="H242" s="217">
        <f aca="true" t="shared" si="58" ref="H242:N242">SUM(H243:H251)</f>
        <v>1056198</v>
      </c>
      <c r="I242" s="217">
        <f t="shared" si="58"/>
        <v>823716</v>
      </c>
      <c r="J242" s="217">
        <f t="shared" si="58"/>
        <v>151673</v>
      </c>
      <c r="K242" s="217">
        <f t="shared" si="58"/>
        <v>0</v>
      </c>
      <c r="L242" s="217">
        <f t="shared" si="58"/>
        <v>0</v>
      </c>
      <c r="M242" s="217">
        <f t="shared" si="58"/>
        <v>0</v>
      </c>
      <c r="N242" s="293">
        <f t="shared" si="58"/>
        <v>0</v>
      </c>
    </row>
    <row r="243" spans="1:14" s="131" customFormat="1" ht="16.5" customHeight="1">
      <c r="A243" s="306"/>
      <c r="B243" s="101">
        <v>4010</v>
      </c>
      <c r="C243" s="100" t="s">
        <v>665</v>
      </c>
      <c r="D243" s="101">
        <v>763255</v>
      </c>
      <c r="E243" s="447"/>
      <c r="F243" s="447"/>
      <c r="G243" s="465">
        <f>D243+E243-F243</f>
        <v>763255</v>
      </c>
      <c r="H243" s="101">
        <f>G243</f>
        <v>763255</v>
      </c>
      <c r="I243" s="101">
        <f>H243</f>
        <v>763255</v>
      </c>
      <c r="J243" s="218"/>
      <c r="K243" s="219">
        <v>0</v>
      </c>
      <c r="L243" s="220"/>
      <c r="M243" s="220"/>
      <c r="N243" s="294"/>
    </row>
    <row r="244" spans="1:14" s="131" customFormat="1" ht="15" customHeight="1">
      <c r="A244" s="306"/>
      <c r="B244" s="101">
        <v>4040</v>
      </c>
      <c r="C244" s="100" t="s">
        <v>26</v>
      </c>
      <c r="D244" s="101">
        <v>60461</v>
      </c>
      <c r="E244" s="447"/>
      <c r="F244" s="447"/>
      <c r="G244" s="465">
        <f aca="true" t="shared" si="59" ref="G244:G251">D244+E244-F244</f>
        <v>60461</v>
      </c>
      <c r="H244" s="101">
        <f aca="true" t="shared" si="60" ref="H244:H251">G244</f>
        <v>60461</v>
      </c>
      <c r="I244" s="101">
        <f>H244</f>
        <v>60461</v>
      </c>
      <c r="J244" s="218"/>
      <c r="K244" s="219">
        <v>0</v>
      </c>
      <c r="L244" s="220"/>
      <c r="M244" s="220"/>
      <c r="N244" s="294"/>
    </row>
    <row r="245" spans="1:14" s="131" customFormat="1" ht="13.5" customHeight="1">
      <c r="A245" s="306"/>
      <c r="B245" s="101">
        <v>4110</v>
      </c>
      <c r="C245" s="100" t="s">
        <v>87</v>
      </c>
      <c r="D245" s="101">
        <v>132915</v>
      </c>
      <c r="E245" s="447"/>
      <c r="F245" s="447"/>
      <c r="G245" s="465">
        <f t="shared" si="59"/>
        <v>132915</v>
      </c>
      <c r="H245" s="101">
        <f t="shared" si="60"/>
        <v>132915</v>
      </c>
      <c r="I245" s="101">
        <v>0</v>
      </c>
      <c r="J245" s="218">
        <f>H245</f>
        <v>132915</v>
      </c>
      <c r="K245" s="219">
        <v>0</v>
      </c>
      <c r="L245" s="220"/>
      <c r="M245" s="220"/>
      <c r="N245" s="294"/>
    </row>
    <row r="246" spans="1:14" s="131" customFormat="1" ht="13.5" customHeight="1">
      <c r="A246" s="306"/>
      <c r="B246" s="101">
        <v>4120</v>
      </c>
      <c r="C246" s="100" t="s">
        <v>28</v>
      </c>
      <c r="D246" s="101">
        <v>18758</v>
      </c>
      <c r="E246" s="447"/>
      <c r="F246" s="447"/>
      <c r="G246" s="465">
        <f t="shared" si="59"/>
        <v>18758</v>
      </c>
      <c r="H246" s="101">
        <f t="shared" si="60"/>
        <v>18758</v>
      </c>
      <c r="I246" s="101">
        <v>0</v>
      </c>
      <c r="J246" s="218">
        <f>H246</f>
        <v>18758</v>
      </c>
      <c r="K246" s="219">
        <v>0</v>
      </c>
      <c r="L246" s="220"/>
      <c r="M246" s="220"/>
      <c r="N246" s="294"/>
    </row>
    <row r="247" spans="1:14" s="131" customFormat="1" ht="13.5" customHeight="1">
      <c r="A247" s="306"/>
      <c r="B247" s="101">
        <v>4210</v>
      </c>
      <c r="C247" s="101" t="s">
        <v>56</v>
      </c>
      <c r="D247" s="101">
        <v>2080</v>
      </c>
      <c r="E247" s="447"/>
      <c r="F247" s="447"/>
      <c r="G247" s="465">
        <f t="shared" si="59"/>
        <v>2080</v>
      </c>
      <c r="H247" s="101">
        <f t="shared" si="60"/>
        <v>2080</v>
      </c>
      <c r="I247" s="101">
        <v>0</v>
      </c>
      <c r="J247" s="218"/>
      <c r="K247" s="219">
        <v>0</v>
      </c>
      <c r="L247" s="220"/>
      <c r="M247" s="220"/>
      <c r="N247" s="294"/>
    </row>
    <row r="248" spans="1:14" s="131" customFormat="1" ht="13.5" customHeight="1">
      <c r="A248" s="306"/>
      <c r="B248" s="101">
        <v>4260</v>
      </c>
      <c r="C248" s="101" t="s">
        <v>107</v>
      </c>
      <c r="D248" s="101">
        <v>17527</v>
      </c>
      <c r="E248" s="447"/>
      <c r="F248" s="447"/>
      <c r="G248" s="465">
        <f t="shared" si="59"/>
        <v>17527</v>
      </c>
      <c r="H248" s="101">
        <f t="shared" si="60"/>
        <v>17527</v>
      </c>
      <c r="I248" s="101">
        <v>0</v>
      </c>
      <c r="J248" s="218"/>
      <c r="K248" s="219">
        <v>0</v>
      </c>
      <c r="L248" s="220"/>
      <c r="M248" s="220"/>
      <c r="N248" s="294"/>
    </row>
    <row r="249" spans="1:14" s="131" customFormat="1" ht="13.5" customHeight="1">
      <c r="A249" s="306"/>
      <c r="B249" s="101">
        <v>4300</v>
      </c>
      <c r="C249" s="101" t="s">
        <v>36</v>
      </c>
      <c r="D249" s="101">
        <v>8524</v>
      </c>
      <c r="E249" s="447"/>
      <c r="F249" s="447"/>
      <c r="G249" s="465">
        <f t="shared" si="59"/>
        <v>8524</v>
      </c>
      <c r="H249" s="101">
        <f t="shared" si="60"/>
        <v>8524</v>
      </c>
      <c r="I249" s="101">
        <v>0</v>
      </c>
      <c r="J249" s="218"/>
      <c r="K249" s="219">
        <v>0</v>
      </c>
      <c r="L249" s="220"/>
      <c r="M249" s="220"/>
      <c r="N249" s="294"/>
    </row>
    <row r="250" spans="1:14" s="131" customFormat="1" ht="13.5" customHeight="1">
      <c r="A250" s="306"/>
      <c r="B250" s="101">
        <v>4370</v>
      </c>
      <c r="C250" s="100" t="s">
        <v>287</v>
      </c>
      <c r="D250" s="101">
        <v>1920</v>
      </c>
      <c r="E250" s="447"/>
      <c r="F250" s="447"/>
      <c r="G250" s="465">
        <f t="shared" si="59"/>
        <v>1920</v>
      </c>
      <c r="H250" s="101">
        <f t="shared" si="60"/>
        <v>1920</v>
      </c>
      <c r="I250" s="101"/>
      <c r="J250" s="218"/>
      <c r="K250" s="219"/>
      <c r="L250" s="220"/>
      <c r="M250" s="220"/>
      <c r="N250" s="294"/>
    </row>
    <row r="251" spans="1:14" s="131" customFormat="1" ht="13.5" customHeight="1">
      <c r="A251" s="306"/>
      <c r="B251" s="101">
        <v>4440</v>
      </c>
      <c r="C251" s="101" t="s">
        <v>42</v>
      </c>
      <c r="D251" s="101">
        <v>50758</v>
      </c>
      <c r="E251" s="447"/>
      <c r="F251" s="447"/>
      <c r="G251" s="465">
        <f t="shared" si="59"/>
        <v>50758</v>
      </c>
      <c r="H251" s="101">
        <f t="shared" si="60"/>
        <v>50758</v>
      </c>
      <c r="I251" s="101">
        <v>0</v>
      </c>
      <c r="J251" s="218"/>
      <c r="K251" s="219">
        <v>0</v>
      </c>
      <c r="L251" s="220"/>
      <c r="M251" s="220"/>
      <c r="N251" s="294"/>
    </row>
    <row r="252" spans="1:14" s="131" customFormat="1" ht="18.75" customHeight="1">
      <c r="A252" s="304" t="s">
        <v>188</v>
      </c>
      <c r="B252" s="305"/>
      <c r="C252" s="217" t="s">
        <v>189</v>
      </c>
      <c r="D252" s="217">
        <f>SUM(D253:D277)</f>
        <v>4481673</v>
      </c>
      <c r="E252" s="217">
        <f>SUM(E253:E277)</f>
        <v>60752</v>
      </c>
      <c r="F252" s="217">
        <f>SUM(F253:F277)</f>
        <v>4500</v>
      </c>
      <c r="G252" s="217">
        <f>SUM(G253:G277)</f>
        <v>4537925</v>
      </c>
      <c r="H252" s="217">
        <f aca="true" t="shared" si="61" ref="H252:N252">SUM(H253:H277)</f>
        <v>4537925</v>
      </c>
      <c r="I252" s="217">
        <f t="shared" si="61"/>
        <v>2895691</v>
      </c>
      <c r="J252" s="217">
        <f t="shared" si="61"/>
        <v>533515</v>
      </c>
      <c r="K252" s="217">
        <f t="shared" si="61"/>
        <v>70405</v>
      </c>
      <c r="L252" s="217">
        <f t="shared" si="61"/>
        <v>0</v>
      </c>
      <c r="M252" s="217">
        <f t="shared" si="61"/>
        <v>0</v>
      </c>
      <c r="N252" s="293">
        <f t="shared" si="61"/>
        <v>0</v>
      </c>
    </row>
    <row r="253" spans="1:14" s="131" customFormat="1" ht="18" customHeight="1">
      <c r="A253" s="306"/>
      <c r="B253" s="115" t="s">
        <v>704</v>
      </c>
      <c r="C253" s="100" t="s">
        <v>779</v>
      </c>
      <c r="D253" s="101">
        <v>1000</v>
      </c>
      <c r="E253" s="447"/>
      <c r="F253" s="447"/>
      <c r="G253" s="465">
        <f>D253+E253-F253</f>
        <v>1000</v>
      </c>
      <c r="H253" s="101">
        <f>G253</f>
        <v>1000</v>
      </c>
      <c r="I253" s="101">
        <v>0</v>
      </c>
      <c r="J253" s="218"/>
      <c r="K253" s="219">
        <v>0</v>
      </c>
      <c r="L253" s="220"/>
      <c r="M253" s="220"/>
      <c r="N253" s="294"/>
    </row>
    <row r="254" spans="1:14" s="131" customFormat="1" ht="15.75" customHeight="1">
      <c r="A254" s="306"/>
      <c r="B254" s="115" t="s">
        <v>21</v>
      </c>
      <c r="C254" s="100" t="s">
        <v>354</v>
      </c>
      <c r="D254" s="101">
        <v>2637536</v>
      </c>
      <c r="E254" s="447"/>
      <c r="F254" s="447"/>
      <c r="G254" s="465">
        <f aca="true" t="shared" si="62" ref="G254:G279">D254+E254-F254</f>
        <v>2637536</v>
      </c>
      <c r="H254" s="101">
        <f aca="true" t="shared" si="63" ref="H254:H279">G254</f>
        <v>2637536</v>
      </c>
      <c r="I254" s="101">
        <f>H254</f>
        <v>2637536</v>
      </c>
      <c r="J254" s="218"/>
      <c r="K254" s="219">
        <v>0</v>
      </c>
      <c r="L254" s="220"/>
      <c r="M254" s="220"/>
      <c r="N254" s="294"/>
    </row>
    <row r="255" spans="1:14" s="131" customFormat="1" ht="15" customHeight="1">
      <c r="A255" s="306"/>
      <c r="B255" s="115" t="s">
        <v>25</v>
      </c>
      <c r="C255" s="100" t="s">
        <v>26</v>
      </c>
      <c r="D255" s="101">
        <v>247155</v>
      </c>
      <c r="E255" s="447"/>
      <c r="F255" s="447"/>
      <c r="G255" s="465">
        <f t="shared" si="62"/>
        <v>247155</v>
      </c>
      <c r="H255" s="101">
        <f t="shared" si="63"/>
        <v>247155</v>
      </c>
      <c r="I255" s="101">
        <f>H255</f>
        <v>247155</v>
      </c>
      <c r="J255" s="218"/>
      <c r="K255" s="219">
        <v>0</v>
      </c>
      <c r="L255" s="220"/>
      <c r="M255" s="220"/>
      <c r="N255" s="294"/>
    </row>
    <row r="256" spans="1:14" s="131" customFormat="1" ht="12.75" customHeight="1">
      <c r="A256" s="306"/>
      <c r="B256" s="314" t="s">
        <v>73</v>
      </c>
      <c r="C256" s="100" t="s">
        <v>87</v>
      </c>
      <c r="D256" s="101">
        <v>467863</v>
      </c>
      <c r="E256" s="447"/>
      <c r="F256" s="447"/>
      <c r="G256" s="465">
        <f t="shared" si="62"/>
        <v>467863</v>
      </c>
      <c r="H256" s="101">
        <f t="shared" si="63"/>
        <v>467863</v>
      </c>
      <c r="I256" s="101"/>
      <c r="J256" s="218">
        <f>H256</f>
        <v>467863</v>
      </c>
      <c r="K256" s="219"/>
      <c r="L256" s="220"/>
      <c r="M256" s="220"/>
      <c r="N256" s="294"/>
    </row>
    <row r="257" spans="1:14" s="131" customFormat="1" ht="15" customHeight="1">
      <c r="A257" s="306"/>
      <c r="B257" s="314" t="s">
        <v>27</v>
      </c>
      <c r="C257" s="100" t="s">
        <v>28</v>
      </c>
      <c r="D257" s="101">
        <v>65652</v>
      </c>
      <c r="E257" s="447"/>
      <c r="F257" s="447"/>
      <c r="G257" s="465">
        <f t="shared" si="62"/>
        <v>65652</v>
      </c>
      <c r="H257" s="101">
        <f t="shared" si="63"/>
        <v>65652</v>
      </c>
      <c r="I257" s="101"/>
      <c r="J257" s="218">
        <f>H257</f>
        <v>65652</v>
      </c>
      <c r="K257" s="219"/>
      <c r="L257" s="220"/>
      <c r="M257" s="220"/>
      <c r="N257" s="294"/>
    </row>
    <row r="258" spans="1:14" s="131" customFormat="1" ht="14.25" customHeight="1">
      <c r="A258" s="306"/>
      <c r="B258" s="115" t="s">
        <v>155</v>
      </c>
      <c r="C258" s="100" t="s">
        <v>190</v>
      </c>
      <c r="D258" s="101">
        <v>28000</v>
      </c>
      <c r="E258" s="447"/>
      <c r="F258" s="447"/>
      <c r="G258" s="465">
        <f t="shared" si="62"/>
        <v>28000</v>
      </c>
      <c r="H258" s="101">
        <f t="shared" si="63"/>
        <v>28000</v>
      </c>
      <c r="I258" s="101"/>
      <c r="J258" s="218"/>
      <c r="K258" s="219">
        <v>0</v>
      </c>
      <c r="L258" s="220"/>
      <c r="M258" s="220"/>
      <c r="N258" s="294"/>
    </row>
    <row r="259" spans="1:14" s="131" customFormat="1" ht="14.25" customHeight="1">
      <c r="A259" s="306"/>
      <c r="B259" s="115" t="s">
        <v>589</v>
      </c>
      <c r="C259" s="100" t="s">
        <v>590</v>
      </c>
      <c r="D259" s="101">
        <v>11000</v>
      </c>
      <c r="E259" s="447"/>
      <c r="F259" s="447"/>
      <c r="G259" s="465">
        <f t="shared" si="62"/>
        <v>11000</v>
      </c>
      <c r="H259" s="101">
        <f t="shared" si="63"/>
        <v>11000</v>
      </c>
      <c r="I259" s="101">
        <f>H259</f>
        <v>11000</v>
      </c>
      <c r="J259" s="218"/>
      <c r="K259" s="219">
        <v>0</v>
      </c>
      <c r="L259" s="220"/>
      <c r="M259" s="220"/>
      <c r="N259" s="294"/>
    </row>
    <row r="260" spans="1:14" s="131" customFormat="1" ht="15" customHeight="1">
      <c r="A260" s="306"/>
      <c r="B260" s="115" t="s">
        <v>29</v>
      </c>
      <c r="C260" s="101" t="s">
        <v>56</v>
      </c>
      <c r="D260" s="101">
        <v>561528</v>
      </c>
      <c r="E260" s="447">
        <v>2594</v>
      </c>
      <c r="F260" s="447">
        <v>4500</v>
      </c>
      <c r="G260" s="465">
        <f t="shared" si="62"/>
        <v>559622</v>
      </c>
      <c r="H260" s="101">
        <f t="shared" si="63"/>
        <v>559622</v>
      </c>
      <c r="I260" s="101">
        <v>0</v>
      </c>
      <c r="J260" s="218"/>
      <c r="K260" s="219">
        <v>0</v>
      </c>
      <c r="L260" s="220"/>
      <c r="M260" s="220"/>
      <c r="N260" s="294"/>
    </row>
    <row r="261" spans="1:14" s="131" customFormat="1" ht="15" customHeight="1">
      <c r="A261" s="306"/>
      <c r="B261" s="115" t="s">
        <v>143</v>
      </c>
      <c r="C261" s="101" t="s">
        <v>144</v>
      </c>
      <c r="D261" s="101">
        <v>11356</v>
      </c>
      <c r="E261" s="447"/>
      <c r="F261" s="447"/>
      <c r="G261" s="465">
        <f t="shared" si="62"/>
        <v>11356</v>
      </c>
      <c r="H261" s="101">
        <f t="shared" si="63"/>
        <v>11356</v>
      </c>
      <c r="I261" s="101">
        <v>0</v>
      </c>
      <c r="J261" s="218"/>
      <c r="K261" s="219">
        <v>0</v>
      </c>
      <c r="L261" s="220"/>
      <c r="M261" s="220"/>
      <c r="N261" s="294"/>
    </row>
    <row r="262" spans="1:14" s="131" customFormat="1" ht="14.25" customHeight="1">
      <c r="A262" s="306"/>
      <c r="B262" s="115" t="s">
        <v>31</v>
      </c>
      <c r="C262" s="101" t="s">
        <v>107</v>
      </c>
      <c r="D262" s="101">
        <v>73242</v>
      </c>
      <c r="E262" s="447"/>
      <c r="F262" s="447"/>
      <c r="G262" s="465">
        <f t="shared" si="62"/>
        <v>73242</v>
      </c>
      <c r="H262" s="101">
        <f t="shared" si="63"/>
        <v>73242</v>
      </c>
      <c r="I262" s="101">
        <v>0</v>
      </c>
      <c r="J262" s="218"/>
      <c r="K262" s="219">
        <v>0</v>
      </c>
      <c r="L262" s="220"/>
      <c r="M262" s="220"/>
      <c r="N262" s="294"/>
    </row>
    <row r="263" spans="1:14" s="131" customFormat="1" ht="14.25" customHeight="1">
      <c r="A263" s="306"/>
      <c r="B263" s="115" t="s">
        <v>33</v>
      </c>
      <c r="C263" s="101" t="s">
        <v>108</v>
      </c>
      <c r="D263" s="101">
        <v>0</v>
      </c>
      <c r="E263" s="447">
        <v>37700</v>
      </c>
      <c r="F263" s="447"/>
      <c r="G263" s="465">
        <f t="shared" si="62"/>
        <v>37700</v>
      </c>
      <c r="H263" s="101">
        <f t="shared" si="63"/>
        <v>37700</v>
      </c>
      <c r="I263" s="101"/>
      <c r="J263" s="218"/>
      <c r="K263" s="219"/>
      <c r="L263" s="220"/>
      <c r="M263" s="220"/>
      <c r="N263" s="294"/>
    </row>
    <row r="264" spans="1:14" s="131" customFormat="1" ht="14.25" customHeight="1">
      <c r="A264" s="306"/>
      <c r="B264" s="115" t="s">
        <v>93</v>
      </c>
      <c r="C264" s="101" t="s">
        <v>94</v>
      </c>
      <c r="D264" s="101">
        <v>6125</v>
      </c>
      <c r="E264" s="447"/>
      <c r="F264" s="447"/>
      <c r="G264" s="465">
        <f t="shared" si="62"/>
        <v>6125</v>
      </c>
      <c r="H264" s="101">
        <f t="shared" si="63"/>
        <v>6125</v>
      </c>
      <c r="I264" s="101"/>
      <c r="J264" s="218"/>
      <c r="K264" s="219"/>
      <c r="L264" s="220"/>
      <c r="M264" s="220"/>
      <c r="N264" s="294"/>
    </row>
    <row r="265" spans="1:14" s="131" customFormat="1" ht="14.25" customHeight="1">
      <c r="A265" s="306"/>
      <c r="B265" s="115" t="s">
        <v>35</v>
      </c>
      <c r="C265" s="101" t="s">
        <v>109</v>
      </c>
      <c r="D265" s="101">
        <v>103382</v>
      </c>
      <c r="E265" s="447"/>
      <c r="F265" s="447"/>
      <c r="G265" s="465">
        <f t="shared" si="62"/>
        <v>103382</v>
      </c>
      <c r="H265" s="101">
        <f t="shared" si="63"/>
        <v>103382</v>
      </c>
      <c r="I265" s="101">
        <v>0</v>
      </c>
      <c r="J265" s="218"/>
      <c r="K265" s="219">
        <v>0</v>
      </c>
      <c r="L265" s="220"/>
      <c r="M265" s="220"/>
      <c r="N265" s="294"/>
    </row>
    <row r="266" spans="1:14" s="131" customFormat="1" ht="14.25" customHeight="1">
      <c r="A266" s="306"/>
      <c r="B266" s="115" t="s">
        <v>591</v>
      </c>
      <c r="C266" s="101" t="s">
        <v>592</v>
      </c>
      <c r="D266" s="101">
        <v>6800</v>
      </c>
      <c r="E266" s="447"/>
      <c r="F266" s="447"/>
      <c r="G266" s="465">
        <f t="shared" si="62"/>
        <v>6800</v>
      </c>
      <c r="H266" s="101">
        <f t="shared" si="63"/>
        <v>6800</v>
      </c>
      <c r="I266" s="101">
        <v>0</v>
      </c>
      <c r="J266" s="218"/>
      <c r="K266" s="219">
        <v>0</v>
      </c>
      <c r="L266" s="220"/>
      <c r="M266" s="220"/>
      <c r="N266" s="294"/>
    </row>
    <row r="267" spans="1:14" s="131" customFormat="1" ht="14.25" customHeight="1">
      <c r="A267" s="306"/>
      <c r="B267" s="115" t="s">
        <v>290</v>
      </c>
      <c r="C267" s="100" t="s">
        <v>292</v>
      </c>
      <c r="D267" s="101">
        <v>2853</v>
      </c>
      <c r="E267" s="447"/>
      <c r="F267" s="447"/>
      <c r="G267" s="465">
        <f t="shared" si="62"/>
        <v>2853</v>
      </c>
      <c r="H267" s="101">
        <f t="shared" si="63"/>
        <v>2853</v>
      </c>
      <c r="I267" s="101"/>
      <c r="J267" s="218"/>
      <c r="K267" s="219"/>
      <c r="L267" s="220"/>
      <c r="M267" s="220"/>
      <c r="N267" s="294"/>
    </row>
    <row r="268" spans="1:14" s="131" customFormat="1" ht="14.25" customHeight="1">
      <c r="A268" s="306"/>
      <c r="B268" s="115" t="s">
        <v>283</v>
      </c>
      <c r="C268" s="100" t="s">
        <v>287</v>
      </c>
      <c r="D268" s="101">
        <v>16400</v>
      </c>
      <c r="E268" s="447"/>
      <c r="F268" s="447"/>
      <c r="G268" s="465">
        <f t="shared" si="62"/>
        <v>16400</v>
      </c>
      <c r="H268" s="101">
        <f t="shared" si="63"/>
        <v>16400</v>
      </c>
      <c r="I268" s="101"/>
      <c r="J268" s="218"/>
      <c r="K268" s="219"/>
      <c r="L268" s="220"/>
      <c r="M268" s="220"/>
      <c r="N268" s="294"/>
    </row>
    <row r="269" spans="1:14" s="131" customFormat="1" ht="15" customHeight="1">
      <c r="A269" s="306"/>
      <c r="B269" s="115" t="s">
        <v>37</v>
      </c>
      <c r="C269" s="101" t="s">
        <v>38</v>
      </c>
      <c r="D269" s="101">
        <v>5529</v>
      </c>
      <c r="E269" s="447"/>
      <c r="F269" s="447"/>
      <c r="G269" s="465">
        <f t="shared" si="62"/>
        <v>5529</v>
      </c>
      <c r="H269" s="101">
        <f t="shared" si="63"/>
        <v>5529</v>
      </c>
      <c r="I269" s="101">
        <v>0</v>
      </c>
      <c r="J269" s="218"/>
      <c r="K269" s="219">
        <v>0</v>
      </c>
      <c r="L269" s="220"/>
      <c r="M269" s="220"/>
      <c r="N269" s="294"/>
    </row>
    <row r="270" spans="1:14" s="131" customFormat="1" ht="15" customHeight="1">
      <c r="A270" s="306"/>
      <c r="B270" s="115" t="s">
        <v>680</v>
      </c>
      <c r="C270" s="101" t="s">
        <v>681</v>
      </c>
      <c r="D270" s="101">
        <v>500</v>
      </c>
      <c r="E270" s="447"/>
      <c r="F270" s="447"/>
      <c r="G270" s="465">
        <f t="shared" si="62"/>
        <v>500</v>
      </c>
      <c r="H270" s="101">
        <f t="shared" si="63"/>
        <v>500</v>
      </c>
      <c r="I270" s="101">
        <v>0</v>
      </c>
      <c r="J270" s="218"/>
      <c r="K270" s="219">
        <v>0</v>
      </c>
      <c r="L270" s="220"/>
      <c r="M270" s="220"/>
      <c r="N270" s="294"/>
    </row>
    <row r="271" spans="1:14" s="131" customFormat="1" ht="12.75" customHeight="1">
      <c r="A271" s="306"/>
      <c r="B271" s="115" t="s">
        <v>41</v>
      </c>
      <c r="C271" s="101" t="s">
        <v>42</v>
      </c>
      <c r="D271" s="101">
        <v>159323</v>
      </c>
      <c r="E271" s="447"/>
      <c r="F271" s="447"/>
      <c r="G271" s="465">
        <f t="shared" si="62"/>
        <v>159323</v>
      </c>
      <c r="H271" s="101">
        <f t="shared" si="63"/>
        <v>159323</v>
      </c>
      <c r="I271" s="101">
        <v>0</v>
      </c>
      <c r="J271" s="218"/>
      <c r="K271" s="219">
        <v>0</v>
      </c>
      <c r="L271" s="220"/>
      <c r="M271" s="220"/>
      <c r="N271" s="294"/>
    </row>
    <row r="272" spans="1:14" s="131" customFormat="1" ht="13.5" customHeight="1">
      <c r="A272" s="306"/>
      <c r="B272" s="115" t="s">
        <v>57</v>
      </c>
      <c r="C272" s="101" t="s">
        <v>58</v>
      </c>
      <c r="D272" s="101">
        <v>207</v>
      </c>
      <c r="E272" s="447"/>
      <c r="F272" s="447"/>
      <c r="G272" s="465">
        <f t="shared" si="62"/>
        <v>207</v>
      </c>
      <c r="H272" s="101">
        <f t="shared" si="63"/>
        <v>207</v>
      </c>
      <c r="I272" s="101">
        <v>0</v>
      </c>
      <c r="J272" s="218"/>
      <c r="K272" s="219">
        <v>0</v>
      </c>
      <c r="L272" s="220"/>
      <c r="M272" s="220"/>
      <c r="N272" s="294"/>
    </row>
    <row r="273" spans="1:14" s="131" customFormat="1" ht="13.5" customHeight="1">
      <c r="A273" s="306"/>
      <c r="B273" s="115" t="s">
        <v>112</v>
      </c>
      <c r="C273" s="100" t="s">
        <v>300</v>
      </c>
      <c r="D273" s="101">
        <v>0</v>
      </c>
      <c r="E273" s="447">
        <v>8648</v>
      </c>
      <c r="F273" s="447"/>
      <c r="G273" s="465">
        <f t="shared" si="62"/>
        <v>8648</v>
      </c>
      <c r="H273" s="101">
        <f t="shared" si="63"/>
        <v>8648</v>
      </c>
      <c r="I273" s="101"/>
      <c r="J273" s="218"/>
      <c r="K273" s="219"/>
      <c r="L273" s="220"/>
      <c r="M273" s="220"/>
      <c r="N273" s="294"/>
    </row>
    <row r="274" spans="1:14" s="131" customFormat="1" ht="13.5" customHeight="1">
      <c r="A274" s="306"/>
      <c r="B274" s="115" t="s">
        <v>607</v>
      </c>
      <c r="C274" s="101" t="s">
        <v>376</v>
      </c>
      <c r="D274" s="101">
        <v>2000</v>
      </c>
      <c r="E274" s="447"/>
      <c r="F274" s="447"/>
      <c r="G274" s="465">
        <f t="shared" si="62"/>
        <v>2000</v>
      </c>
      <c r="H274" s="101">
        <f t="shared" si="63"/>
        <v>2000</v>
      </c>
      <c r="I274" s="101">
        <v>0</v>
      </c>
      <c r="J274" s="218"/>
      <c r="K274" s="219">
        <v>0</v>
      </c>
      <c r="L274" s="220"/>
      <c r="M274" s="220"/>
      <c r="N274" s="294"/>
    </row>
    <row r="275" spans="1:14" s="131" customFormat="1" ht="13.5" customHeight="1">
      <c r="A275" s="306"/>
      <c r="B275" s="115" t="s">
        <v>285</v>
      </c>
      <c r="C275" s="100" t="s">
        <v>288</v>
      </c>
      <c r="D275" s="101">
        <v>6527</v>
      </c>
      <c r="E275" s="447"/>
      <c r="F275" s="447"/>
      <c r="G275" s="465">
        <f t="shared" si="62"/>
        <v>6527</v>
      </c>
      <c r="H275" s="101">
        <f t="shared" si="63"/>
        <v>6527</v>
      </c>
      <c r="I275" s="101"/>
      <c r="J275" s="218"/>
      <c r="K275" s="219"/>
      <c r="L275" s="220"/>
      <c r="M275" s="220"/>
      <c r="N275" s="294"/>
    </row>
    <row r="276" spans="1:14" s="131" customFormat="1" ht="13.5" customHeight="1">
      <c r="A276" s="306"/>
      <c r="B276" s="115" t="s">
        <v>286</v>
      </c>
      <c r="C276" s="100" t="s">
        <v>774</v>
      </c>
      <c r="D276" s="101">
        <v>4600</v>
      </c>
      <c r="E276" s="447">
        <v>4500</v>
      </c>
      <c r="F276" s="447"/>
      <c r="G276" s="465">
        <f t="shared" si="62"/>
        <v>9100</v>
      </c>
      <c r="H276" s="101">
        <f t="shared" si="63"/>
        <v>9100</v>
      </c>
      <c r="I276" s="101"/>
      <c r="J276" s="218"/>
      <c r="K276" s="219"/>
      <c r="L276" s="220"/>
      <c r="M276" s="220"/>
      <c r="N276" s="294"/>
    </row>
    <row r="277" spans="1:14" s="131" customFormat="1" ht="14.25" customHeight="1">
      <c r="A277" s="306"/>
      <c r="B277" s="115" t="s">
        <v>146</v>
      </c>
      <c r="C277" s="100" t="s">
        <v>775</v>
      </c>
      <c r="D277" s="101">
        <f>D278+D279</f>
        <v>63095</v>
      </c>
      <c r="E277" s="101">
        <f>E278+E279</f>
        <v>7310</v>
      </c>
      <c r="F277" s="101">
        <f>F278+F279</f>
        <v>0</v>
      </c>
      <c r="G277" s="101">
        <f>G278+G279</f>
        <v>70405</v>
      </c>
      <c r="H277" s="101">
        <f t="shared" si="63"/>
        <v>70405</v>
      </c>
      <c r="I277" s="101">
        <f>I278+I279</f>
        <v>0</v>
      </c>
      <c r="J277" s="218"/>
      <c r="K277" s="222">
        <f>H277</f>
        <v>70405</v>
      </c>
      <c r="L277" s="220"/>
      <c r="M277" s="220"/>
      <c r="N277" s="294"/>
    </row>
    <row r="278" spans="1:14" s="131" customFormat="1" ht="13.5" customHeight="1">
      <c r="A278" s="306"/>
      <c r="B278" s="115"/>
      <c r="C278" s="100" t="s">
        <v>156</v>
      </c>
      <c r="D278" s="101">
        <v>12990</v>
      </c>
      <c r="E278" s="447">
        <v>3291</v>
      </c>
      <c r="F278" s="447"/>
      <c r="G278" s="465">
        <f t="shared" si="62"/>
        <v>16281</v>
      </c>
      <c r="H278" s="101">
        <f t="shared" si="63"/>
        <v>16281</v>
      </c>
      <c r="I278" s="101">
        <v>0</v>
      </c>
      <c r="J278" s="218"/>
      <c r="K278" s="222">
        <f>H278</f>
        <v>16281</v>
      </c>
      <c r="L278" s="220"/>
      <c r="M278" s="220"/>
      <c r="N278" s="294"/>
    </row>
    <row r="279" spans="1:14" s="131" customFormat="1" ht="14.25" customHeight="1">
      <c r="A279" s="306"/>
      <c r="B279" s="115"/>
      <c r="C279" s="100" t="s">
        <v>158</v>
      </c>
      <c r="D279" s="101">
        <v>50105</v>
      </c>
      <c r="E279" s="447">
        <v>4019</v>
      </c>
      <c r="F279" s="447"/>
      <c r="G279" s="465">
        <f t="shared" si="62"/>
        <v>54124</v>
      </c>
      <c r="H279" s="101">
        <f t="shared" si="63"/>
        <v>54124</v>
      </c>
      <c r="I279" s="101">
        <v>0</v>
      </c>
      <c r="J279" s="218"/>
      <c r="K279" s="222">
        <f>H279</f>
        <v>54124</v>
      </c>
      <c r="L279" s="220"/>
      <c r="M279" s="220"/>
      <c r="N279" s="294"/>
    </row>
    <row r="280" spans="1:14" s="131" customFormat="1" ht="13.5" customHeight="1" hidden="1">
      <c r="A280" s="306"/>
      <c r="B280" s="115"/>
      <c r="C280" s="6" t="s">
        <v>157</v>
      </c>
      <c r="D280" s="101">
        <v>0</v>
      </c>
      <c r="E280" s="447"/>
      <c r="F280" s="447"/>
      <c r="G280" s="272" t="e">
        <f aca="true" t="shared" si="64" ref="G280:G315">D280/D609</f>
        <v>#DIV/0!</v>
      </c>
      <c r="H280" s="101"/>
      <c r="I280" s="101">
        <v>0</v>
      </c>
      <c r="J280" s="218">
        <f>D280</f>
        <v>0</v>
      </c>
      <c r="K280" s="218">
        <v>0</v>
      </c>
      <c r="L280" s="223"/>
      <c r="M280" s="223"/>
      <c r="N280" s="299"/>
    </row>
    <row r="281" spans="1:14" s="131" customFormat="1" ht="39.75" customHeight="1" hidden="1">
      <c r="A281" s="306"/>
      <c r="B281" s="115"/>
      <c r="C281" s="7" t="s">
        <v>147</v>
      </c>
      <c r="D281" s="101"/>
      <c r="E281" s="447"/>
      <c r="F281" s="447"/>
      <c r="G281" s="272" t="e">
        <f t="shared" si="64"/>
        <v>#DIV/0!</v>
      </c>
      <c r="H281" s="101"/>
      <c r="I281" s="101">
        <v>0</v>
      </c>
      <c r="J281" s="218">
        <f>D281</f>
        <v>0</v>
      </c>
      <c r="K281" s="218">
        <v>0</v>
      </c>
      <c r="L281" s="223"/>
      <c r="M281" s="223"/>
      <c r="N281" s="299"/>
    </row>
    <row r="282" spans="1:14" s="131" customFormat="1" ht="22.5" customHeight="1" hidden="1">
      <c r="A282" s="321" t="s">
        <v>191</v>
      </c>
      <c r="B282" s="322"/>
      <c r="C282" s="5" t="s">
        <v>192</v>
      </c>
      <c r="D282" s="101"/>
      <c r="E282" s="447"/>
      <c r="F282" s="447"/>
      <c r="G282" s="272" t="e">
        <f t="shared" si="64"/>
        <v>#DIV/0!</v>
      </c>
      <c r="H282" s="101"/>
      <c r="I282" s="101">
        <v>0</v>
      </c>
      <c r="J282" s="218" t="e">
        <f>#REF!</f>
        <v>#REF!</v>
      </c>
      <c r="K282" s="218">
        <v>0</v>
      </c>
      <c r="L282" s="223"/>
      <c r="M282" s="223"/>
      <c r="N282" s="299"/>
    </row>
    <row r="283" spans="1:14" s="131" customFormat="1" ht="21.75" customHeight="1" hidden="1">
      <c r="A283" s="321"/>
      <c r="B283" s="115" t="s">
        <v>21</v>
      </c>
      <c r="C283" s="7" t="s">
        <v>22</v>
      </c>
      <c r="D283" s="101"/>
      <c r="E283" s="447"/>
      <c r="F283" s="447"/>
      <c r="G283" s="272" t="e">
        <f t="shared" si="64"/>
        <v>#DIV/0!</v>
      </c>
      <c r="H283" s="101"/>
      <c r="I283" s="101">
        <v>0</v>
      </c>
      <c r="J283" s="218" t="e">
        <f>#REF!</f>
        <v>#REF!</v>
      </c>
      <c r="K283" s="218">
        <v>0</v>
      </c>
      <c r="L283" s="223"/>
      <c r="M283" s="223"/>
      <c r="N283" s="299"/>
    </row>
    <row r="284" spans="1:14" s="131" customFormat="1" ht="21.75" customHeight="1" hidden="1">
      <c r="A284" s="321"/>
      <c r="B284" s="115" t="s">
        <v>25</v>
      </c>
      <c r="C284" s="7" t="s">
        <v>26</v>
      </c>
      <c r="D284" s="101"/>
      <c r="E284" s="447"/>
      <c r="F284" s="447"/>
      <c r="G284" s="272" t="e">
        <f t="shared" si="64"/>
        <v>#DIV/0!</v>
      </c>
      <c r="H284" s="101"/>
      <c r="I284" s="101">
        <v>0</v>
      </c>
      <c r="J284" s="218" t="e">
        <f>#REF!</f>
        <v>#REF!</v>
      </c>
      <c r="K284" s="218">
        <v>0</v>
      </c>
      <c r="L284" s="223"/>
      <c r="M284" s="223"/>
      <c r="N284" s="299"/>
    </row>
    <row r="285" spans="1:14" s="131" customFormat="1" ht="20.25" customHeight="1" hidden="1">
      <c r="A285" s="321"/>
      <c r="B285" s="314" t="s">
        <v>73</v>
      </c>
      <c r="C285" s="7" t="s">
        <v>87</v>
      </c>
      <c r="D285" s="101"/>
      <c r="E285" s="447"/>
      <c r="F285" s="447"/>
      <c r="G285" s="272" t="e">
        <f t="shared" si="64"/>
        <v>#DIV/0!</v>
      </c>
      <c r="H285" s="101"/>
      <c r="I285" s="101">
        <v>0</v>
      </c>
      <c r="J285" s="218" t="e">
        <f>#REF!</f>
        <v>#REF!</v>
      </c>
      <c r="K285" s="218">
        <v>0</v>
      </c>
      <c r="L285" s="223"/>
      <c r="M285" s="223"/>
      <c r="N285" s="299"/>
    </row>
    <row r="286" spans="1:14" s="131" customFormat="1" ht="22.5" customHeight="1" hidden="1">
      <c r="A286" s="321"/>
      <c r="B286" s="314" t="s">
        <v>27</v>
      </c>
      <c r="C286" s="7" t="s">
        <v>28</v>
      </c>
      <c r="D286" s="101"/>
      <c r="E286" s="447"/>
      <c r="F286" s="447"/>
      <c r="G286" s="272" t="e">
        <f t="shared" si="64"/>
        <v>#DIV/0!</v>
      </c>
      <c r="H286" s="101"/>
      <c r="I286" s="101">
        <v>0</v>
      </c>
      <c r="J286" s="218" t="e">
        <f>#REF!</f>
        <v>#REF!</v>
      </c>
      <c r="K286" s="218">
        <v>0</v>
      </c>
      <c r="L286" s="223"/>
      <c r="M286" s="223"/>
      <c r="N286" s="299"/>
    </row>
    <row r="287" spans="1:14" s="131" customFormat="1" ht="20.25" customHeight="1" hidden="1">
      <c r="A287" s="321"/>
      <c r="B287" s="314"/>
      <c r="C287" s="7" t="s">
        <v>64</v>
      </c>
      <c r="D287" s="101"/>
      <c r="E287" s="447"/>
      <c r="F287" s="447"/>
      <c r="G287" s="272" t="e">
        <f t="shared" si="64"/>
        <v>#DIV/0!</v>
      </c>
      <c r="H287" s="101"/>
      <c r="I287" s="101">
        <v>0</v>
      </c>
      <c r="J287" s="218" t="e">
        <f>#REF!</f>
        <v>#REF!</v>
      </c>
      <c r="K287" s="218">
        <v>0</v>
      </c>
      <c r="L287" s="223"/>
      <c r="M287" s="223"/>
      <c r="N287" s="299"/>
    </row>
    <row r="288" spans="1:14" s="131" customFormat="1" ht="18.75" customHeight="1" hidden="1">
      <c r="A288" s="321"/>
      <c r="B288" s="115" t="s">
        <v>704</v>
      </c>
      <c r="C288" s="6" t="s">
        <v>55</v>
      </c>
      <c r="D288" s="101"/>
      <c r="E288" s="447"/>
      <c r="F288" s="447"/>
      <c r="G288" s="272" t="e">
        <f t="shared" si="64"/>
        <v>#DIV/0!</v>
      </c>
      <c r="H288" s="101"/>
      <c r="I288" s="101">
        <v>0</v>
      </c>
      <c r="J288" s="218" t="e">
        <f>#REF!</f>
        <v>#REF!</v>
      </c>
      <c r="K288" s="218">
        <v>0</v>
      </c>
      <c r="L288" s="223"/>
      <c r="M288" s="223"/>
      <c r="N288" s="299"/>
    </row>
    <row r="289" spans="1:14" s="131" customFormat="1" ht="18" customHeight="1" hidden="1">
      <c r="A289" s="321"/>
      <c r="B289" s="115" t="s">
        <v>29</v>
      </c>
      <c r="C289" s="6" t="s">
        <v>56</v>
      </c>
      <c r="D289" s="101"/>
      <c r="E289" s="447"/>
      <c r="F289" s="447"/>
      <c r="G289" s="272" t="e">
        <f t="shared" si="64"/>
        <v>#DIV/0!</v>
      </c>
      <c r="H289" s="101"/>
      <c r="I289" s="101">
        <v>0</v>
      </c>
      <c r="J289" s="218" t="e">
        <f>#REF!</f>
        <v>#REF!</v>
      </c>
      <c r="K289" s="218">
        <v>0</v>
      </c>
      <c r="L289" s="223"/>
      <c r="M289" s="223"/>
      <c r="N289" s="299"/>
    </row>
    <row r="290" spans="1:14" s="131" customFormat="1" ht="18.75" customHeight="1" hidden="1">
      <c r="A290" s="321"/>
      <c r="B290" s="115" t="s">
        <v>143</v>
      </c>
      <c r="C290" s="6" t="s">
        <v>193</v>
      </c>
      <c r="D290" s="105"/>
      <c r="E290" s="450"/>
      <c r="F290" s="450"/>
      <c r="G290" s="272" t="e">
        <f t="shared" si="64"/>
        <v>#DIV/0!</v>
      </c>
      <c r="H290" s="105"/>
      <c r="I290" s="101">
        <v>0</v>
      </c>
      <c r="J290" s="218" t="e">
        <f>#REF!</f>
        <v>#REF!</v>
      </c>
      <c r="K290" s="218">
        <v>0</v>
      </c>
      <c r="L290" s="223"/>
      <c r="M290" s="223"/>
      <c r="N290" s="299"/>
    </row>
    <row r="291" spans="1:14" s="131" customFormat="1" ht="18" customHeight="1" hidden="1">
      <c r="A291" s="321"/>
      <c r="B291" s="115" t="s">
        <v>31</v>
      </c>
      <c r="C291" s="6" t="s">
        <v>32</v>
      </c>
      <c r="D291" s="101"/>
      <c r="E291" s="447"/>
      <c r="F291" s="447"/>
      <c r="G291" s="272" t="e">
        <f t="shared" si="64"/>
        <v>#DIV/0!</v>
      </c>
      <c r="H291" s="101"/>
      <c r="I291" s="101">
        <v>0</v>
      </c>
      <c r="J291" s="218" t="e">
        <f>#REF!</f>
        <v>#REF!</v>
      </c>
      <c r="K291" s="218">
        <v>0</v>
      </c>
      <c r="L291" s="223"/>
      <c r="M291" s="223"/>
      <c r="N291" s="299"/>
    </row>
    <row r="292" spans="1:14" s="131" customFormat="1" ht="18.75" customHeight="1" hidden="1">
      <c r="A292" s="321"/>
      <c r="B292" s="115" t="s">
        <v>33</v>
      </c>
      <c r="C292" s="6" t="s">
        <v>34</v>
      </c>
      <c r="D292" s="101"/>
      <c r="E292" s="447"/>
      <c r="F292" s="447"/>
      <c r="G292" s="272" t="e">
        <f t="shared" si="64"/>
        <v>#DIV/0!</v>
      </c>
      <c r="H292" s="101"/>
      <c r="I292" s="101">
        <v>0</v>
      </c>
      <c r="J292" s="218" t="e">
        <f>#REF!</f>
        <v>#REF!</v>
      </c>
      <c r="K292" s="218">
        <v>0</v>
      </c>
      <c r="L292" s="223"/>
      <c r="M292" s="223"/>
      <c r="N292" s="299"/>
    </row>
    <row r="293" spans="1:14" s="131" customFormat="1" ht="18.75" customHeight="1" hidden="1">
      <c r="A293" s="321"/>
      <c r="B293" s="115" t="s">
        <v>35</v>
      </c>
      <c r="C293" s="6" t="s">
        <v>36</v>
      </c>
      <c r="D293" s="101"/>
      <c r="E293" s="447"/>
      <c r="F293" s="447"/>
      <c r="G293" s="272" t="e">
        <f t="shared" si="64"/>
        <v>#DIV/0!</v>
      </c>
      <c r="H293" s="101"/>
      <c r="I293" s="101">
        <v>0</v>
      </c>
      <c r="J293" s="218" t="e">
        <f>#REF!</f>
        <v>#REF!</v>
      </c>
      <c r="K293" s="218">
        <v>0</v>
      </c>
      <c r="L293" s="223"/>
      <c r="M293" s="223"/>
      <c r="N293" s="299"/>
    </row>
    <row r="294" spans="1:14" s="131" customFormat="1" ht="18.75" customHeight="1" hidden="1">
      <c r="A294" s="321"/>
      <c r="B294" s="115" t="s">
        <v>37</v>
      </c>
      <c r="C294" s="6" t="s">
        <v>194</v>
      </c>
      <c r="D294" s="101"/>
      <c r="E294" s="447"/>
      <c r="F294" s="447"/>
      <c r="G294" s="272" t="e">
        <f t="shared" si="64"/>
        <v>#DIV/0!</v>
      </c>
      <c r="H294" s="101"/>
      <c r="I294" s="101">
        <v>0</v>
      </c>
      <c r="J294" s="218" t="e">
        <f>#REF!</f>
        <v>#REF!</v>
      </c>
      <c r="K294" s="218">
        <v>0</v>
      </c>
      <c r="L294" s="223"/>
      <c r="M294" s="223"/>
      <c r="N294" s="299"/>
    </row>
    <row r="295" spans="1:14" s="131" customFormat="1" ht="18" customHeight="1" hidden="1">
      <c r="A295" s="321"/>
      <c r="B295" s="115" t="s">
        <v>39</v>
      </c>
      <c r="C295" s="6" t="s">
        <v>196</v>
      </c>
      <c r="D295" s="101"/>
      <c r="E295" s="447"/>
      <c r="F295" s="447"/>
      <c r="G295" s="272" t="e">
        <f t="shared" si="64"/>
        <v>#DIV/0!</v>
      </c>
      <c r="H295" s="101"/>
      <c r="I295" s="101">
        <v>0</v>
      </c>
      <c r="J295" s="218" t="e">
        <f>#REF!</f>
        <v>#REF!</v>
      </c>
      <c r="K295" s="218">
        <v>0</v>
      </c>
      <c r="L295" s="223"/>
      <c r="M295" s="223"/>
      <c r="N295" s="299"/>
    </row>
    <row r="296" spans="1:14" s="131" customFormat="1" ht="18" customHeight="1" hidden="1">
      <c r="A296" s="321"/>
      <c r="B296" s="115" t="s">
        <v>41</v>
      </c>
      <c r="C296" s="6" t="s">
        <v>197</v>
      </c>
      <c r="D296" s="101"/>
      <c r="E296" s="447"/>
      <c r="F296" s="447"/>
      <c r="G296" s="272" t="e">
        <f t="shared" si="64"/>
        <v>#DIV/0!</v>
      </c>
      <c r="H296" s="101"/>
      <c r="I296" s="101">
        <v>0</v>
      </c>
      <c r="J296" s="218" t="e">
        <f>#REF!</f>
        <v>#REF!</v>
      </c>
      <c r="K296" s="218">
        <v>0</v>
      </c>
      <c r="L296" s="223"/>
      <c r="M296" s="223"/>
      <c r="N296" s="299"/>
    </row>
    <row r="297" spans="1:14" s="131" customFormat="1" ht="18" customHeight="1" hidden="1">
      <c r="A297" s="321"/>
      <c r="B297" s="115" t="s">
        <v>146</v>
      </c>
      <c r="C297" s="7" t="s">
        <v>198</v>
      </c>
      <c r="D297" s="101"/>
      <c r="E297" s="447"/>
      <c r="F297" s="447"/>
      <c r="G297" s="272" t="e">
        <f t="shared" si="64"/>
        <v>#DIV/0!</v>
      </c>
      <c r="H297" s="101"/>
      <c r="I297" s="101">
        <v>0</v>
      </c>
      <c r="J297" s="218" t="e">
        <f>#REF!</f>
        <v>#REF!</v>
      </c>
      <c r="K297" s="218">
        <v>0</v>
      </c>
      <c r="L297" s="223"/>
      <c r="M297" s="223"/>
      <c r="N297" s="299"/>
    </row>
    <row r="298" spans="1:14" s="131" customFormat="1" ht="17.25" customHeight="1" hidden="1">
      <c r="A298" s="321"/>
      <c r="B298" s="115"/>
      <c r="C298" s="6" t="s">
        <v>156</v>
      </c>
      <c r="D298" s="101"/>
      <c r="E298" s="447"/>
      <c r="F298" s="447"/>
      <c r="G298" s="272" t="e">
        <f t="shared" si="64"/>
        <v>#DIV/0!</v>
      </c>
      <c r="H298" s="101"/>
      <c r="I298" s="101">
        <v>0</v>
      </c>
      <c r="J298" s="218" t="e">
        <f>#REF!</f>
        <v>#REF!</v>
      </c>
      <c r="K298" s="218">
        <v>0</v>
      </c>
      <c r="L298" s="223"/>
      <c r="M298" s="223"/>
      <c r="N298" s="299"/>
    </row>
    <row r="299" spans="1:14" s="131" customFormat="1" ht="13.5" customHeight="1" hidden="1">
      <c r="A299" s="321"/>
      <c r="B299" s="115" t="s">
        <v>59</v>
      </c>
      <c r="C299" s="6" t="s">
        <v>187</v>
      </c>
      <c r="D299" s="101"/>
      <c r="E299" s="447"/>
      <c r="F299" s="447"/>
      <c r="G299" s="272" t="e">
        <f t="shared" si="64"/>
        <v>#DIV/0!</v>
      </c>
      <c r="H299" s="101"/>
      <c r="I299" s="101">
        <v>0</v>
      </c>
      <c r="J299" s="218" t="e">
        <f>#REF!</f>
        <v>#REF!</v>
      </c>
      <c r="K299" s="218">
        <v>0</v>
      </c>
      <c r="L299" s="223"/>
      <c r="M299" s="223"/>
      <c r="N299" s="299"/>
    </row>
    <row r="300" spans="1:14" s="131" customFormat="1" ht="14.25" customHeight="1" hidden="1">
      <c r="A300" s="321"/>
      <c r="B300" s="115" t="s">
        <v>199</v>
      </c>
      <c r="C300" s="7" t="s">
        <v>200</v>
      </c>
      <c r="D300" s="101"/>
      <c r="E300" s="447"/>
      <c r="F300" s="447"/>
      <c r="G300" s="272" t="e">
        <f t="shared" si="64"/>
        <v>#DIV/0!</v>
      </c>
      <c r="H300" s="101"/>
      <c r="I300" s="101">
        <v>0</v>
      </c>
      <c r="J300" s="218" t="e">
        <f>#REF!</f>
        <v>#REF!</v>
      </c>
      <c r="K300" s="218">
        <v>0</v>
      </c>
      <c r="L300" s="223"/>
      <c r="M300" s="223"/>
      <c r="N300" s="299"/>
    </row>
    <row r="301" spans="1:14" s="131" customFormat="1" ht="17.25" customHeight="1" hidden="1">
      <c r="A301" s="321"/>
      <c r="B301" s="115" t="s">
        <v>126</v>
      </c>
      <c r="C301" s="7" t="s">
        <v>618</v>
      </c>
      <c r="D301" s="101"/>
      <c r="E301" s="447"/>
      <c r="F301" s="447"/>
      <c r="G301" s="272" t="e">
        <f t="shared" si="64"/>
        <v>#DIV/0!</v>
      </c>
      <c r="H301" s="101"/>
      <c r="I301" s="101">
        <v>0</v>
      </c>
      <c r="J301" s="218" t="e">
        <f>#REF!</f>
        <v>#REF!</v>
      </c>
      <c r="K301" s="218">
        <v>0</v>
      </c>
      <c r="L301" s="223"/>
      <c r="M301" s="223"/>
      <c r="N301" s="299"/>
    </row>
    <row r="302" spans="1:14" s="131" customFormat="1" ht="17.25" customHeight="1" hidden="1">
      <c r="A302" s="321"/>
      <c r="B302" s="115" t="s">
        <v>35</v>
      </c>
      <c r="C302" s="7" t="s">
        <v>109</v>
      </c>
      <c r="D302" s="101"/>
      <c r="E302" s="447"/>
      <c r="F302" s="447"/>
      <c r="G302" s="272" t="e">
        <f t="shared" si="64"/>
        <v>#DIV/0!</v>
      </c>
      <c r="H302" s="101"/>
      <c r="I302" s="101">
        <v>0</v>
      </c>
      <c r="J302" s="218" t="e">
        <f>#REF!</f>
        <v>#REF!</v>
      </c>
      <c r="K302" s="218">
        <v>0</v>
      </c>
      <c r="L302" s="223"/>
      <c r="M302" s="223"/>
      <c r="N302" s="299"/>
    </row>
    <row r="303" spans="1:14" s="131" customFormat="1" ht="26.25" customHeight="1" hidden="1">
      <c r="A303" s="312" t="s">
        <v>201</v>
      </c>
      <c r="B303" s="115"/>
      <c r="C303" s="4" t="s">
        <v>202</v>
      </c>
      <c r="D303" s="105"/>
      <c r="E303" s="450"/>
      <c r="F303" s="450"/>
      <c r="G303" s="272" t="e">
        <f t="shared" si="64"/>
        <v>#DIV/0!</v>
      </c>
      <c r="H303" s="105"/>
      <c r="I303" s="105">
        <f>I304+I305+I306+I308+I312</f>
        <v>0</v>
      </c>
      <c r="J303" s="105">
        <f>J304+J305+J306+J308+J312</f>
        <v>0</v>
      </c>
      <c r="K303" s="105">
        <f>K304+K305+K306+K308+K312</f>
        <v>0</v>
      </c>
      <c r="L303" s="223"/>
      <c r="M303" s="223"/>
      <c r="N303" s="299"/>
    </row>
    <row r="304" spans="1:14" s="131" customFormat="1" ht="21.75" customHeight="1" hidden="1">
      <c r="A304" s="601"/>
      <c r="B304" s="115" t="s">
        <v>21</v>
      </c>
      <c r="C304" s="7" t="s">
        <v>22</v>
      </c>
      <c r="D304" s="101"/>
      <c r="E304" s="447"/>
      <c r="F304" s="447"/>
      <c r="G304" s="272" t="e">
        <f t="shared" si="64"/>
        <v>#DIV/0!</v>
      </c>
      <c r="H304" s="101"/>
      <c r="I304" s="101">
        <v>0</v>
      </c>
      <c r="J304" s="101">
        <v>0</v>
      </c>
      <c r="K304" s="101">
        <v>0</v>
      </c>
      <c r="L304" s="223"/>
      <c r="M304" s="223"/>
      <c r="N304" s="299"/>
    </row>
    <row r="305" spans="1:14" s="131" customFormat="1" ht="16.5" customHeight="1" hidden="1">
      <c r="A305" s="602"/>
      <c r="B305" s="314" t="s">
        <v>73</v>
      </c>
      <c r="C305" s="7" t="s">
        <v>87</v>
      </c>
      <c r="D305" s="101"/>
      <c r="E305" s="447"/>
      <c r="F305" s="447"/>
      <c r="G305" s="272" t="e">
        <f t="shared" si="64"/>
        <v>#DIV/0!</v>
      </c>
      <c r="H305" s="101"/>
      <c r="I305" s="101">
        <v>0</v>
      </c>
      <c r="J305" s="101">
        <v>0</v>
      </c>
      <c r="K305" s="101">
        <v>0</v>
      </c>
      <c r="L305" s="223"/>
      <c r="M305" s="223"/>
      <c r="N305" s="299"/>
    </row>
    <row r="306" spans="1:14" s="131" customFormat="1" ht="21" customHeight="1" hidden="1">
      <c r="A306" s="602"/>
      <c r="B306" s="314" t="s">
        <v>27</v>
      </c>
      <c r="C306" s="7" t="s">
        <v>28</v>
      </c>
      <c r="D306" s="101"/>
      <c r="E306" s="447"/>
      <c r="F306" s="447"/>
      <c r="G306" s="272" t="e">
        <f t="shared" si="64"/>
        <v>#DIV/0!</v>
      </c>
      <c r="H306" s="101"/>
      <c r="I306" s="101">
        <v>0</v>
      </c>
      <c r="J306" s="101">
        <v>0</v>
      </c>
      <c r="K306" s="101">
        <v>0</v>
      </c>
      <c r="L306" s="223"/>
      <c r="M306" s="223"/>
      <c r="N306" s="299"/>
    </row>
    <row r="307" spans="1:14" s="131" customFormat="1" ht="20.25" customHeight="1" hidden="1">
      <c r="A307" s="603"/>
      <c r="B307" s="115"/>
      <c r="C307" s="6" t="s">
        <v>64</v>
      </c>
      <c r="D307" s="101"/>
      <c r="E307" s="447"/>
      <c r="F307" s="447"/>
      <c r="G307" s="272" t="e">
        <f t="shared" si="64"/>
        <v>#DIV/0!</v>
      </c>
      <c r="H307" s="101"/>
      <c r="I307" s="101">
        <v>0</v>
      </c>
      <c r="J307" s="101">
        <v>0</v>
      </c>
      <c r="K307" s="101">
        <v>0</v>
      </c>
      <c r="L307" s="223"/>
      <c r="M307" s="223"/>
      <c r="N307" s="299"/>
    </row>
    <row r="308" spans="1:14" s="131" customFormat="1" ht="16.5" customHeight="1" hidden="1">
      <c r="A308" s="306"/>
      <c r="B308" s="115" t="s">
        <v>41</v>
      </c>
      <c r="C308" s="6" t="s">
        <v>42</v>
      </c>
      <c r="D308" s="101"/>
      <c r="E308" s="447"/>
      <c r="F308" s="447"/>
      <c r="G308" s="272" t="e">
        <f t="shared" si="64"/>
        <v>#DIV/0!</v>
      </c>
      <c r="H308" s="101"/>
      <c r="I308" s="101">
        <v>0</v>
      </c>
      <c r="J308" s="101">
        <v>0</v>
      </c>
      <c r="K308" s="101">
        <v>0</v>
      </c>
      <c r="L308" s="223"/>
      <c r="M308" s="223"/>
      <c r="N308" s="299"/>
    </row>
    <row r="309" spans="1:14" s="131" customFormat="1" ht="18.75" customHeight="1" hidden="1">
      <c r="A309" s="306"/>
      <c r="B309" s="115"/>
      <c r="C309" s="6"/>
      <c r="D309" s="101"/>
      <c r="E309" s="447"/>
      <c r="F309" s="447"/>
      <c r="G309" s="272" t="e">
        <f t="shared" si="64"/>
        <v>#DIV/0!</v>
      </c>
      <c r="H309" s="101"/>
      <c r="I309" s="101">
        <v>0</v>
      </c>
      <c r="J309" s="101">
        <v>0</v>
      </c>
      <c r="K309" s="101">
        <v>0</v>
      </c>
      <c r="L309" s="223"/>
      <c r="M309" s="223"/>
      <c r="N309" s="299"/>
    </row>
    <row r="310" spans="1:14" s="131" customFormat="1" ht="16.5" customHeight="1" hidden="1">
      <c r="A310" s="306"/>
      <c r="B310" s="115"/>
      <c r="C310" s="6"/>
      <c r="D310" s="101"/>
      <c r="E310" s="447"/>
      <c r="F310" s="447"/>
      <c r="G310" s="272" t="e">
        <f t="shared" si="64"/>
        <v>#DIV/0!</v>
      </c>
      <c r="H310" s="101"/>
      <c r="I310" s="101">
        <v>0</v>
      </c>
      <c r="J310" s="101">
        <v>0</v>
      </c>
      <c r="K310" s="101">
        <v>0</v>
      </c>
      <c r="L310" s="223"/>
      <c r="M310" s="223"/>
      <c r="N310" s="299"/>
    </row>
    <row r="311" spans="1:14" s="131" customFormat="1" ht="19.5" customHeight="1" hidden="1">
      <c r="A311" s="306"/>
      <c r="B311" s="115"/>
      <c r="C311" s="6"/>
      <c r="D311" s="101"/>
      <c r="E311" s="447"/>
      <c r="F311" s="447"/>
      <c r="G311" s="272" t="e">
        <f t="shared" si="64"/>
        <v>#DIV/0!</v>
      </c>
      <c r="H311" s="101"/>
      <c r="I311" s="101">
        <v>0</v>
      </c>
      <c r="J311" s="101">
        <v>0</v>
      </c>
      <c r="K311" s="101">
        <v>0</v>
      </c>
      <c r="L311" s="223"/>
      <c r="M311" s="223"/>
      <c r="N311" s="299"/>
    </row>
    <row r="312" spans="1:14" s="131" customFormat="1" ht="25.5" customHeight="1" hidden="1">
      <c r="A312" s="306"/>
      <c r="B312" s="115" t="s">
        <v>146</v>
      </c>
      <c r="C312" s="7" t="s">
        <v>203</v>
      </c>
      <c r="D312" s="101"/>
      <c r="E312" s="447"/>
      <c r="F312" s="447"/>
      <c r="G312" s="272" t="e">
        <f t="shared" si="64"/>
        <v>#DIV/0!</v>
      </c>
      <c r="H312" s="101"/>
      <c r="I312" s="101">
        <v>0</v>
      </c>
      <c r="J312" s="101">
        <v>0</v>
      </c>
      <c r="K312" s="101">
        <v>0</v>
      </c>
      <c r="L312" s="223"/>
      <c r="M312" s="223"/>
      <c r="N312" s="299"/>
    </row>
    <row r="313" spans="1:14" s="131" customFormat="1" ht="18.75" customHeight="1" hidden="1">
      <c r="A313" s="306"/>
      <c r="B313" s="115"/>
      <c r="C313" s="17" t="s">
        <v>156</v>
      </c>
      <c r="D313" s="101"/>
      <c r="E313" s="447"/>
      <c r="F313" s="447"/>
      <c r="G313" s="272" t="e">
        <f t="shared" si="64"/>
        <v>#DIV/0!</v>
      </c>
      <c r="H313" s="101"/>
      <c r="I313" s="101">
        <v>0</v>
      </c>
      <c r="J313" s="101">
        <v>0</v>
      </c>
      <c r="K313" s="101">
        <v>0</v>
      </c>
      <c r="L313" s="223"/>
      <c r="M313" s="223"/>
      <c r="N313" s="299"/>
    </row>
    <row r="314" spans="1:14" s="131" customFormat="1" ht="18" customHeight="1" hidden="1">
      <c r="A314" s="306"/>
      <c r="B314" s="115"/>
      <c r="C314" s="17" t="s">
        <v>157</v>
      </c>
      <c r="D314" s="101"/>
      <c r="E314" s="447"/>
      <c r="F314" s="447"/>
      <c r="G314" s="272" t="e">
        <f t="shared" si="64"/>
        <v>#DIV/0!</v>
      </c>
      <c r="H314" s="101"/>
      <c r="I314" s="101">
        <v>0</v>
      </c>
      <c r="J314" s="101">
        <v>0</v>
      </c>
      <c r="K314" s="101">
        <v>0</v>
      </c>
      <c r="L314" s="223"/>
      <c r="M314" s="223"/>
      <c r="N314" s="299"/>
    </row>
    <row r="315" spans="1:14" s="131" customFormat="1" ht="15" customHeight="1" hidden="1">
      <c r="A315" s="306"/>
      <c r="B315" s="115"/>
      <c r="C315" s="17" t="s">
        <v>204</v>
      </c>
      <c r="D315" s="101"/>
      <c r="E315" s="447"/>
      <c r="F315" s="447"/>
      <c r="G315" s="272" t="e">
        <f t="shared" si="64"/>
        <v>#DIV/0!</v>
      </c>
      <c r="H315" s="101"/>
      <c r="I315" s="101">
        <v>0</v>
      </c>
      <c r="J315" s="218" t="e">
        <f>#REF!</f>
        <v>#REF!</v>
      </c>
      <c r="K315" s="218">
        <v>0</v>
      </c>
      <c r="L315" s="223"/>
      <c r="M315" s="223"/>
      <c r="N315" s="299"/>
    </row>
    <row r="316" spans="1:14" s="131" customFormat="1" ht="17.25" customHeight="1">
      <c r="A316" s="304" t="s">
        <v>205</v>
      </c>
      <c r="B316" s="310"/>
      <c r="C316" s="217" t="s">
        <v>206</v>
      </c>
      <c r="D316" s="217">
        <f>SUM(D317:D328)</f>
        <v>1223716</v>
      </c>
      <c r="E316" s="217">
        <f>SUM(E317:E328)</f>
        <v>0</v>
      </c>
      <c r="F316" s="217">
        <f>SUM(F317:F328)</f>
        <v>25442</v>
      </c>
      <c r="G316" s="217">
        <f>SUM(G317:G328)</f>
        <v>1198274</v>
      </c>
      <c r="H316" s="217">
        <f aca="true" t="shared" si="65" ref="H316:N316">SUM(H317:H328)</f>
        <v>1198274</v>
      </c>
      <c r="I316" s="217">
        <f t="shared" si="65"/>
        <v>734993</v>
      </c>
      <c r="J316" s="217">
        <f t="shared" si="65"/>
        <v>149340</v>
      </c>
      <c r="K316" s="217">
        <f t="shared" si="65"/>
        <v>243533</v>
      </c>
      <c r="L316" s="217">
        <f t="shared" si="65"/>
        <v>0</v>
      </c>
      <c r="M316" s="217">
        <f t="shared" si="65"/>
        <v>0</v>
      </c>
      <c r="N316" s="293">
        <f t="shared" si="65"/>
        <v>0</v>
      </c>
    </row>
    <row r="317" spans="1:14" s="131" customFormat="1" ht="16.5" customHeight="1">
      <c r="A317" s="321"/>
      <c r="B317" s="115" t="s">
        <v>21</v>
      </c>
      <c r="C317" s="100" t="s">
        <v>354</v>
      </c>
      <c r="D317" s="101">
        <v>689348</v>
      </c>
      <c r="E317" s="447"/>
      <c r="F317" s="447"/>
      <c r="G317" s="465">
        <f>D317+E317-F317</f>
        <v>689348</v>
      </c>
      <c r="H317" s="222">
        <f>G317</f>
        <v>689348</v>
      </c>
      <c r="I317" s="101">
        <f>H317</f>
        <v>689348</v>
      </c>
      <c r="J317" s="218"/>
      <c r="K317" s="219">
        <v>0</v>
      </c>
      <c r="L317" s="220"/>
      <c r="M317" s="220"/>
      <c r="N317" s="294"/>
    </row>
    <row r="318" spans="1:14" s="131" customFormat="1" ht="16.5" customHeight="1">
      <c r="A318" s="321"/>
      <c r="B318" s="115" t="s">
        <v>25</v>
      </c>
      <c r="C318" s="100" t="s">
        <v>26</v>
      </c>
      <c r="D318" s="101">
        <v>61485</v>
      </c>
      <c r="E318" s="447"/>
      <c r="F318" s="447">
        <v>15840</v>
      </c>
      <c r="G318" s="465">
        <f aca="true" t="shared" si="66" ref="G318:G328">D318+E318-F318</f>
        <v>45645</v>
      </c>
      <c r="H318" s="222">
        <f aca="true" t="shared" si="67" ref="H318:H328">G318</f>
        <v>45645</v>
      </c>
      <c r="I318" s="101">
        <f>H318</f>
        <v>45645</v>
      </c>
      <c r="J318" s="218"/>
      <c r="K318" s="219">
        <v>0</v>
      </c>
      <c r="L318" s="220"/>
      <c r="M318" s="220"/>
      <c r="N318" s="294"/>
    </row>
    <row r="319" spans="1:14" s="131" customFormat="1" ht="16.5" customHeight="1">
      <c r="A319" s="321"/>
      <c r="B319" s="314" t="s">
        <v>73</v>
      </c>
      <c r="C319" s="100" t="s">
        <v>87</v>
      </c>
      <c r="D319" s="101">
        <v>130945</v>
      </c>
      <c r="E319" s="447"/>
      <c r="F319" s="447"/>
      <c r="G319" s="465">
        <f t="shared" si="66"/>
        <v>130945</v>
      </c>
      <c r="H319" s="222">
        <f t="shared" si="67"/>
        <v>130945</v>
      </c>
      <c r="I319" s="101">
        <v>0</v>
      </c>
      <c r="J319" s="218">
        <f>H319</f>
        <v>130945</v>
      </c>
      <c r="K319" s="219"/>
      <c r="L319" s="220"/>
      <c r="M319" s="220"/>
      <c r="N319" s="294"/>
    </row>
    <row r="320" spans="1:14" s="131" customFormat="1" ht="16.5" customHeight="1">
      <c r="A320" s="321"/>
      <c r="B320" s="314" t="s">
        <v>27</v>
      </c>
      <c r="C320" s="100" t="s">
        <v>28</v>
      </c>
      <c r="D320" s="101">
        <v>18395</v>
      </c>
      <c r="E320" s="447"/>
      <c r="F320" s="447"/>
      <c r="G320" s="465">
        <f t="shared" si="66"/>
        <v>18395</v>
      </c>
      <c r="H320" s="222">
        <f t="shared" si="67"/>
        <v>18395</v>
      </c>
      <c r="I320" s="101">
        <v>0</v>
      </c>
      <c r="J320" s="218">
        <f>H320</f>
        <v>18395</v>
      </c>
      <c r="K320" s="219"/>
      <c r="L320" s="220"/>
      <c r="M320" s="220"/>
      <c r="N320" s="294"/>
    </row>
    <row r="321" spans="1:14" s="131" customFormat="1" ht="18.75" customHeight="1">
      <c r="A321" s="321"/>
      <c r="B321" s="115" t="s">
        <v>29</v>
      </c>
      <c r="C321" s="101" t="s">
        <v>56</v>
      </c>
      <c r="D321" s="101">
        <v>13300</v>
      </c>
      <c r="E321" s="447"/>
      <c r="F321" s="447"/>
      <c r="G321" s="465">
        <f t="shared" si="66"/>
        <v>13300</v>
      </c>
      <c r="H321" s="222">
        <f t="shared" si="67"/>
        <v>13300</v>
      </c>
      <c r="I321" s="101">
        <v>0</v>
      </c>
      <c r="J321" s="218"/>
      <c r="K321" s="219">
        <v>0</v>
      </c>
      <c r="L321" s="220"/>
      <c r="M321" s="220"/>
      <c r="N321" s="294"/>
    </row>
    <row r="322" spans="1:14" s="131" customFormat="1" ht="16.5" customHeight="1">
      <c r="A322" s="321"/>
      <c r="B322" s="115" t="s">
        <v>31</v>
      </c>
      <c r="C322" s="101" t="s">
        <v>32</v>
      </c>
      <c r="D322" s="101">
        <v>6500</v>
      </c>
      <c r="E322" s="447"/>
      <c r="F322" s="447"/>
      <c r="G322" s="465">
        <f t="shared" si="66"/>
        <v>6500</v>
      </c>
      <c r="H322" s="222">
        <f t="shared" si="67"/>
        <v>6500</v>
      </c>
      <c r="I322" s="101">
        <v>0</v>
      </c>
      <c r="J322" s="218"/>
      <c r="K322" s="219">
        <v>0</v>
      </c>
      <c r="L322" s="220"/>
      <c r="M322" s="220"/>
      <c r="N322" s="294"/>
    </row>
    <row r="323" spans="1:14" s="131" customFormat="1" ht="16.5" customHeight="1">
      <c r="A323" s="321"/>
      <c r="B323" s="115" t="s">
        <v>93</v>
      </c>
      <c r="C323" s="101" t="s">
        <v>94</v>
      </c>
      <c r="D323" s="101">
        <v>1200</v>
      </c>
      <c r="E323" s="447"/>
      <c r="F323" s="447"/>
      <c r="G323" s="465">
        <f t="shared" si="66"/>
        <v>1200</v>
      </c>
      <c r="H323" s="222">
        <f t="shared" si="67"/>
        <v>1200</v>
      </c>
      <c r="I323" s="101"/>
      <c r="J323" s="218"/>
      <c r="K323" s="219"/>
      <c r="L323" s="220"/>
      <c r="M323" s="220"/>
      <c r="N323" s="294"/>
    </row>
    <row r="324" spans="1:14" s="131" customFormat="1" ht="16.5" customHeight="1">
      <c r="A324" s="321"/>
      <c r="B324" s="115" t="s">
        <v>35</v>
      </c>
      <c r="C324" s="101" t="s">
        <v>36</v>
      </c>
      <c r="D324" s="101">
        <v>6800</v>
      </c>
      <c r="E324" s="447"/>
      <c r="F324" s="447"/>
      <c r="G324" s="465">
        <f t="shared" si="66"/>
        <v>6800</v>
      </c>
      <c r="H324" s="222">
        <f t="shared" si="67"/>
        <v>6800</v>
      </c>
      <c r="I324" s="101">
        <v>0</v>
      </c>
      <c r="J324" s="218"/>
      <c r="K324" s="219">
        <v>0</v>
      </c>
      <c r="L324" s="220"/>
      <c r="M324" s="220"/>
      <c r="N324" s="294"/>
    </row>
    <row r="325" spans="1:14" s="131" customFormat="1" ht="16.5" customHeight="1">
      <c r="A325" s="321"/>
      <c r="B325" s="115" t="s">
        <v>591</v>
      </c>
      <c r="C325" s="101" t="s">
        <v>592</v>
      </c>
      <c r="D325" s="101">
        <v>1758</v>
      </c>
      <c r="E325" s="447"/>
      <c r="F325" s="447"/>
      <c r="G325" s="465">
        <f t="shared" si="66"/>
        <v>1758</v>
      </c>
      <c r="H325" s="222">
        <f t="shared" si="67"/>
        <v>1758</v>
      </c>
      <c r="I325" s="101"/>
      <c r="J325" s="218"/>
      <c r="K325" s="219"/>
      <c r="L325" s="220"/>
      <c r="M325" s="220"/>
      <c r="N325" s="294"/>
    </row>
    <row r="326" spans="1:14" s="131" customFormat="1" ht="15.75" customHeight="1">
      <c r="A326" s="321"/>
      <c r="B326" s="115" t="s">
        <v>41</v>
      </c>
      <c r="C326" s="101" t="s">
        <v>42</v>
      </c>
      <c r="D326" s="101">
        <v>38850</v>
      </c>
      <c r="E326" s="447"/>
      <c r="F326" s="447"/>
      <c r="G326" s="465">
        <f t="shared" si="66"/>
        <v>38850</v>
      </c>
      <c r="H326" s="222">
        <f t="shared" si="67"/>
        <v>38850</v>
      </c>
      <c r="I326" s="101">
        <v>0</v>
      </c>
      <c r="J326" s="218"/>
      <c r="K326" s="219">
        <v>0</v>
      </c>
      <c r="L326" s="220"/>
      <c r="M326" s="220"/>
      <c r="N326" s="294"/>
    </row>
    <row r="327" spans="1:14" s="131" customFormat="1" ht="18" customHeight="1">
      <c r="A327" s="321"/>
      <c r="B327" s="115" t="s">
        <v>285</v>
      </c>
      <c r="C327" s="100" t="s">
        <v>288</v>
      </c>
      <c r="D327" s="101">
        <v>2000</v>
      </c>
      <c r="E327" s="447"/>
      <c r="F327" s="447"/>
      <c r="G327" s="465">
        <f t="shared" si="66"/>
        <v>2000</v>
      </c>
      <c r="H327" s="222">
        <f t="shared" si="67"/>
        <v>2000</v>
      </c>
      <c r="I327" s="101"/>
      <c r="J327" s="218"/>
      <c r="K327" s="219"/>
      <c r="L327" s="220"/>
      <c r="M327" s="220"/>
      <c r="N327" s="294"/>
    </row>
    <row r="328" spans="1:14" s="131" customFormat="1" ht="36" customHeight="1">
      <c r="A328" s="321"/>
      <c r="B328" s="115" t="s">
        <v>146</v>
      </c>
      <c r="C328" s="100" t="s">
        <v>675</v>
      </c>
      <c r="D328" s="101">
        <v>253135</v>
      </c>
      <c r="E328" s="447"/>
      <c r="F328" s="447">
        <v>9602</v>
      </c>
      <c r="G328" s="465">
        <f t="shared" si="66"/>
        <v>243533</v>
      </c>
      <c r="H328" s="222">
        <f t="shared" si="67"/>
        <v>243533</v>
      </c>
      <c r="I328" s="101">
        <v>0</v>
      </c>
      <c r="J328" s="218"/>
      <c r="K328" s="219">
        <f>H328</f>
        <v>243533</v>
      </c>
      <c r="L328" s="220"/>
      <c r="M328" s="220"/>
      <c r="N328" s="294"/>
    </row>
    <row r="329" spans="1:14" s="131" customFormat="1" ht="25.5" customHeight="1">
      <c r="A329" s="304" t="s">
        <v>209</v>
      </c>
      <c r="B329" s="305"/>
      <c r="C329" s="204" t="s">
        <v>235</v>
      </c>
      <c r="D329" s="217">
        <f>SUM(D330:D331)</f>
        <v>170</v>
      </c>
      <c r="E329" s="217">
        <f>SUM(E330:E331)</f>
        <v>0</v>
      </c>
      <c r="F329" s="217">
        <f>SUM(F330:F331)</f>
        <v>0</v>
      </c>
      <c r="G329" s="217">
        <f>SUM(G330:G331)</f>
        <v>170</v>
      </c>
      <c r="H329" s="217">
        <f aca="true" t="shared" si="68" ref="H329:N329">SUM(H330:H331)</f>
        <v>170</v>
      </c>
      <c r="I329" s="217">
        <f t="shared" si="68"/>
        <v>120</v>
      </c>
      <c r="J329" s="217">
        <f t="shared" si="68"/>
        <v>0</v>
      </c>
      <c r="K329" s="217">
        <f t="shared" si="68"/>
        <v>0</v>
      </c>
      <c r="L329" s="217">
        <f t="shared" si="68"/>
        <v>0</v>
      </c>
      <c r="M329" s="217">
        <f t="shared" si="68"/>
        <v>0</v>
      </c>
      <c r="N329" s="293">
        <f t="shared" si="68"/>
        <v>0</v>
      </c>
    </row>
    <row r="330" spans="1:14" s="131" customFormat="1" ht="18" customHeight="1">
      <c r="A330" s="321"/>
      <c r="B330" s="115" t="s">
        <v>589</v>
      </c>
      <c r="C330" s="100" t="s">
        <v>590</v>
      </c>
      <c r="D330" s="101">
        <v>120</v>
      </c>
      <c r="E330" s="447"/>
      <c r="F330" s="447"/>
      <c r="G330" s="465">
        <f>D330+E330-F330</f>
        <v>120</v>
      </c>
      <c r="H330" s="101">
        <f>G330</f>
        <v>120</v>
      </c>
      <c r="I330" s="101">
        <f>H330</f>
        <v>120</v>
      </c>
      <c r="J330" s="218">
        <v>0</v>
      </c>
      <c r="K330" s="219">
        <v>0</v>
      </c>
      <c r="L330" s="220"/>
      <c r="M330" s="220"/>
      <c r="N330" s="294"/>
    </row>
    <row r="331" spans="1:14" s="131" customFormat="1" ht="23.25" customHeight="1">
      <c r="A331" s="321"/>
      <c r="B331" s="115" t="s">
        <v>29</v>
      </c>
      <c r="C331" s="100" t="s">
        <v>56</v>
      </c>
      <c r="D331" s="101">
        <v>50</v>
      </c>
      <c r="E331" s="447"/>
      <c r="F331" s="447"/>
      <c r="G331" s="465">
        <f>D331+E331-F331</f>
        <v>50</v>
      </c>
      <c r="H331" s="101">
        <f>G331</f>
        <v>50</v>
      </c>
      <c r="I331" s="101">
        <v>0</v>
      </c>
      <c r="J331" s="218">
        <v>0</v>
      </c>
      <c r="K331" s="219">
        <v>0</v>
      </c>
      <c r="L331" s="220"/>
      <c r="M331" s="220"/>
      <c r="N331" s="294"/>
    </row>
    <row r="332" spans="1:14" s="131" customFormat="1" ht="24.75" customHeight="1">
      <c r="A332" s="304" t="s">
        <v>236</v>
      </c>
      <c r="B332" s="305"/>
      <c r="C332" s="204" t="s">
        <v>237</v>
      </c>
      <c r="D332" s="217">
        <f>SUM(D333:D338)</f>
        <v>63366</v>
      </c>
      <c r="E332" s="217">
        <f>SUM(E333:E338)</f>
        <v>51366</v>
      </c>
      <c r="F332" s="217">
        <f>SUM(F333:F338)</f>
        <v>51366</v>
      </c>
      <c r="G332" s="217">
        <f>SUM(G333:G338)</f>
        <v>63366</v>
      </c>
      <c r="H332" s="217">
        <f aca="true" t="shared" si="69" ref="H332:N332">SUM(H333:H338)</f>
        <v>63366</v>
      </c>
      <c r="I332" s="217">
        <f t="shared" si="69"/>
        <v>18720</v>
      </c>
      <c r="J332" s="217">
        <f t="shared" si="69"/>
        <v>3828</v>
      </c>
      <c r="K332" s="217">
        <f t="shared" si="69"/>
        <v>12000</v>
      </c>
      <c r="L332" s="217">
        <f t="shared" si="69"/>
        <v>0</v>
      </c>
      <c r="M332" s="217">
        <f t="shared" si="69"/>
        <v>0</v>
      </c>
      <c r="N332" s="293">
        <f t="shared" si="69"/>
        <v>0</v>
      </c>
    </row>
    <row r="333" spans="1:14" s="131" customFormat="1" ht="17.25" customHeight="1">
      <c r="A333" s="321"/>
      <c r="B333" s="115" t="s">
        <v>207</v>
      </c>
      <c r="C333" s="100" t="s">
        <v>477</v>
      </c>
      <c r="D333" s="101">
        <v>12000</v>
      </c>
      <c r="E333" s="447"/>
      <c r="F333" s="447"/>
      <c r="G333" s="465">
        <f aca="true" t="shared" si="70" ref="G333:G338">D333+E333-F333</f>
        <v>12000</v>
      </c>
      <c r="H333" s="101">
        <f aca="true" t="shared" si="71" ref="H333:H338">G333</f>
        <v>12000</v>
      </c>
      <c r="I333" s="101">
        <v>0</v>
      </c>
      <c r="J333" s="218">
        <v>0</v>
      </c>
      <c r="K333" s="219">
        <f>H333</f>
        <v>12000</v>
      </c>
      <c r="L333" s="220"/>
      <c r="M333" s="220"/>
      <c r="N333" s="294"/>
    </row>
    <row r="334" spans="1:14" s="131" customFormat="1" ht="15" customHeight="1">
      <c r="A334" s="321"/>
      <c r="B334" s="115" t="s">
        <v>606</v>
      </c>
      <c r="C334" s="100" t="s">
        <v>478</v>
      </c>
      <c r="D334" s="101">
        <v>8800</v>
      </c>
      <c r="E334" s="447">
        <v>8800</v>
      </c>
      <c r="F334" s="447">
        <v>8800</v>
      </c>
      <c r="G334" s="465">
        <f t="shared" si="70"/>
        <v>8800</v>
      </c>
      <c r="H334" s="101">
        <f t="shared" si="71"/>
        <v>8800</v>
      </c>
      <c r="I334" s="101">
        <v>0</v>
      </c>
      <c r="J334" s="218"/>
      <c r="K334" s="219">
        <v>0</v>
      </c>
      <c r="L334" s="220"/>
      <c r="M334" s="220"/>
      <c r="N334" s="294"/>
    </row>
    <row r="335" spans="1:14" s="131" customFormat="1" ht="15.75" customHeight="1">
      <c r="A335" s="321"/>
      <c r="B335" s="115" t="s">
        <v>21</v>
      </c>
      <c r="C335" s="100" t="s">
        <v>354</v>
      </c>
      <c r="D335" s="101">
        <v>18720</v>
      </c>
      <c r="E335" s="447">
        <v>18720</v>
      </c>
      <c r="F335" s="447">
        <v>18720</v>
      </c>
      <c r="G335" s="465">
        <f t="shared" si="70"/>
        <v>18720</v>
      </c>
      <c r="H335" s="101">
        <f t="shared" si="71"/>
        <v>18720</v>
      </c>
      <c r="I335" s="101">
        <f>H335</f>
        <v>18720</v>
      </c>
      <c r="J335" s="218"/>
      <c r="K335" s="219">
        <v>0</v>
      </c>
      <c r="L335" s="220"/>
      <c r="M335" s="220"/>
      <c r="N335" s="294"/>
    </row>
    <row r="336" spans="1:14" s="131" customFormat="1" ht="15" customHeight="1">
      <c r="A336" s="321"/>
      <c r="B336" s="115" t="s">
        <v>52</v>
      </c>
      <c r="C336" s="100" t="s">
        <v>87</v>
      </c>
      <c r="D336" s="101">
        <v>3369</v>
      </c>
      <c r="E336" s="447">
        <v>3369</v>
      </c>
      <c r="F336" s="447">
        <v>3369</v>
      </c>
      <c r="G336" s="465">
        <f t="shared" si="70"/>
        <v>3369</v>
      </c>
      <c r="H336" s="101">
        <f t="shared" si="71"/>
        <v>3369</v>
      </c>
      <c r="I336" s="101">
        <v>0</v>
      </c>
      <c r="J336" s="218">
        <f>H336</f>
        <v>3369</v>
      </c>
      <c r="K336" s="219">
        <v>0</v>
      </c>
      <c r="L336" s="220"/>
      <c r="M336" s="220"/>
      <c r="N336" s="294"/>
    </row>
    <row r="337" spans="1:14" s="131" customFormat="1" ht="15.75" customHeight="1">
      <c r="A337" s="321"/>
      <c r="B337" s="115" t="s">
        <v>27</v>
      </c>
      <c r="C337" s="100" t="s">
        <v>28</v>
      </c>
      <c r="D337" s="101">
        <v>459</v>
      </c>
      <c r="E337" s="447">
        <v>459</v>
      </c>
      <c r="F337" s="447">
        <v>459</v>
      </c>
      <c r="G337" s="465">
        <f t="shared" si="70"/>
        <v>459</v>
      </c>
      <c r="H337" s="101">
        <f t="shared" si="71"/>
        <v>459</v>
      </c>
      <c r="I337" s="101">
        <v>0</v>
      </c>
      <c r="J337" s="218">
        <f>H337</f>
        <v>459</v>
      </c>
      <c r="K337" s="219">
        <v>0</v>
      </c>
      <c r="L337" s="220"/>
      <c r="M337" s="220"/>
      <c r="N337" s="294"/>
    </row>
    <row r="338" spans="1:14" s="131" customFormat="1" ht="15.75" customHeight="1">
      <c r="A338" s="321"/>
      <c r="B338" s="115" t="s">
        <v>35</v>
      </c>
      <c r="C338" s="101" t="s">
        <v>36</v>
      </c>
      <c r="D338" s="101">
        <v>20018</v>
      </c>
      <c r="E338" s="447">
        <v>20018</v>
      </c>
      <c r="F338" s="447">
        <v>20018</v>
      </c>
      <c r="G338" s="465">
        <f t="shared" si="70"/>
        <v>20018</v>
      </c>
      <c r="H338" s="101">
        <f t="shared" si="71"/>
        <v>20018</v>
      </c>
      <c r="I338" s="101">
        <v>0</v>
      </c>
      <c r="J338" s="218"/>
      <c r="K338" s="219">
        <v>0</v>
      </c>
      <c r="L338" s="220"/>
      <c r="M338" s="220"/>
      <c r="N338" s="294"/>
    </row>
    <row r="339" spans="1:14" s="131" customFormat="1" ht="19.5" customHeight="1">
      <c r="A339" s="304" t="s">
        <v>238</v>
      </c>
      <c r="B339" s="310"/>
      <c r="C339" s="217" t="s">
        <v>89</v>
      </c>
      <c r="D339" s="217">
        <f>D340</f>
        <v>54910</v>
      </c>
      <c r="E339" s="217">
        <f>E340</f>
        <v>0</v>
      </c>
      <c r="F339" s="217">
        <f>F340</f>
        <v>0</v>
      </c>
      <c r="G339" s="217">
        <f>G340</f>
        <v>54910</v>
      </c>
      <c r="H339" s="217">
        <f aca="true" t="shared" si="72" ref="H339:N339">H340</f>
        <v>54910</v>
      </c>
      <c r="I339" s="217">
        <f t="shared" si="72"/>
        <v>0</v>
      </c>
      <c r="J339" s="217">
        <f t="shared" si="72"/>
        <v>0</v>
      </c>
      <c r="K339" s="217">
        <f t="shared" si="72"/>
        <v>0</v>
      </c>
      <c r="L339" s="217">
        <f t="shared" si="72"/>
        <v>0</v>
      </c>
      <c r="M339" s="217">
        <f t="shared" si="72"/>
        <v>0</v>
      </c>
      <c r="N339" s="293">
        <f t="shared" si="72"/>
        <v>0</v>
      </c>
    </row>
    <row r="340" spans="1:14" s="131" customFormat="1" ht="19.5" customHeight="1">
      <c r="A340" s="321"/>
      <c r="B340" s="115" t="s">
        <v>41</v>
      </c>
      <c r="C340" s="101" t="s">
        <v>42</v>
      </c>
      <c r="D340" s="101">
        <v>54910</v>
      </c>
      <c r="E340" s="447"/>
      <c r="F340" s="447"/>
      <c r="G340" s="465">
        <f>D340+E340-F340</f>
        <v>54910</v>
      </c>
      <c r="H340" s="101">
        <f>G340</f>
        <v>54910</v>
      </c>
      <c r="I340" s="101">
        <v>0</v>
      </c>
      <c r="J340" s="218"/>
      <c r="K340" s="219">
        <v>0</v>
      </c>
      <c r="L340" s="220"/>
      <c r="M340" s="220"/>
      <c r="N340" s="294"/>
    </row>
    <row r="341" spans="1:14" s="130" customFormat="1" ht="23.25" customHeight="1">
      <c r="A341" s="323" t="s">
        <v>337</v>
      </c>
      <c r="B341" s="317"/>
      <c r="C341" s="156" t="s">
        <v>439</v>
      </c>
      <c r="D341" s="221">
        <f>D342</f>
        <v>417256</v>
      </c>
      <c r="E341" s="221">
        <f>E342</f>
        <v>0</v>
      </c>
      <c r="F341" s="221">
        <f>F342</f>
        <v>0</v>
      </c>
      <c r="G341" s="221">
        <f>G342</f>
        <v>417256</v>
      </c>
      <c r="H341" s="221">
        <f aca="true" t="shared" si="73" ref="H341:N341">H342</f>
        <v>417256</v>
      </c>
      <c r="I341" s="221">
        <f t="shared" si="73"/>
        <v>14400</v>
      </c>
      <c r="J341" s="221">
        <f t="shared" si="73"/>
        <v>2952</v>
      </c>
      <c r="K341" s="221">
        <f t="shared" si="73"/>
        <v>0</v>
      </c>
      <c r="L341" s="221">
        <f t="shared" si="73"/>
        <v>0</v>
      </c>
      <c r="M341" s="221">
        <f t="shared" si="73"/>
        <v>0</v>
      </c>
      <c r="N341" s="295">
        <f t="shared" si="73"/>
        <v>0</v>
      </c>
    </row>
    <row r="342" spans="1:14" s="131" customFormat="1" ht="18.75" customHeight="1">
      <c r="A342" s="304" t="s">
        <v>338</v>
      </c>
      <c r="B342" s="310"/>
      <c r="C342" s="217" t="s">
        <v>339</v>
      </c>
      <c r="D342" s="217">
        <f>SUM(D343:D358)</f>
        <v>417256</v>
      </c>
      <c r="E342" s="217">
        <f>SUM(E343:E358)</f>
        <v>0</v>
      </c>
      <c r="F342" s="217">
        <f>SUM(F343:F358)</f>
        <v>0</v>
      </c>
      <c r="G342" s="217">
        <f>SUM(G343:G358)</f>
        <v>417256</v>
      </c>
      <c r="H342" s="217">
        <f aca="true" t="shared" si="74" ref="H342:N342">SUM(H343:H358)</f>
        <v>417256</v>
      </c>
      <c r="I342" s="217">
        <f t="shared" si="74"/>
        <v>14400</v>
      </c>
      <c r="J342" s="217">
        <f t="shared" si="74"/>
        <v>2952</v>
      </c>
      <c r="K342" s="217">
        <f t="shared" si="74"/>
        <v>0</v>
      </c>
      <c r="L342" s="217">
        <f t="shared" si="74"/>
        <v>0</v>
      </c>
      <c r="M342" s="217">
        <f t="shared" si="74"/>
        <v>0</v>
      </c>
      <c r="N342" s="293">
        <f t="shared" si="74"/>
        <v>0</v>
      </c>
    </row>
    <row r="343" spans="1:14" s="131" customFormat="1" ht="18.75" customHeight="1">
      <c r="A343" s="321"/>
      <c r="B343" s="115" t="s">
        <v>340</v>
      </c>
      <c r="C343" s="101" t="s">
        <v>341</v>
      </c>
      <c r="D343" s="101">
        <v>269514</v>
      </c>
      <c r="E343" s="447"/>
      <c r="F343" s="447"/>
      <c r="G343" s="465">
        <f>D343+E343-F343</f>
        <v>269514</v>
      </c>
      <c r="H343" s="101">
        <f>G343</f>
        <v>269514</v>
      </c>
      <c r="I343" s="101">
        <v>0</v>
      </c>
      <c r="J343" s="218"/>
      <c r="K343" s="219">
        <v>0</v>
      </c>
      <c r="L343" s="220"/>
      <c r="M343" s="220"/>
      <c r="N343" s="294"/>
    </row>
    <row r="344" spans="1:14" s="131" customFormat="1" ht="18.75" customHeight="1">
      <c r="A344" s="321"/>
      <c r="B344" s="115" t="s">
        <v>342</v>
      </c>
      <c r="C344" s="101" t="s">
        <v>341</v>
      </c>
      <c r="D344" s="101">
        <v>116886</v>
      </c>
      <c r="E344" s="447"/>
      <c r="F344" s="447"/>
      <c r="G344" s="465">
        <f aca="true" t="shared" si="75" ref="G344:G358">D344+E344-F344</f>
        <v>116886</v>
      </c>
      <c r="H344" s="101">
        <f aca="true" t="shared" si="76" ref="H344:H358">G344</f>
        <v>116886</v>
      </c>
      <c r="I344" s="101">
        <v>0</v>
      </c>
      <c r="J344" s="218"/>
      <c r="K344" s="219">
        <v>0</v>
      </c>
      <c r="L344" s="220"/>
      <c r="M344" s="220"/>
      <c r="N344" s="294"/>
    </row>
    <row r="345" spans="1:14" s="131" customFormat="1" ht="18" customHeight="1">
      <c r="A345" s="321"/>
      <c r="B345" s="115" t="s">
        <v>269</v>
      </c>
      <c r="C345" s="100" t="s">
        <v>354</v>
      </c>
      <c r="D345" s="101">
        <v>6905</v>
      </c>
      <c r="E345" s="447"/>
      <c r="F345" s="447"/>
      <c r="G345" s="465">
        <f t="shared" si="75"/>
        <v>6905</v>
      </c>
      <c r="H345" s="101">
        <f t="shared" si="76"/>
        <v>6905</v>
      </c>
      <c r="I345" s="101">
        <f>H345</f>
        <v>6905</v>
      </c>
      <c r="J345" s="218"/>
      <c r="K345" s="219"/>
      <c r="L345" s="220"/>
      <c r="M345" s="220"/>
      <c r="N345" s="294"/>
    </row>
    <row r="346" spans="1:14" s="131" customFormat="1" ht="15.75" customHeight="1">
      <c r="A346" s="321"/>
      <c r="B346" s="115" t="s">
        <v>270</v>
      </c>
      <c r="C346" s="100" t="s">
        <v>354</v>
      </c>
      <c r="D346" s="101">
        <v>2995</v>
      </c>
      <c r="E346" s="447"/>
      <c r="F346" s="447"/>
      <c r="G346" s="465">
        <f t="shared" si="75"/>
        <v>2995</v>
      </c>
      <c r="H346" s="101">
        <f t="shared" si="76"/>
        <v>2995</v>
      </c>
      <c r="I346" s="101">
        <f>H346</f>
        <v>2995</v>
      </c>
      <c r="J346" s="218"/>
      <c r="K346" s="219"/>
      <c r="L346" s="220"/>
      <c r="M346" s="220"/>
      <c r="N346" s="294"/>
    </row>
    <row r="347" spans="1:14" s="131" customFormat="1" ht="15.75" customHeight="1">
      <c r="A347" s="321"/>
      <c r="B347" s="115" t="s">
        <v>271</v>
      </c>
      <c r="C347" s="100" t="s">
        <v>87</v>
      </c>
      <c r="D347" s="101">
        <v>1814</v>
      </c>
      <c r="E347" s="447"/>
      <c r="F347" s="447"/>
      <c r="G347" s="465">
        <f t="shared" si="75"/>
        <v>1814</v>
      </c>
      <c r="H347" s="101">
        <f t="shared" si="76"/>
        <v>1814</v>
      </c>
      <c r="I347" s="101">
        <v>0</v>
      </c>
      <c r="J347" s="218">
        <f>H347</f>
        <v>1814</v>
      </c>
      <c r="K347" s="219"/>
      <c r="L347" s="220"/>
      <c r="M347" s="220"/>
      <c r="N347" s="294"/>
    </row>
    <row r="348" spans="1:14" s="131" customFormat="1" ht="16.5" customHeight="1">
      <c r="A348" s="321"/>
      <c r="B348" s="115" t="s">
        <v>272</v>
      </c>
      <c r="C348" s="100" t="s">
        <v>87</v>
      </c>
      <c r="D348" s="101">
        <v>786</v>
      </c>
      <c r="E348" s="447"/>
      <c r="F348" s="447"/>
      <c r="G348" s="465">
        <f t="shared" si="75"/>
        <v>786</v>
      </c>
      <c r="H348" s="101">
        <f t="shared" si="76"/>
        <v>786</v>
      </c>
      <c r="I348" s="101">
        <v>0</v>
      </c>
      <c r="J348" s="218">
        <f>H348</f>
        <v>786</v>
      </c>
      <c r="K348" s="219"/>
      <c r="L348" s="220"/>
      <c r="M348" s="220"/>
      <c r="N348" s="294"/>
    </row>
    <row r="349" spans="1:14" s="131" customFormat="1" ht="18.75" customHeight="1">
      <c r="A349" s="321"/>
      <c r="B349" s="115" t="s">
        <v>273</v>
      </c>
      <c r="C349" s="100" t="s">
        <v>28</v>
      </c>
      <c r="D349" s="101">
        <v>246</v>
      </c>
      <c r="E349" s="447"/>
      <c r="F349" s="447"/>
      <c r="G349" s="465">
        <f t="shared" si="75"/>
        <v>246</v>
      </c>
      <c r="H349" s="101">
        <f t="shared" si="76"/>
        <v>246</v>
      </c>
      <c r="I349" s="101">
        <v>0</v>
      </c>
      <c r="J349" s="218">
        <f>H349</f>
        <v>246</v>
      </c>
      <c r="K349" s="219"/>
      <c r="L349" s="220"/>
      <c r="M349" s="220"/>
      <c r="N349" s="294"/>
    </row>
    <row r="350" spans="1:14" s="131" customFormat="1" ht="15.75" customHeight="1">
      <c r="A350" s="321"/>
      <c r="B350" s="115" t="s">
        <v>274</v>
      </c>
      <c r="C350" s="100" t="s">
        <v>28</v>
      </c>
      <c r="D350" s="101">
        <v>106</v>
      </c>
      <c r="E350" s="447"/>
      <c r="F350" s="447"/>
      <c r="G350" s="465">
        <f t="shared" si="75"/>
        <v>106</v>
      </c>
      <c r="H350" s="101">
        <f t="shared" si="76"/>
        <v>106</v>
      </c>
      <c r="I350" s="101">
        <v>0</v>
      </c>
      <c r="J350" s="218">
        <f>H350</f>
        <v>106</v>
      </c>
      <c r="K350" s="219"/>
      <c r="L350" s="220"/>
      <c r="M350" s="220"/>
      <c r="N350" s="294"/>
    </row>
    <row r="351" spans="1:14" s="131" customFormat="1" ht="15.75" customHeight="1">
      <c r="A351" s="321"/>
      <c r="B351" s="115" t="s">
        <v>343</v>
      </c>
      <c r="C351" s="101" t="s">
        <v>590</v>
      </c>
      <c r="D351" s="101">
        <v>3139</v>
      </c>
      <c r="E351" s="447"/>
      <c r="F351" s="447"/>
      <c r="G351" s="465">
        <f t="shared" si="75"/>
        <v>3139</v>
      </c>
      <c r="H351" s="101">
        <f t="shared" si="76"/>
        <v>3139</v>
      </c>
      <c r="I351" s="101">
        <f>H351</f>
        <v>3139</v>
      </c>
      <c r="J351" s="218"/>
      <c r="K351" s="219">
        <v>0</v>
      </c>
      <c r="L351" s="220"/>
      <c r="M351" s="220"/>
      <c r="N351" s="294"/>
    </row>
    <row r="352" spans="1:14" s="131" customFormat="1" ht="15.75" customHeight="1">
      <c r="A352" s="321"/>
      <c r="B352" s="115" t="s">
        <v>344</v>
      </c>
      <c r="C352" s="101" t="s">
        <v>590</v>
      </c>
      <c r="D352" s="101">
        <v>1361</v>
      </c>
      <c r="E352" s="447"/>
      <c r="F352" s="447"/>
      <c r="G352" s="465">
        <f t="shared" si="75"/>
        <v>1361</v>
      </c>
      <c r="H352" s="101">
        <f t="shared" si="76"/>
        <v>1361</v>
      </c>
      <c r="I352" s="101">
        <f>H352</f>
        <v>1361</v>
      </c>
      <c r="J352" s="218"/>
      <c r="K352" s="219">
        <v>0</v>
      </c>
      <c r="L352" s="220"/>
      <c r="M352" s="220"/>
      <c r="N352" s="294"/>
    </row>
    <row r="353" spans="1:14" s="131" customFormat="1" ht="15.75" customHeight="1">
      <c r="A353" s="321"/>
      <c r="B353" s="115" t="s">
        <v>345</v>
      </c>
      <c r="C353" s="101" t="s">
        <v>30</v>
      </c>
      <c r="D353" s="101">
        <v>3419</v>
      </c>
      <c r="E353" s="447"/>
      <c r="F353" s="447"/>
      <c r="G353" s="465">
        <f t="shared" si="75"/>
        <v>3419</v>
      </c>
      <c r="H353" s="101">
        <f t="shared" si="76"/>
        <v>3419</v>
      </c>
      <c r="I353" s="101">
        <v>0</v>
      </c>
      <c r="J353" s="218"/>
      <c r="K353" s="219">
        <v>0</v>
      </c>
      <c r="L353" s="220"/>
      <c r="M353" s="220"/>
      <c r="N353" s="294"/>
    </row>
    <row r="354" spans="1:14" s="131" customFormat="1" ht="15.75" customHeight="1">
      <c r="A354" s="321"/>
      <c r="B354" s="115" t="s">
        <v>348</v>
      </c>
      <c r="C354" s="101" t="s">
        <v>30</v>
      </c>
      <c r="D354" s="101">
        <v>1483</v>
      </c>
      <c r="E354" s="447"/>
      <c r="F354" s="447"/>
      <c r="G354" s="465">
        <f t="shared" si="75"/>
        <v>1483</v>
      </c>
      <c r="H354" s="101">
        <f t="shared" si="76"/>
        <v>1483</v>
      </c>
      <c r="I354" s="101">
        <v>0</v>
      </c>
      <c r="J354" s="218"/>
      <c r="K354" s="219">
        <v>0</v>
      </c>
      <c r="L354" s="220"/>
      <c r="M354" s="220"/>
      <c r="N354" s="294"/>
    </row>
    <row r="355" spans="1:14" s="131" customFormat="1" ht="15" customHeight="1">
      <c r="A355" s="321"/>
      <c r="B355" s="115" t="s">
        <v>346</v>
      </c>
      <c r="C355" s="101" t="s">
        <v>109</v>
      </c>
      <c r="D355" s="101">
        <v>5442</v>
      </c>
      <c r="E355" s="447"/>
      <c r="F355" s="447"/>
      <c r="G355" s="465">
        <f t="shared" si="75"/>
        <v>5442</v>
      </c>
      <c r="H355" s="101">
        <f t="shared" si="76"/>
        <v>5442</v>
      </c>
      <c r="I355" s="101">
        <v>0</v>
      </c>
      <c r="J355" s="218"/>
      <c r="K355" s="219">
        <v>0</v>
      </c>
      <c r="L355" s="220"/>
      <c r="M355" s="220"/>
      <c r="N355" s="294"/>
    </row>
    <row r="356" spans="1:14" s="131" customFormat="1" ht="15.75" customHeight="1">
      <c r="A356" s="321"/>
      <c r="B356" s="115" t="s">
        <v>347</v>
      </c>
      <c r="C356" s="101" t="s">
        <v>109</v>
      </c>
      <c r="D356" s="101">
        <v>2360</v>
      </c>
      <c r="E356" s="447"/>
      <c r="F356" s="447"/>
      <c r="G356" s="465">
        <f t="shared" si="75"/>
        <v>2360</v>
      </c>
      <c r="H356" s="101">
        <f t="shared" si="76"/>
        <v>2360</v>
      </c>
      <c r="I356" s="101">
        <v>0</v>
      </c>
      <c r="J356" s="218"/>
      <c r="K356" s="219">
        <v>0</v>
      </c>
      <c r="L356" s="220"/>
      <c r="M356" s="220"/>
      <c r="N356" s="294"/>
    </row>
    <row r="357" spans="1:14" s="131" customFormat="1" ht="15.75" customHeight="1">
      <c r="A357" s="321"/>
      <c r="B357" s="115" t="s">
        <v>301</v>
      </c>
      <c r="C357" s="100" t="s">
        <v>288</v>
      </c>
      <c r="D357" s="101">
        <v>558</v>
      </c>
      <c r="E357" s="447"/>
      <c r="F357" s="447"/>
      <c r="G357" s="465">
        <f t="shared" si="75"/>
        <v>558</v>
      </c>
      <c r="H357" s="101">
        <f t="shared" si="76"/>
        <v>558</v>
      </c>
      <c r="I357" s="101">
        <v>0</v>
      </c>
      <c r="J357" s="218"/>
      <c r="K357" s="219"/>
      <c r="L357" s="220"/>
      <c r="M357" s="220"/>
      <c r="N357" s="294"/>
    </row>
    <row r="358" spans="1:14" s="131" customFormat="1" ht="19.5" customHeight="1">
      <c r="A358" s="321"/>
      <c r="B358" s="115" t="s">
        <v>302</v>
      </c>
      <c r="C358" s="100" t="s">
        <v>288</v>
      </c>
      <c r="D358" s="101">
        <v>242</v>
      </c>
      <c r="E358" s="447"/>
      <c r="F358" s="447"/>
      <c r="G358" s="465">
        <f t="shared" si="75"/>
        <v>242</v>
      </c>
      <c r="H358" s="101">
        <f t="shared" si="76"/>
        <v>242</v>
      </c>
      <c r="I358" s="101">
        <v>0</v>
      </c>
      <c r="J358" s="218"/>
      <c r="K358" s="219"/>
      <c r="L358" s="220"/>
      <c r="M358" s="220"/>
      <c r="N358" s="294"/>
    </row>
    <row r="359" spans="1:14" s="131" customFormat="1" ht="21.75" customHeight="1">
      <c r="A359" s="307" t="s">
        <v>239</v>
      </c>
      <c r="B359" s="317"/>
      <c r="C359" s="156" t="s">
        <v>240</v>
      </c>
      <c r="D359" s="221">
        <f>D360+D364+D370</f>
        <v>5142799</v>
      </c>
      <c r="E359" s="221">
        <f>E360+E364+E370</f>
        <v>362150</v>
      </c>
      <c r="F359" s="221">
        <f>F360+F364+F370</f>
        <v>34974</v>
      </c>
      <c r="G359" s="221">
        <f>G360+G364+G370</f>
        <v>5469975</v>
      </c>
      <c r="H359" s="221">
        <f aca="true" t="shared" si="77" ref="H359:N359">H360+H364+H370</f>
        <v>1047915</v>
      </c>
      <c r="I359" s="221">
        <f t="shared" si="77"/>
        <v>500</v>
      </c>
      <c r="J359" s="221">
        <f t="shared" si="77"/>
        <v>0</v>
      </c>
      <c r="K359" s="221">
        <f t="shared" si="77"/>
        <v>287000</v>
      </c>
      <c r="L359" s="221">
        <f t="shared" si="77"/>
        <v>0</v>
      </c>
      <c r="M359" s="221">
        <f t="shared" si="77"/>
        <v>0</v>
      </c>
      <c r="N359" s="295">
        <f t="shared" si="77"/>
        <v>4422060</v>
      </c>
    </row>
    <row r="360" spans="1:14" s="131" customFormat="1" ht="19.5" customHeight="1">
      <c r="A360" s="309" t="s">
        <v>241</v>
      </c>
      <c r="B360" s="310"/>
      <c r="C360" s="217" t="s">
        <v>242</v>
      </c>
      <c r="D360" s="217">
        <f>SUM(D361:D363)</f>
        <v>4385219</v>
      </c>
      <c r="E360" s="217">
        <f>SUM(E361:E363)</f>
        <v>358815</v>
      </c>
      <c r="F360" s="217">
        <f>SUM(F361:F363)</f>
        <v>34974</v>
      </c>
      <c r="G360" s="217">
        <f>SUM(G361:G363)</f>
        <v>4709060</v>
      </c>
      <c r="H360" s="217">
        <f aca="true" t="shared" si="78" ref="H360:N360">SUM(H361:H363)</f>
        <v>287000</v>
      </c>
      <c r="I360" s="217">
        <f t="shared" si="78"/>
        <v>0</v>
      </c>
      <c r="J360" s="217">
        <f t="shared" si="78"/>
        <v>0</v>
      </c>
      <c r="K360" s="217">
        <f t="shared" si="78"/>
        <v>287000</v>
      </c>
      <c r="L360" s="217">
        <f t="shared" si="78"/>
        <v>0</v>
      </c>
      <c r="M360" s="217">
        <f t="shared" si="78"/>
        <v>0</v>
      </c>
      <c r="N360" s="293">
        <f t="shared" si="78"/>
        <v>4422060</v>
      </c>
    </row>
    <row r="361" spans="1:14" s="131" customFormat="1" ht="18" customHeight="1">
      <c r="A361" s="312"/>
      <c r="B361" s="115" t="s">
        <v>243</v>
      </c>
      <c r="C361" s="100" t="s">
        <v>697</v>
      </c>
      <c r="D361" s="101">
        <v>287000</v>
      </c>
      <c r="E361" s="447"/>
      <c r="F361" s="447"/>
      <c r="G361" s="465">
        <f>D361+E361-F361</f>
        <v>287000</v>
      </c>
      <c r="H361" s="101">
        <f>G361</f>
        <v>287000</v>
      </c>
      <c r="I361" s="101">
        <v>0</v>
      </c>
      <c r="J361" s="218"/>
      <c r="K361" s="219">
        <f>H361</f>
        <v>287000</v>
      </c>
      <c r="L361" s="220"/>
      <c r="M361" s="220"/>
      <c r="N361" s="294"/>
    </row>
    <row r="362" spans="1:14" s="131" customFormat="1" ht="17.25" customHeight="1">
      <c r="A362" s="312"/>
      <c r="B362" s="115" t="s">
        <v>333</v>
      </c>
      <c r="C362" s="100" t="s">
        <v>780</v>
      </c>
      <c r="D362" s="101">
        <v>2115764</v>
      </c>
      <c r="E362" s="447">
        <v>358815</v>
      </c>
      <c r="F362" s="447"/>
      <c r="G362" s="465">
        <f>D362+E362-F362</f>
        <v>2474579</v>
      </c>
      <c r="H362" s="101"/>
      <c r="I362" s="101">
        <v>0</v>
      </c>
      <c r="J362" s="218"/>
      <c r="K362" s="225">
        <v>0</v>
      </c>
      <c r="L362" s="220"/>
      <c r="M362" s="220"/>
      <c r="N362" s="485">
        <f>G362</f>
        <v>2474579</v>
      </c>
    </row>
    <row r="363" spans="1:14" s="131" customFormat="1" ht="17.25" customHeight="1">
      <c r="A363" s="312"/>
      <c r="B363" s="115" t="s">
        <v>473</v>
      </c>
      <c r="C363" s="100" t="s">
        <v>780</v>
      </c>
      <c r="D363" s="101">
        <v>1982455</v>
      </c>
      <c r="E363" s="447"/>
      <c r="F363" s="447">
        <v>34974</v>
      </c>
      <c r="G363" s="465">
        <f>D363+E363-F363</f>
        <v>1947481</v>
      </c>
      <c r="H363" s="101"/>
      <c r="I363" s="101">
        <v>0</v>
      </c>
      <c r="J363" s="218"/>
      <c r="K363" s="225">
        <v>0</v>
      </c>
      <c r="L363" s="220"/>
      <c r="M363" s="220"/>
      <c r="N363" s="485">
        <f>G363</f>
        <v>1947481</v>
      </c>
    </row>
    <row r="364" spans="1:14" s="130" customFormat="1" ht="24" customHeight="1">
      <c r="A364" s="309" t="s">
        <v>349</v>
      </c>
      <c r="B364" s="325"/>
      <c r="C364" s="204" t="s">
        <v>350</v>
      </c>
      <c r="D364" s="217">
        <f>SUM(D365:D369)</f>
        <v>3580</v>
      </c>
      <c r="E364" s="217">
        <f>SUM(E365:E369)</f>
        <v>0</v>
      </c>
      <c r="F364" s="217">
        <f>SUM(F365:F369)</f>
        <v>0</v>
      </c>
      <c r="G364" s="217">
        <f>SUM(G365:G369)</f>
        <v>3580</v>
      </c>
      <c r="H364" s="217">
        <f aca="true" t="shared" si="79" ref="H364:N364">SUM(H365:H369)</f>
        <v>3580</v>
      </c>
      <c r="I364" s="217">
        <f t="shared" si="79"/>
        <v>500</v>
      </c>
      <c r="J364" s="217">
        <f t="shared" si="79"/>
        <v>0</v>
      </c>
      <c r="K364" s="217">
        <f t="shared" si="79"/>
        <v>0</v>
      </c>
      <c r="L364" s="217">
        <f t="shared" si="79"/>
        <v>0</v>
      </c>
      <c r="M364" s="217">
        <f t="shared" si="79"/>
        <v>0</v>
      </c>
      <c r="N364" s="293">
        <f t="shared" si="79"/>
        <v>0</v>
      </c>
    </row>
    <row r="365" spans="1:14" s="130" customFormat="1" ht="20.25" customHeight="1">
      <c r="A365" s="312"/>
      <c r="B365" s="117" t="s">
        <v>589</v>
      </c>
      <c r="C365" s="100" t="s">
        <v>462</v>
      </c>
      <c r="D365" s="101">
        <v>500</v>
      </c>
      <c r="E365" s="447"/>
      <c r="F365" s="447"/>
      <c r="G365" s="465">
        <f>D365+E365-F365</f>
        <v>500</v>
      </c>
      <c r="H365" s="101">
        <f>G365</f>
        <v>500</v>
      </c>
      <c r="I365" s="101">
        <f>H365</f>
        <v>500</v>
      </c>
      <c r="J365" s="101"/>
      <c r="K365" s="222">
        <v>0</v>
      </c>
      <c r="L365" s="220"/>
      <c r="M365" s="220"/>
      <c r="N365" s="294"/>
    </row>
    <row r="366" spans="1:14" s="131" customFormat="1" ht="18" customHeight="1">
      <c r="A366" s="311"/>
      <c r="B366" s="117" t="s">
        <v>29</v>
      </c>
      <c r="C366" s="100" t="s">
        <v>30</v>
      </c>
      <c r="D366" s="101">
        <v>1500</v>
      </c>
      <c r="E366" s="447"/>
      <c r="F366" s="447"/>
      <c r="G366" s="465">
        <f>D366+E366-F366</f>
        <v>1500</v>
      </c>
      <c r="H366" s="101">
        <f>G366</f>
        <v>1500</v>
      </c>
      <c r="I366" s="101">
        <v>0</v>
      </c>
      <c r="J366" s="101"/>
      <c r="K366" s="219">
        <v>0</v>
      </c>
      <c r="L366" s="220"/>
      <c r="M366" s="220"/>
      <c r="N366" s="294"/>
    </row>
    <row r="367" spans="1:14" s="131" customFormat="1" ht="16.5" customHeight="1">
      <c r="A367" s="311"/>
      <c r="B367" s="117" t="s">
        <v>31</v>
      </c>
      <c r="C367" s="101" t="s">
        <v>107</v>
      </c>
      <c r="D367" s="101">
        <v>200</v>
      </c>
      <c r="E367" s="447"/>
      <c r="F367" s="447"/>
      <c r="G367" s="465">
        <f>D367+E367-F367</f>
        <v>200</v>
      </c>
      <c r="H367" s="101">
        <f>G367</f>
        <v>200</v>
      </c>
      <c r="I367" s="101">
        <v>0</v>
      </c>
      <c r="J367" s="101"/>
      <c r="K367" s="219">
        <v>0</v>
      </c>
      <c r="L367" s="220"/>
      <c r="M367" s="220"/>
      <c r="N367" s="294"/>
    </row>
    <row r="368" spans="1:14" s="131" customFormat="1" ht="16.5" customHeight="1">
      <c r="A368" s="311"/>
      <c r="B368" s="117" t="s">
        <v>35</v>
      </c>
      <c r="C368" s="101" t="s">
        <v>109</v>
      </c>
      <c r="D368" s="101">
        <v>300</v>
      </c>
      <c r="E368" s="447"/>
      <c r="F368" s="447"/>
      <c r="G368" s="465">
        <f>D368+E368-F368</f>
        <v>300</v>
      </c>
      <c r="H368" s="101">
        <f>G368</f>
        <v>300</v>
      </c>
      <c r="I368" s="101">
        <v>0</v>
      </c>
      <c r="J368" s="101"/>
      <c r="K368" s="219">
        <v>0</v>
      </c>
      <c r="L368" s="220"/>
      <c r="M368" s="220"/>
      <c r="N368" s="294"/>
    </row>
    <row r="369" spans="1:14" s="131" customFormat="1" ht="18" customHeight="1">
      <c r="A369" s="311"/>
      <c r="B369" s="117" t="s">
        <v>591</v>
      </c>
      <c r="C369" s="101" t="s">
        <v>351</v>
      </c>
      <c r="D369" s="101">
        <v>1080</v>
      </c>
      <c r="E369" s="447"/>
      <c r="F369" s="447"/>
      <c r="G369" s="465">
        <f>D369+E369-F369</f>
        <v>1080</v>
      </c>
      <c r="H369" s="101">
        <f>G369</f>
        <v>1080</v>
      </c>
      <c r="I369" s="101">
        <v>0</v>
      </c>
      <c r="J369" s="101"/>
      <c r="K369" s="219">
        <v>0</v>
      </c>
      <c r="L369" s="220"/>
      <c r="M369" s="220"/>
      <c r="N369" s="294"/>
    </row>
    <row r="370" spans="1:14" s="131" customFormat="1" ht="25.5" customHeight="1">
      <c r="A370" s="304" t="s">
        <v>250</v>
      </c>
      <c r="B370" s="324"/>
      <c r="C370" s="204" t="s">
        <v>251</v>
      </c>
      <c r="D370" s="217">
        <f aca="true" t="shared" si="80" ref="D370:N370">D371</f>
        <v>754000</v>
      </c>
      <c r="E370" s="217">
        <f t="shared" si="80"/>
        <v>3335</v>
      </c>
      <c r="F370" s="217">
        <f t="shared" si="80"/>
        <v>0</v>
      </c>
      <c r="G370" s="217">
        <f t="shared" si="80"/>
        <v>757335</v>
      </c>
      <c r="H370" s="217">
        <f t="shared" si="80"/>
        <v>757335</v>
      </c>
      <c r="I370" s="217">
        <f t="shared" si="80"/>
        <v>0</v>
      </c>
      <c r="J370" s="217">
        <f t="shared" si="80"/>
        <v>0</v>
      </c>
      <c r="K370" s="217">
        <f t="shared" si="80"/>
        <v>0</v>
      </c>
      <c r="L370" s="217">
        <f t="shared" si="80"/>
        <v>0</v>
      </c>
      <c r="M370" s="217">
        <f t="shared" si="80"/>
        <v>0</v>
      </c>
      <c r="N370" s="293">
        <f t="shared" si="80"/>
        <v>0</v>
      </c>
    </row>
    <row r="371" spans="1:14" s="131" customFormat="1" ht="19.5" customHeight="1">
      <c r="A371" s="306"/>
      <c r="B371" s="117" t="s">
        <v>252</v>
      </c>
      <c r="C371" s="100" t="s">
        <v>253</v>
      </c>
      <c r="D371" s="101">
        <v>754000</v>
      </c>
      <c r="E371" s="447">
        <v>3335</v>
      </c>
      <c r="F371" s="447"/>
      <c r="G371" s="465">
        <f>D371+E371-F371</f>
        <v>757335</v>
      </c>
      <c r="H371" s="101">
        <f>G371</f>
        <v>757335</v>
      </c>
      <c r="I371" s="101"/>
      <c r="J371" s="218">
        <v>0</v>
      </c>
      <c r="K371" s="219">
        <v>0</v>
      </c>
      <c r="L371" s="220"/>
      <c r="M371" s="220"/>
      <c r="N371" s="294"/>
    </row>
    <row r="372" spans="1:14" s="131" customFormat="1" ht="29.25" customHeight="1">
      <c r="A372" s="307" t="s">
        <v>114</v>
      </c>
      <c r="B372" s="326"/>
      <c r="C372" s="156" t="s">
        <v>121</v>
      </c>
      <c r="D372" s="221">
        <f>D373+D395+D417+D431+D439+D458+D460+D462</f>
        <v>3259699</v>
      </c>
      <c r="E372" s="221">
        <f>E373+E395+E417+E431+E439+E458+E460+E462</f>
        <v>432386</v>
      </c>
      <c r="F372" s="221">
        <f>F373+F395+F417+F431+F439+F458+F460+F462</f>
        <v>80927</v>
      </c>
      <c r="G372" s="221">
        <f>G373+G395+G417+G431+G439+G458+G460+G462</f>
        <v>3611158</v>
      </c>
      <c r="H372" s="221">
        <f aca="true" t="shared" si="81" ref="H372:N372">H373+H395+H417+H431+H439+H458+H460+H462</f>
        <v>3606158</v>
      </c>
      <c r="I372" s="221">
        <f t="shared" si="81"/>
        <v>1369201</v>
      </c>
      <c r="J372" s="221">
        <f t="shared" si="81"/>
        <v>237930</v>
      </c>
      <c r="K372" s="221">
        <f t="shared" si="81"/>
        <v>227950</v>
      </c>
      <c r="L372" s="221">
        <f t="shared" si="81"/>
        <v>0</v>
      </c>
      <c r="M372" s="221">
        <f t="shared" si="81"/>
        <v>0</v>
      </c>
      <c r="N372" s="295">
        <f t="shared" si="81"/>
        <v>5000</v>
      </c>
    </row>
    <row r="373" spans="1:14" s="131" customFormat="1" ht="18.75" customHeight="1">
      <c r="A373" s="309" t="s">
        <v>116</v>
      </c>
      <c r="B373" s="325"/>
      <c r="C373" s="204" t="s">
        <v>255</v>
      </c>
      <c r="D373" s="217">
        <f>SUM(D374:D394)</f>
        <v>1138627</v>
      </c>
      <c r="E373" s="217">
        <f>SUM(E374:E394)</f>
        <v>16846</v>
      </c>
      <c r="F373" s="217">
        <f>SUM(F374:F394)</f>
        <v>0</v>
      </c>
      <c r="G373" s="217">
        <f>SUM(G374:G394)</f>
        <v>1155473</v>
      </c>
      <c r="H373" s="217">
        <f aca="true" t="shared" si="82" ref="H373:N373">SUM(H374:H394)</f>
        <v>1155473</v>
      </c>
      <c r="I373" s="217">
        <f t="shared" si="82"/>
        <v>499525</v>
      </c>
      <c r="J373" s="217">
        <f t="shared" si="82"/>
        <v>86658</v>
      </c>
      <c r="K373" s="217">
        <f t="shared" si="82"/>
        <v>198473</v>
      </c>
      <c r="L373" s="217">
        <f t="shared" si="82"/>
        <v>0</v>
      </c>
      <c r="M373" s="217">
        <f t="shared" si="82"/>
        <v>0</v>
      </c>
      <c r="N373" s="293">
        <f t="shared" si="82"/>
        <v>0</v>
      </c>
    </row>
    <row r="374" spans="1:14" s="131" customFormat="1" ht="18.75" customHeight="1">
      <c r="A374" s="312"/>
      <c r="B374" s="117" t="s">
        <v>704</v>
      </c>
      <c r="C374" s="101" t="s">
        <v>249</v>
      </c>
      <c r="D374" s="101">
        <v>648</v>
      </c>
      <c r="E374" s="447"/>
      <c r="F374" s="447"/>
      <c r="G374" s="465">
        <f>D374+E374-F374</f>
        <v>648</v>
      </c>
      <c r="H374" s="222">
        <f>G374</f>
        <v>648</v>
      </c>
      <c r="I374" s="101"/>
      <c r="J374" s="218"/>
      <c r="K374" s="219">
        <v>0</v>
      </c>
      <c r="L374" s="220"/>
      <c r="M374" s="220"/>
      <c r="N374" s="294"/>
    </row>
    <row r="375" spans="1:14" s="131" customFormat="1" ht="19.5" customHeight="1">
      <c r="A375" s="312"/>
      <c r="B375" s="117" t="s">
        <v>256</v>
      </c>
      <c r="C375" s="101" t="s">
        <v>257</v>
      </c>
      <c r="D375" s="101">
        <v>94508</v>
      </c>
      <c r="E375" s="447"/>
      <c r="F375" s="447"/>
      <c r="G375" s="465">
        <f aca="true" t="shared" si="83" ref="G375:G394">D375+E375-F375</f>
        <v>94508</v>
      </c>
      <c r="H375" s="222">
        <f aca="true" t="shared" si="84" ref="H375:H394">G375</f>
        <v>94508</v>
      </c>
      <c r="I375" s="101">
        <v>0</v>
      </c>
      <c r="J375" s="218"/>
      <c r="K375" s="219">
        <v>0</v>
      </c>
      <c r="L375" s="220"/>
      <c r="M375" s="220"/>
      <c r="N375" s="294"/>
    </row>
    <row r="376" spans="1:14" s="131" customFormat="1" ht="15.75" customHeight="1">
      <c r="A376" s="312"/>
      <c r="B376" s="117" t="s">
        <v>21</v>
      </c>
      <c r="C376" s="100" t="s">
        <v>354</v>
      </c>
      <c r="D376" s="101">
        <v>465125</v>
      </c>
      <c r="E376" s="447"/>
      <c r="F376" s="447"/>
      <c r="G376" s="465">
        <f t="shared" si="83"/>
        <v>465125</v>
      </c>
      <c r="H376" s="222">
        <f t="shared" si="84"/>
        <v>465125</v>
      </c>
      <c r="I376" s="101">
        <f>H376</f>
        <v>465125</v>
      </c>
      <c r="J376" s="218"/>
      <c r="K376" s="219">
        <v>0</v>
      </c>
      <c r="L376" s="220"/>
      <c r="M376" s="220"/>
      <c r="N376" s="294"/>
    </row>
    <row r="377" spans="1:14" s="131" customFormat="1" ht="18" customHeight="1">
      <c r="A377" s="312"/>
      <c r="B377" s="117" t="s">
        <v>25</v>
      </c>
      <c r="C377" s="100" t="s">
        <v>26</v>
      </c>
      <c r="D377" s="101">
        <v>34400</v>
      </c>
      <c r="E377" s="447"/>
      <c r="F377" s="447"/>
      <c r="G377" s="465">
        <f t="shared" si="83"/>
        <v>34400</v>
      </c>
      <c r="H377" s="222">
        <f t="shared" si="84"/>
        <v>34400</v>
      </c>
      <c r="I377" s="101">
        <f>H377</f>
        <v>34400</v>
      </c>
      <c r="J377" s="218"/>
      <c r="K377" s="219">
        <v>0</v>
      </c>
      <c r="L377" s="220"/>
      <c r="M377" s="220"/>
      <c r="N377" s="294"/>
    </row>
    <row r="378" spans="1:14" s="131" customFormat="1" ht="17.25" customHeight="1">
      <c r="A378" s="312"/>
      <c r="B378" s="314" t="s">
        <v>73</v>
      </c>
      <c r="C378" s="100" t="s">
        <v>87</v>
      </c>
      <c r="D378" s="101">
        <v>76078</v>
      </c>
      <c r="E378" s="447"/>
      <c r="F378" s="447"/>
      <c r="G378" s="465">
        <f t="shared" si="83"/>
        <v>76078</v>
      </c>
      <c r="H378" s="222">
        <f t="shared" si="84"/>
        <v>76078</v>
      </c>
      <c r="I378" s="101"/>
      <c r="J378" s="218">
        <f>H378</f>
        <v>76078</v>
      </c>
      <c r="K378" s="219">
        <v>0</v>
      </c>
      <c r="L378" s="220"/>
      <c r="M378" s="220"/>
      <c r="N378" s="294"/>
    </row>
    <row r="379" spans="1:14" s="131" customFormat="1" ht="15.75" customHeight="1">
      <c r="A379" s="312"/>
      <c r="B379" s="314" t="s">
        <v>27</v>
      </c>
      <c r="C379" s="100" t="s">
        <v>28</v>
      </c>
      <c r="D379" s="101">
        <v>10580</v>
      </c>
      <c r="E379" s="447"/>
      <c r="F379" s="447"/>
      <c r="G379" s="465">
        <f t="shared" si="83"/>
        <v>10580</v>
      </c>
      <c r="H379" s="222">
        <f t="shared" si="84"/>
        <v>10580</v>
      </c>
      <c r="I379" s="101"/>
      <c r="J379" s="218">
        <f>H379</f>
        <v>10580</v>
      </c>
      <c r="K379" s="219">
        <v>0</v>
      </c>
      <c r="L379" s="220"/>
      <c r="M379" s="220"/>
      <c r="N379" s="294"/>
    </row>
    <row r="380" spans="1:14" s="131" customFormat="1" ht="17.25" customHeight="1">
      <c r="A380" s="312"/>
      <c r="B380" s="117" t="s">
        <v>29</v>
      </c>
      <c r="C380" s="101" t="s">
        <v>151</v>
      </c>
      <c r="D380" s="101">
        <v>52671</v>
      </c>
      <c r="E380" s="447"/>
      <c r="F380" s="447"/>
      <c r="G380" s="465">
        <f t="shared" si="83"/>
        <v>52671</v>
      </c>
      <c r="H380" s="222">
        <f t="shared" si="84"/>
        <v>52671</v>
      </c>
      <c r="I380" s="101">
        <v>0</v>
      </c>
      <c r="J380" s="218"/>
      <c r="K380" s="219">
        <v>0</v>
      </c>
      <c r="L380" s="220"/>
      <c r="M380" s="220"/>
      <c r="N380" s="294"/>
    </row>
    <row r="381" spans="1:14" s="131" customFormat="1" ht="16.5" customHeight="1">
      <c r="A381" s="312"/>
      <c r="B381" s="117" t="s">
        <v>104</v>
      </c>
      <c r="C381" s="101" t="s">
        <v>258</v>
      </c>
      <c r="D381" s="101">
        <v>75816</v>
      </c>
      <c r="E381" s="447"/>
      <c r="F381" s="447"/>
      <c r="G381" s="465">
        <f t="shared" si="83"/>
        <v>75816</v>
      </c>
      <c r="H381" s="222">
        <f t="shared" si="84"/>
        <v>75816</v>
      </c>
      <c r="I381" s="101">
        <v>0</v>
      </c>
      <c r="J381" s="218"/>
      <c r="K381" s="219">
        <v>0</v>
      </c>
      <c r="L381" s="220"/>
      <c r="M381" s="220"/>
      <c r="N381" s="294"/>
    </row>
    <row r="382" spans="1:14" s="131" customFormat="1" ht="15.75" customHeight="1">
      <c r="A382" s="312"/>
      <c r="B382" s="117" t="s">
        <v>261</v>
      </c>
      <c r="C382" s="101" t="s">
        <v>262</v>
      </c>
      <c r="D382" s="101">
        <v>3960</v>
      </c>
      <c r="E382" s="447"/>
      <c r="F382" s="447"/>
      <c r="G382" s="465">
        <f t="shared" si="83"/>
        <v>3960</v>
      </c>
      <c r="H382" s="222">
        <f t="shared" si="84"/>
        <v>3960</v>
      </c>
      <c r="I382" s="101">
        <v>0</v>
      </c>
      <c r="J382" s="218"/>
      <c r="K382" s="219">
        <v>0</v>
      </c>
      <c r="L382" s="220"/>
      <c r="M382" s="220"/>
      <c r="N382" s="294"/>
    </row>
    <row r="383" spans="1:14" s="131" customFormat="1" ht="16.5" customHeight="1">
      <c r="A383" s="312"/>
      <c r="B383" s="117" t="s">
        <v>31</v>
      </c>
      <c r="C383" s="101" t="s">
        <v>107</v>
      </c>
      <c r="D383" s="101">
        <v>89700</v>
      </c>
      <c r="E383" s="447"/>
      <c r="F383" s="447"/>
      <c r="G383" s="465">
        <f t="shared" si="83"/>
        <v>89700</v>
      </c>
      <c r="H383" s="222">
        <f t="shared" si="84"/>
        <v>89700</v>
      </c>
      <c r="I383" s="101">
        <v>0</v>
      </c>
      <c r="J383" s="218"/>
      <c r="K383" s="219">
        <v>0</v>
      </c>
      <c r="L383" s="220"/>
      <c r="M383" s="220"/>
      <c r="N383" s="294"/>
    </row>
    <row r="384" spans="1:14" s="131" customFormat="1" ht="16.5" customHeight="1">
      <c r="A384" s="312"/>
      <c r="B384" s="117" t="s">
        <v>93</v>
      </c>
      <c r="C384" s="101" t="s">
        <v>94</v>
      </c>
      <c r="D384" s="101">
        <v>200</v>
      </c>
      <c r="E384" s="447"/>
      <c r="F384" s="447"/>
      <c r="G384" s="465">
        <f t="shared" si="83"/>
        <v>200</v>
      </c>
      <c r="H384" s="222">
        <f t="shared" si="84"/>
        <v>200</v>
      </c>
      <c r="I384" s="101">
        <v>0</v>
      </c>
      <c r="J384" s="218"/>
      <c r="K384" s="219"/>
      <c r="L384" s="220"/>
      <c r="M384" s="220"/>
      <c r="N384" s="294"/>
    </row>
    <row r="385" spans="1:14" s="131" customFormat="1" ht="16.5" customHeight="1">
      <c r="A385" s="312"/>
      <c r="B385" s="117" t="s">
        <v>35</v>
      </c>
      <c r="C385" s="101" t="s">
        <v>109</v>
      </c>
      <c r="D385" s="101">
        <v>15630</v>
      </c>
      <c r="E385" s="447"/>
      <c r="F385" s="447"/>
      <c r="G385" s="465">
        <f t="shared" si="83"/>
        <v>15630</v>
      </c>
      <c r="H385" s="222">
        <f t="shared" si="84"/>
        <v>15630</v>
      </c>
      <c r="I385" s="101">
        <v>0</v>
      </c>
      <c r="J385" s="218"/>
      <c r="K385" s="219">
        <v>0</v>
      </c>
      <c r="L385" s="220"/>
      <c r="M385" s="220"/>
      <c r="N385" s="294"/>
    </row>
    <row r="386" spans="1:14" s="131" customFormat="1" ht="16.5" customHeight="1">
      <c r="A386" s="312"/>
      <c r="B386" s="117" t="s">
        <v>591</v>
      </c>
      <c r="C386" s="101" t="s">
        <v>351</v>
      </c>
      <c r="D386" s="101">
        <v>1908</v>
      </c>
      <c r="E386" s="447"/>
      <c r="F386" s="447"/>
      <c r="G386" s="465">
        <f t="shared" si="83"/>
        <v>1908</v>
      </c>
      <c r="H386" s="222">
        <f t="shared" si="84"/>
        <v>1908</v>
      </c>
      <c r="I386" s="101">
        <v>0</v>
      </c>
      <c r="J386" s="218"/>
      <c r="K386" s="219">
        <v>0</v>
      </c>
      <c r="L386" s="220"/>
      <c r="M386" s="220"/>
      <c r="N386" s="294"/>
    </row>
    <row r="387" spans="1:14" s="131" customFormat="1" ht="16.5" customHeight="1">
      <c r="A387" s="312"/>
      <c r="B387" s="117" t="s">
        <v>283</v>
      </c>
      <c r="C387" s="100" t="s">
        <v>287</v>
      </c>
      <c r="D387" s="101">
        <v>2900</v>
      </c>
      <c r="E387" s="447"/>
      <c r="F387" s="447"/>
      <c r="G387" s="465">
        <f t="shared" si="83"/>
        <v>2900</v>
      </c>
      <c r="H387" s="222">
        <f t="shared" si="84"/>
        <v>2900</v>
      </c>
      <c r="I387" s="101">
        <v>0</v>
      </c>
      <c r="J387" s="218"/>
      <c r="K387" s="219"/>
      <c r="L387" s="220"/>
      <c r="M387" s="220"/>
      <c r="N387" s="294"/>
    </row>
    <row r="388" spans="1:14" s="131" customFormat="1" ht="16.5" customHeight="1">
      <c r="A388" s="312"/>
      <c r="B388" s="117" t="s">
        <v>37</v>
      </c>
      <c r="C388" s="101" t="s">
        <v>38</v>
      </c>
      <c r="D388" s="101">
        <v>3600</v>
      </c>
      <c r="E388" s="447"/>
      <c r="F388" s="447"/>
      <c r="G388" s="465">
        <f t="shared" si="83"/>
        <v>3600</v>
      </c>
      <c r="H388" s="222">
        <f t="shared" si="84"/>
        <v>3600</v>
      </c>
      <c r="I388" s="101">
        <v>0</v>
      </c>
      <c r="J388" s="218"/>
      <c r="K388" s="219">
        <v>0</v>
      </c>
      <c r="L388" s="220"/>
      <c r="M388" s="220"/>
      <c r="N388" s="294"/>
    </row>
    <row r="389" spans="1:14" s="131" customFormat="1" ht="16.5" customHeight="1">
      <c r="A389" s="312"/>
      <c r="B389" s="117" t="s">
        <v>39</v>
      </c>
      <c r="C389" s="101" t="s">
        <v>40</v>
      </c>
      <c r="D389" s="101">
        <v>720</v>
      </c>
      <c r="E389" s="447"/>
      <c r="F389" s="447"/>
      <c r="G389" s="465">
        <f t="shared" si="83"/>
        <v>720</v>
      </c>
      <c r="H389" s="222">
        <f t="shared" si="84"/>
        <v>720</v>
      </c>
      <c r="I389" s="101">
        <v>0</v>
      </c>
      <c r="J389" s="218"/>
      <c r="K389" s="219">
        <v>0</v>
      </c>
      <c r="L389" s="220"/>
      <c r="M389" s="220"/>
      <c r="N389" s="294"/>
    </row>
    <row r="390" spans="1:14" s="131" customFormat="1" ht="15" customHeight="1">
      <c r="A390" s="312"/>
      <c r="B390" s="117" t="s">
        <v>41</v>
      </c>
      <c r="C390" s="101" t="s">
        <v>42</v>
      </c>
      <c r="D390" s="101">
        <v>26056</v>
      </c>
      <c r="E390" s="447"/>
      <c r="F390" s="447"/>
      <c r="G390" s="465">
        <f t="shared" si="83"/>
        <v>26056</v>
      </c>
      <c r="H390" s="222">
        <f t="shared" si="84"/>
        <v>26056</v>
      </c>
      <c r="I390" s="101">
        <v>0</v>
      </c>
      <c r="J390" s="218"/>
      <c r="K390" s="219">
        <v>0</v>
      </c>
      <c r="L390" s="220"/>
      <c r="M390" s="220"/>
      <c r="N390" s="294"/>
    </row>
    <row r="391" spans="1:14" s="131" customFormat="1" ht="16.5" customHeight="1">
      <c r="A391" s="312"/>
      <c r="B391" s="117" t="s">
        <v>284</v>
      </c>
      <c r="C391" s="100" t="s">
        <v>767</v>
      </c>
      <c r="D391" s="101">
        <v>1000</v>
      </c>
      <c r="E391" s="447"/>
      <c r="F391" s="447"/>
      <c r="G391" s="465">
        <f t="shared" si="83"/>
        <v>1000</v>
      </c>
      <c r="H391" s="222">
        <f t="shared" si="84"/>
        <v>1000</v>
      </c>
      <c r="I391" s="101">
        <v>0</v>
      </c>
      <c r="J391" s="218"/>
      <c r="K391" s="219"/>
      <c r="L391" s="220"/>
      <c r="M391" s="220"/>
      <c r="N391" s="294"/>
    </row>
    <row r="392" spans="1:14" s="131" customFormat="1" ht="16.5" customHeight="1">
      <c r="A392" s="312"/>
      <c r="B392" s="117" t="s">
        <v>285</v>
      </c>
      <c r="C392" s="100" t="s">
        <v>288</v>
      </c>
      <c r="D392" s="101">
        <v>500</v>
      </c>
      <c r="E392" s="447"/>
      <c r="F392" s="447"/>
      <c r="G392" s="465">
        <f t="shared" si="83"/>
        <v>500</v>
      </c>
      <c r="H392" s="222">
        <f t="shared" si="84"/>
        <v>500</v>
      </c>
      <c r="I392" s="101">
        <v>0</v>
      </c>
      <c r="J392" s="218"/>
      <c r="K392" s="219"/>
      <c r="L392" s="220"/>
      <c r="M392" s="220"/>
      <c r="N392" s="294"/>
    </row>
    <row r="393" spans="1:14" s="131" customFormat="1" ht="17.25" customHeight="1">
      <c r="A393" s="312"/>
      <c r="B393" s="117" t="s">
        <v>286</v>
      </c>
      <c r="C393" s="100" t="s">
        <v>778</v>
      </c>
      <c r="D393" s="101">
        <v>1000</v>
      </c>
      <c r="E393" s="447"/>
      <c r="F393" s="447"/>
      <c r="G393" s="465">
        <f t="shared" si="83"/>
        <v>1000</v>
      </c>
      <c r="H393" s="222">
        <f t="shared" si="84"/>
        <v>1000</v>
      </c>
      <c r="I393" s="101">
        <v>0</v>
      </c>
      <c r="J393" s="218"/>
      <c r="K393" s="219"/>
      <c r="L393" s="220"/>
      <c r="M393" s="220"/>
      <c r="N393" s="294"/>
    </row>
    <row r="394" spans="1:14" s="131" customFormat="1" ht="22.5" customHeight="1">
      <c r="A394" s="312"/>
      <c r="B394" s="117" t="s">
        <v>207</v>
      </c>
      <c r="C394" s="100" t="s">
        <v>467</v>
      </c>
      <c r="D394" s="101">
        <v>181627</v>
      </c>
      <c r="E394" s="447">
        <v>16846</v>
      </c>
      <c r="F394" s="447"/>
      <c r="G394" s="465">
        <f t="shared" si="83"/>
        <v>198473</v>
      </c>
      <c r="H394" s="222">
        <f t="shared" si="84"/>
        <v>198473</v>
      </c>
      <c r="I394" s="101">
        <v>0</v>
      </c>
      <c r="J394" s="218">
        <v>0</v>
      </c>
      <c r="K394" s="219">
        <f>H394</f>
        <v>198473</v>
      </c>
      <c r="L394" s="220"/>
      <c r="M394" s="220"/>
      <c r="N394" s="294"/>
    </row>
    <row r="395" spans="1:14" s="131" customFormat="1" ht="19.5" customHeight="1">
      <c r="A395" s="309" t="s">
        <v>117</v>
      </c>
      <c r="B395" s="325"/>
      <c r="C395" s="204" t="s">
        <v>260</v>
      </c>
      <c r="D395" s="217">
        <f>SUM(D396:D416)</f>
        <v>847800</v>
      </c>
      <c r="E395" s="217">
        <f>SUM(E396:E416)</f>
        <v>54894</v>
      </c>
      <c r="F395" s="217">
        <f>SUM(F396:F416)</f>
        <v>67332</v>
      </c>
      <c r="G395" s="217">
        <f aca="true" t="shared" si="85" ref="G395:N395">SUM(G396:G416)</f>
        <v>835362</v>
      </c>
      <c r="H395" s="217">
        <f t="shared" si="85"/>
        <v>830362</v>
      </c>
      <c r="I395" s="217">
        <f t="shared" si="85"/>
        <v>472698</v>
      </c>
      <c r="J395" s="217">
        <f t="shared" si="85"/>
        <v>81422</v>
      </c>
      <c r="K395" s="217">
        <f t="shared" si="85"/>
        <v>0</v>
      </c>
      <c r="L395" s="217">
        <f t="shared" si="85"/>
        <v>0</v>
      </c>
      <c r="M395" s="217">
        <f t="shared" si="85"/>
        <v>0</v>
      </c>
      <c r="N395" s="217">
        <f t="shared" si="85"/>
        <v>5000</v>
      </c>
    </row>
    <row r="396" spans="1:14" s="131" customFormat="1" ht="17.25" customHeight="1">
      <c r="A396" s="306"/>
      <c r="B396" s="117" t="s">
        <v>21</v>
      </c>
      <c r="C396" s="100" t="s">
        <v>665</v>
      </c>
      <c r="D396" s="101">
        <v>412897</v>
      </c>
      <c r="E396" s="447">
        <v>26500</v>
      </c>
      <c r="F396" s="447"/>
      <c r="G396" s="465">
        <f>D396+E396-F396</f>
        <v>439397</v>
      </c>
      <c r="H396" s="101">
        <f>G396</f>
        <v>439397</v>
      </c>
      <c r="I396" s="101">
        <f>H396</f>
        <v>439397</v>
      </c>
      <c r="J396" s="218"/>
      <c r="K396" s="219">
        <v>0</v>
      </c>
      <c r="L396" s="220"/>
      <c r="M396" s="220"/>
      <c r="N396" s="294"/>
    </row>
    <row r="397" spans="1:14" s="131" customFormat="1" ht="17.25" customHeight="1">
      <c r="A397" s="306"/>
      <c r="B397" s="117" t="s">
        <v>25</v>
      </c>
      <c r="C397" s="100" t="s">
        <v>26</v>
      </c>
      <c r="D397" s="101">
        <v>30200</v>
      </c>
      <c r="E397" s="447"/>
      <c r="F397" s="447">
        <v>929</v>
      </c>
      <c r="G397" s="465">
        <f aca="true" t="shared" si="86" ref="G397:G416">D397+E397-F397</f>
        <v>29271</v>
      </c>
      <c r="H397" s="101">
        <f aca="true" t="shared" si="87" ref="H397:H415">G397</f>
        <v>29271</v>
      </c>
      <c r="I397" s="101">
        <f>H397</f>
        <v>29271</v>
      </c>
      <c r="J397" s="218"/>
      <c r="K397" s="219">
        <v>0</v>
      </c>
      <c r="L397" s="220"/>
      <c r="M397" s="220"/>
      <c r="N397" s="294"/>
    </row>
    <row r="398" spans="1:14" s="131" customFormat="1" ht="18" customHeight="1">
      <c r="A398" s="306"/>
      <c r="B398" s="314" t="s">
        <v>73</v>
      </c>
      <c r="C398" s="100" t="s">
        <v>87</v>
      </c>
      <c r="D398" s="101">
        <v>52292</v>
      </c>
      <c r="E398" s="447">
        <v>19364</v>
      </c>
      <c r="F398" s="447"/>
      <c r="G398" s="465">
        <f t="shared" si="86"/>
        <v>71656</v>
      </c>
      <c r="H398" s="101">
        <f t="shared" si="87"/>
        <v>71656</v>
      </c>
      <c r="I398" s="101">
        <v>0</v>
      </c>
      <c r="J398" s="218">
        <f>H398</f>
        <v>71656</v>
      </c>
      <c r="K398" s="219">
        <v>0</v>
      </c>
      <c r="L398" s="220"/>
      <c r="M398" s="220"/>
      <c r="N398" s="294"/>
    </row>
    <row r="399" spans="1:14" s="131" customFormat="1" ht="15.75" customHeight="1">
      <c r="A399" s="306"/>
      <c r="B399" s="117" t="s">
        <v>27</v>
      </c>
      <c r="C399" s="101" t="s">
        <v>28</v>
      </c>
      <c r="D399" s="101">
        <v>9766</v>
      </c>
      <c r="E399" s="447"/>
      <c r="F399" s="447"/>
      <c r="G399" s="465">
        <f t="shared" si="86"/>
        <v>9766</v>
      </c>
      <c r="H399" s="101">
        <f t="shared" si="87"/>
        <v>9766</v>
      </c>
      <c r="I399" s="101">
        <v>0</v>
      </c>
      <c r="J399" s="218">
        <f>H399</f>
        <v>9766</v>
      </c>
      <c r="K399" s="219">
        <v>0</v>
      </c>
      <c r="L399" s="220"/>
      <c r="M399" s="220"/>
      <c r="N399" s="294"/>
    </row>
    <row r="400" spans="1:14" s="131" customFormat="1" ht="15.75" customHeight="1">
      <c r="A400" s="306"/>
      <c r="B400" s="117" t="s">
        <v>589</v>
      </c>
      <c r="C400" s="100" t="s">
        <v>590</v>
      </c>
      <c r="D400" s="101">
        <v>0</v>
      </c>
      <c r="E400" s="447">
        <v>4030</v>
      </c>
      <c r="F400" s="447"/>
      <c r="G400" s="465">
        <f t="shared" si="86"/>
        <v>4030</v>
      </c>
      <c r="H400" s="101">
        <f t="shared" si="87"/>
        <v>4030</v>
      </c>
      <c r="I400" s="101">
        <f>H400</f>
        <v>4030</v>
      </c>
      <c r="J400" s="218"/>
      <c r="K400" s="219"/>
      <c r="L400" s="220"/>
      <c r="M400" s="220"/>
      <c r="N400" s="294"/>
    </row>
    <row r="401" spans="1:14" s="131" customFormat="1" ht="15.75" customHeight="1">
      <c r="A401" s="306"/>
      <c r="B401" s="117" t="s">
        <v>29</v>
      </c>
      <c r="C401" s="101" t="s">
        <v>280</v>
      </c>
      <c r="D401" s="101">
        <v>89014</v>
      </c>
      <c r="E401" s="447"/>
      <c r="F401" s="447">
        <v>43306</v>
      </c>
      <c r="G401" s="465">
        <f t="shared" si="86"/>
        <v>45708</v>
      </c>
      <c r="H401" s="101">
        <f t="shared" si="87"/>
        <v>45708</v>
      </c>
      <c r="I401" s="101">
        <v>0</v>
      </c>
      <c r="J401" s="218"/>
      <c r="K401" s="219">
        <v>0</v>
      </c>
      <c r="L401" s="220"/>
      <c r="M401" s="220"/>
      <c r="N401" s="294"/>
    </row>
    <row r="402" spans="1:14" s="131" customFormat="1" ht="16.5" customHeight="1">
      <c r="A402" s="306"/>
      <c r="B402" s="117" t="s">
        <v>104</v>
      </c>
      <c r="C402" s="101" t="s">
        <v>798</v>
      </c>
      <c r="D402" s="101">
        <v>2000</v>
      </c>
      <c r="E402" s="447"/>
      <c r="F402" s="447"/>
      <c r="G402" s="465">
        <f t="shared" si="86"/>
        <v>2000</v>
      </c>
      <c r="H402" s="101">
        <f t="shared" si="87"/>
        <v>2000</v>
      </c>
      <c r="I402" s="101">
        <v>0</v>
      </c>
      <c r="J402" s="218"/>
      <c r="K402" s="219">
        <v>0</v>
      </c>
      <c r="L402" s="220"/>
      <c r="M402" s="220"/>
      <c r="N402" s="294"/>
    </row>
    <row r="403" spans="1:14" s="131" customFormat="1" ht="16.5" customHeight="1">
      <c r="A403" s="306"/>
      <c r="B403" s="117" t="s">
        <v>261</v>
      </c>
      <c r="C403" s="101" t="s">
        <v>799</v>
      </c>
      <c r="D403" s="101">
        <v>9400</v>
      </c>
      <c r="E403" s="447"/>
      <c r="F403" s="447"/>
      <c r="G403" s="465">
        <f t="shared" si="86"/>
        <v>9400</v>
      </c>
      <c r="H403" s="101">
        <f t="shared" si="87"/>
        <v>9400</v>
      </c>
      <c r="I403" s="101">
        <v>0</v>
      </c>
      <c r="J403" s="218"/>
      <c r="K403" s="219">
        <v>0</v>
      </c>
      <c r="L403" s="220"/>
      <c r="M403" s="220"/>
      <c r="N403" s="294"/>
    </row>
    <row r="404" spans="1:14" s="131" customFormat="1" ht="14.25" customHeight="1">
      <c r="A404" s="306"/>
      <c r="B404" s="117" t="s">
        <v>31</v>
      </c>
      <c r="C404" s="101" t="s">
        <v>107</v>
      </c>
      <c r="D404" s="101">
        <v>50000</v>
      </c>
      <c r="E404" s="447"/>
      <c r="F404" s="447"/>
      <c r="G404" s="465">
        <f t="shared" si="86"/>
        <v>50000</v>
      </c>
      <c r="H404" s="101">
        <f t="shared" si="87"/>
        <v>50000</v>
      </c>
      <c r="I404" s="101">
        <v>0</v>
      </c>
      <c r="J404" s="218"/>
      <c r="K404" s="219">
        <v>0</v>
      </c>
      <c r="L404" s="220"/>
      <c r="M404" s="220"/>
      <c r="N404" s="294"/>
    </row>
    <row r="405" spans="1:14" s="131" customFormat="1" ht="14.25" customHeight="1">
      <c r="A405" s="306"/>
      <c r="B405" s="117" t="s">
        <v>93</v>
      </c>
      <c r="C405" s="101" t="s">
        <v>94</v>
      </c>
      <c r="D405" s="101">
        <v>300</v>
      </c>
      <c r="E405" s="447"/>
      <c r="F405" s="447"/>
      <c r="G405" s="465">
        <f t="shared" si="86"/>
        <v>300</v>
      </c>
      <c r="H405" s="101">
        <f t="shared" si="87"/>
        <v>300</v>
      </c>
      <c r="I405" s="101">
        <v>0</v>
      </c>
      <c r="J405" s="218"/>
      <c r="K405" s="219"/>
      <c r="L405" s="220"/>
      <c r="M405" s="220"/>
      <c r="N405" s="294"/>
    </row>
    <row r="406" spans="1:14" s="131" customFormat="1" ht="14.25" customHeight="1">
      <c r="A406" s="306"/>
      <c r="B406" s="117" t="s">
        <v>591</v>
      </c>
      <c r="C406" s="101" t="s">
        <v>592</v>
      </c>
      <c r="D406" s="101">
        <v>1000</v>
      </c>
      <c r="E406" s="447"/>
      <c r="F406" s="447"/>
      <c r="G406" s="465">
        <f t="shared" si="86"/>
        <v>1000</v>
      </c>
      <c r="H406" s="101">
        <f t="shared" si="87"/>
        <v>1000</v>
      </c>
      <c r="I406" s="101">
        <v>0</v>
      </c>
      <c r="J406" s="218"/>
      <c r="K406" s="219">
        <v>0</v>
      </c>
      <c r="L406" s="220"/>
      <c r="M406" s="220"/>
      <c r="N406" s="294"/>
    </row>
    <row r="407" spans="1:14" s="131" customFormat="1" ht="15.75" customHeight="1">
      <c r="A407" s="306"/>
      <c r="B407" s="117" t="s">
        <v>35</v>
      </c>
      <c r="C407" s="101" t="s">
        <v>109</v>
      </c>
      <c r="D407" s="101">
        <v>165500</v>
      </c>
      <c r="E407" s="447"/>
      <c r="F407" s="447">
        <v>22860</v>
      </c>
      <c r="G407" s="465">
        <f t="shared" si="86"/>
        <v>142640</v>
      </c>
      <c r="H407" s="101">
        <f t="shared" si="87"/>
        <v>142640</v>
      </c>
      <c r="I407" s="101">
        <v>0</v>
      </c>
      <c r="J407" s="218"/>
      <c r="K407" s="219">
        <v>0</v>
      </c>
      <c r="L407" s="220"/>
      <c r="M407" s="220"/>
      <c r="N407" s="294"/>
    </row>
    <row r="408" spans="1:14" s="131" customFormat="1" ht="15.75" customHeight="1">
      <c r="A408" s="306"/>
      <c r="B408" s="117" t="s">
        <v>290</v>
      </c>
      <c r="C408" s="100" t="s">
        <v>292</v>
      </c>
      <c r="D408" s="101">
        <v>700</v>
      </c>
      <c r="E408" s="447"/>
      <c r="F408" s="447"/>
      <c r="G408" s="465">
        <f t="shared" si="86"/>
        <v>700</v>
      </c>
      <c r="H408" s="101">
        <f t="shared" si="87"/>
        <v>700</v>
      </c>
      <c r="I408" s="101">
        <v>0</v>
      </c>
      <c r="J408" s="218"/>
      <c r="K408" s="219"/>
      <c r="L408" s="220"/>
      <c r="M408" s="220"/>
      <c r="N408" s="294"/>
    </row>
    <row r="409" spans="1:14" s="131" customFormat="1" ht="15.75" customHeight="1">
      <c r="A409" s="306"/>
      <c r="B409" s="117" t="s">
        <v>283</v>
      </c>
      <c r="C409" s="100" t="s">
        <v>287</v>
      </c>
      <c r="D409" s="101">
        <v>2500</v>
      </c>
      <c r="E409" s="447"/>
      <c r="F409" s="447"/>
      <c r="G409" s="465">
        <f t="shared" si="86"/>
        <v>2500</v>
      </c>
      <c r="H409" s="101">
        <f t="shared" si="87"/>
        <v>2500</v>
      </c>
      <c r="I409" s="101">
        <v>0</v>
      </c>
      <c r="J409" s="218"/>
      <c r="K409" s="219"/>
      <c r="L409" s="220"/>
      <c r="M409" s="220"/>
      <c r="N409" s="294"/>
    </row>
    <row r="410" spans="1:14" s="131" customFormat="1" ht="15.75" customHeight="1">
      <c r="A410" s="306"/>
      <c r="B410" s="117" t="s">
        <v>37</v>
      </c>
      <c r="C410" s="101" t="s">
        <v>38</v>
      </c>
      <c r="D410" s="101">
        <v>1000</v>
      </c>
      <c r="E410" s="447"/>
      <c r="F410" s="447"/>
      <c r="G410" s="465">
        <f t="shared" si="86"/>
        <v>1000</v>
      </c>
      <c r="H410" s="101">
        <f t="shared" si="87"/>
        <v>1000</v>
      </c>
      <c r="I410" s="101">
        <v>0</v>
      </c>
      <c r="J410" s="218"/>
      <c r="K410" s="219">
        <v>0</v>
      </c>
      <c r="L410" s="220"/>
      <c r="M410" s="220"/>
      <c r="N410" s="294"/>
    </row>
    <row r="411" spans="1:14" s="131" customFormat="1" ht="15.75" customHeight="1">
      <c r="A411" s="306"/>
      <c r="B411" s="117" t="s">
        <v>41</v>
      </c>
      <c r="C411" s="101" t="s">
        <v>42</v>
      </c>
      <c r="D411" s="101">
        <v>17196</v>
      </c>
      <c r="E411" s="447"/>
      <c r="F411" s="447"/>
      <c r="G411" s="465">
        <f t="shared" si="86"/>
        <v>17196</v>
      </c>
      <c r="H411" s="101">
        <f t="shared" si="87"/>
        <v>17196</v>
      </c>
      <c r="I411" s="101">
        <v>0</v>
      </c>
      <c r="J411" s="218"/>
      <c r="K411" s="219">
        <v>0</v>
      </c>
      <c r="L411" s="220"/>
      <c r="M411" s="220"/>
      <c r="N411" s="294"/>
    </row>
    <row r="412" spans="1:14" s="131" customFormat="1" ht="16.5" customHeight="1">
      <c r="A412" s="306"/>
      <c r="B412" s="117" t="s">
        <v>57</v>
      </c>
      <c r="C412" s="101" t="s">
        <v>58</v>
      </c>
      <c r="D412" s="101">
        <v>2609</v>
      </c>
      <c r="E412" s="447"/>
      <c r="F412" s="447">
        <v>237</v>
      </c>
      <c r="G412" s="465">
        <f t="shared" si="86"/>
        <v>2372</v>
      </c>
      <c r="H412" s="101">
        <f t="shared" si="87"/>
        <v>2372</v>
      </c>
      <c r="I412" s="101">
        <v>0</v>
      </c>
      <c r="J412" s="218"/>
      <c r="K412" s="219">
        <v>0</v>
      </c>
      <c r="L412" s="220"/>
      <c r="M412" s="220"/>
      <c r="N412" s="294"/>
    </row>
    <row r="413" spans="1:14" s="131" customFormat="1" ht="16.5" customHeight="1">
      <c r="A413" s="306"/>
      <c r="B413" s="117" t="s">
        <v>112</v>
      </c>
      <c r="C413" s="101" t="s">
        <v>113</v>
      </c>
      <c r="D413" s="101">
        <v>426</v>
      </c>
      <c r="E413" s="447"/>
      <c r="F413" s="447"/>
      <c r="G413" s="465">
        <f t="shared" si="86"/>
        <v>426</v>
      </c>
      <c r="H413" s="101">
        <f t="shared" si="87"/>
        <v>426</v>
      </c>
      <c r="I413" s="101">
        <v>0</v>
      </c>
      <c r="J413" s="218"/>
      <c r="K413" s="219">
        <v>0</v>
      </c>
      <c r="L413" s="220"/>
      <c r="M413" s="220"/>
      <c r="N413" s="294"/>
    </row>
    <row r="414" spans="1:14" s="131" customFormat="1" ht="18" customHeight="1">
      <c r="A414" s="306"/>
      <c r="B414" s="117" t="s">
        <v>284</v>
      </c>
      <c r="C414" s="100" t="s">
        <v>767</v>
      </c>
      <c r="D414" s="101">
        <v>800</v>
      </c>
      <c r="E414" s="447"/>
      <c r="F414" s="447"/>
      <c r="G414" s="465">
        <f t="shared" si="86"/>
        <v>800</v>
      </c>
      <c r="H414" s="101">
        <f t="shared" si="87"/>
        <v>800</v>
      </c>
      <c r="I414" s="101">
        <v>0</v>
      </c>
      <c r="J414" s="218"/>
      <c r="K414" s="219"/>
      <c r="L414" s="220"/>
      <c r="M414" s="220"/>
      <c r="N414" s="294"/>
    </row>
    <row r="415" spans="1:14" s="131" customFormat="1" ht="16.5" customHeight="1">
      <c r="A415" s="306"/>
      <c r="B415" s="117" t="s">
        <v>285</v>
      </c>
      <c r="C415" s="100" t="s">
        <v>288</v>
      </c>
      <c r="D415" s="101">
        <v>200</v>
      </c>
      <c r="E415" s="447"/>
      <c r="F415" s="447"/>
      <c r="G415" s="465">
        <f t="shared" si="86"/>
        <v>200</v>
      </c>
      <c r="H415" s="101">
        <f t="shared" si="87"/>
        <v>200</v>
      </c>
      <c r="I415" s="101">
        <v>0</v>
      </c>
      <c r="J415" s="218"/>
      <c r="K415" s="219"/>
      <c r="L415" s="220"/>
      <c r="M415" s="220"/>
      <c r="N415" s="294"/>
    </row>
    <row r="416" spans="1:14" s="131" customFormat="1" ht="21.75" customHeight="1">
      <c r="A416" s="306"/>
      <c r="B416" s="117" t="s">
        <v>11</v>
      </c>
      <c r="C416" s="100" t="s">
        <v>12</v>
      </c>
      <c r="D416" s="101">
        <v>0</v>
      </c>
      <c r="E416" s="447">
        <v>5000</v>
      </c>
      <c r="F416" s="447"/>
      <c r="G416" s="465">
        <f t="shared" si="86"/>
        <v>5000</v>
      </c>
      <c r="H416" s="101">
        <v>0</v>
      </c>
      <c r="I416" s="101">
        <v>0</v>
      </c>
      <c r="J416" s="218"/>
      <c r="K416" s="219"/>
      <c r="L416" s="220"/>
      <c r="M416" s="220"/>
      <c r="N416" s="300">
        <f>G416</f>
        <v>5000</v>
      </c>
    </row>
    <row r="417" spans="1:14" s="131" customFormat="1" ht="19.5" customHeight="1">
      <c r="A417" s="304" t="s">
        <v>275</v>
      </c>
      <c r="B417" s="325"/>
      <c r="C417" s="217" t="s">
        <v>523</v>
      </c>
      <c r="D417" s="217">
        <f>SUM(D418:D430)</f>
        <v>11618</v>
      </c>
      <c r="E417" s="217">
        <f aca="true" t="shared" si="88" ref="E417:N417">SUM(E418:E430)</f>
        <v>300000</v>
      </c>
      <c r="F417" s="217">
        <f t="shared" si="88"/>
        <v>11618</v>
      </c>
      <c r="G417" s="217">
        <f t="shared" si="88"/>
        <v>300000</v>
      </c>
      <c r="H417" s="217">
        <f t="shared" si="88"/>
        <v>300000</v>
      </c>
      <c r="I417" s="217">
        <f t="shared" si="88"/>
        <v>139646</v>
      </c>
      <c r="J417" s="217">
        <f t="shared" si="88"/>
        <v>24950</v>
      </c>
      <c r="K417" s="217">
        <f t="shared" si="88"/>
        <v>0</v>
      </c>
      <c r="L417" s="217">
        <f t="shared" si="88"/>
        <v>0</v>
      </c>
      <c r="M417" s="217">
        <f t="shared" si="88"/>
        <v>0</v>
      </c>
      <c r="N417" s="217">
        <f t="shared" si="88"/>
        <v>0</v>
      </c>
    </row>
    <row r="418" spans="1:14" s="131" customFormat="1" ht="16.5" customHeight="1">
      <c r="A418" s="306"/>
      <c r="B418" s="117" t="s">
        <v>21</v>
      </c>
      <c r="C418" s="100" t="s">
        <v>665</v>
      </c>
      <c r="D418" s="101">
        <v>9324</v>
      </c>
      <c r="E418" s="447">
        <v>121646</v>
      </c>
      <c r="F418" s="447">
        <v>9324</v>
      </c>
      <c r="G418" s="465">
        <f>D418+E418-F418</f>
        <v>121646</v>
      </c>
      <c r="H418" s="101">
        <f>G418</f>
        <v>121646</v>
      </c>
      <c r="I418" s="101">
        <f>H418</f>
        <v>121646</v>
      </c>
      <c r="J418" s="218"/>
      <c r="K418" s="219">
        <v>0</v>
      </c>
      <c r="L418" s="220"/>
      <c r="M418" s="220"/>
      <c r="N418" s="294"/>
    </row>
    <row r="419" spans="1:14" s="131" customFormat="1" ht="15" customHeight="1">
      <c r="A419" s="306"/>
      <c r="B419" s="117" t="s">
        <v>52</v>
      </c>
      <c r="C419" s="100" t="s">
        <v>87</v>
      </c>
      <c r="D419" s="101">
        <v>1684</v>
      </c>
      <c r="E419" s="447">
        <v>21970</v>
      </c>
      <c r="F419" s="447">
        <v>1684</v>
      </c>
      <c r="G419" s="465">
        <f>D419+E419-F419</f>
        <v>21970</v>
      </c>
      <c r="H419" s="101">
        <f>G419</f>
        <v>21970</v>
      </c>
      <c r="I419" s="101">
        <v>0</v>
      </c>
      <c r="J419" s="218">
        <f>H419</f>
        <v>21970</v>
      </c>
      <c r="K419" s="219">
        <v>0</v>
      </c>
      <c r="L419" s="220"/>
      <c r="M419" s="220"/>
      <c r="N419" s="294"/>
    </row>
    <row r="420" spans="1:14" s="131" customFormat="1" ht="15" customHeight="1">
      <c r="A420" s="306"/>
      <c r="B420" s="117" t="s">
        <v>27</v>
      </c>
      <c r="C420" s="101" t="s">
        <v>28</v>
      </c>
      <c r="D420" s="101">
        <v>228</v>
      </c>
      <c r="E420" s="447">
        <v>2980</v>
      </c>
      <c r="F420" s="447">
        <v>228</v>
      </c>
      <c r="G420" s="465">
        <f>D420+E420-F420</f>
        <v>2980</v>
      </c>
      <c r="H420" s="101">
        <f>G420</f>
        <v>2980</v>
      </c>
      <c r="I420" s="101">
        <v>0</v>
      </c>
      <c r="J420" s="218">
        <f>H420</f>
        <v>2980</v>
      </c>
      <c r="K420" s="219">
        <v>0</v>
      </c>
      <c r="L420" s="220"/>
      <c r="M420" s="220"/>
      <c r="N420" s="294"/>
    </row>
    <row r="421" spans="1:14" s="131" customFormat="1" ht="15" customHeight="1">
      <c r="A421" s="306"/>
      <c r="B421" s="117" t="s">
        <v>589</v>
      </c>
      <c r="C421" s="100" t="s">
        <v>590</v>
      </c>
      <c r="D421" s="101"/>
      <c r="E421" s="447">
        <v>18000</v>
      </c>
      <c r="F421" s="447"/>
      <c r="G421" s="465">
        <f aca="true" t="shared" si="89" ref="G421:G430">D421+E421-F421</f>
        <v>18000</v>
      </c>
      <c r="H421" s="101">
        <f>G421</f>
        <v>18000</v>
      </c>
      <c r="I421" s="101">
        <f>H421</f>
        <v>18000</v>
      </c>
      <c r="J421" s="218"/>
      <c r="K421" s="219"/>
      <c r="L421" s="220"/>
      <c r="M421" s="220"/>
      <c r="N421" s="294"/>
    </row>
    <row r="422" spans="1:14" s="131" customFormat="1" ht="15" customHeight="1">
      <c r="A422" s="306"/>
      <c r="B422" s="117" t="s">
        <v>29</v>
      </c>
      <c r="C422" s="101" t="s">
        <v>280</v>
      </c>
      <c r="D422" s="101"/>
      <c r="E422" s="447">
        <v>107474</v>
      </c>
      <c r="F422" s="447"/>
      <c r="G422" s="465">
        <f t="shared" si="89"/>
        <v>107474</v>
      </c>
      <c r="H422" s="101">
        <f aca="true" t="shared" si="90" ref="H422:H430">G422</f>
        <v>107474</v>
      </c>
      <c r="I422" s="101"/>
      <c r="J422" s="218"/>
      <c r="K422" s="219"/>
      <c r="L422" s="220"/>
      <c r="M422" s="220"/>
      <c r="N422" s="294"/>
    </row>
    <row r="423" spans="1:14" s="131" customFormat="1" ht="15" customHeight="1">
      <c r="A423" s="306"/>
      <c r="B423" s="117" t="s">
        <v>261</v>
      </c>
      <c r="C423" s="101" t="s">
        <v>799</v>
      </c>
      <c r="D423" s="101"/>
      <c r="E423" s="447">
        <v>400</v>
      </c>
      <c r="F423" s="447"/>
      <c r="G423" s="465">
        <f t="shared" si="89"/>
        <v>400</v>
      </c>
      <c r="H423" s="101">
        <f t="shared" si="90"/>
        <v>400</v>
      </c>
      <c r="I423" s="101"/>
      <c r="J423" s="218"/>
      <c r="K423" s="219"/>
      <c r="L423" s="220"/>
      <c r="M423" s="220"/>
      <c r="N423" s="294"/>
    </row>
    <row r="424" spans="1:14" s="131" customFormat="1" ht="15" customHeight="1">
      <c r="A424" s="306"/>
      <c r="B424" s="117" t="s">
        <v>31</v>
      </c>
      <c r="C424" s="101" t="s">
        <v>107</v>
      </c>
      <c r="D424" s="101"/>
      <c r="E424" s="447">
        <v>15960</v>
      </c>
      <c r="F424" s="447"/>
      <c r="G424" s="465">
        <f t="shared" si="89"/>
        <v>15960</v>
      </c>
      <c r="H424" s="101">
        <f t="shared" si="90"/>
        <v>15960</v>
      </c>
      <c r="I424" s="101"/>
      <c r="J424" s="218"/>
      <c r="K424" s="219"/>
      <c r="L424" s="220"/>
      <c r="M424" s="220"/>
      <c r="N424" s="294"/>
    </row>
    <row r="425" spans="1:14" s="131" customFormat="1" ht="15" customHeight="1">
      <c r="A425" s="306"/>
      <c r="B425" s="117" t="s">
        <v>93</v>
      </c>
      <c r="C425" s="101" t="s">
        <v>94</v>
      </c>
      <c r="D425" s="101"/>
      <c r="E425" s="447">
        <v>210</v>
      </c>
      <c r="F425" s="447"/>
      <c r="G425" s="465">
        <f t="shared" si="89"/>
        <v>210</v>
      </c>
      <c r="H425" s="101">
        <f t="shared" si="90"/>
        <v>210</v>
      </c>
      <c r="I425" s="101"/>
      <c r="J425" s="218"/>
      <c r="K425" s="219"/>
      <c r="L425" s="220"/>
      <c r="M425" s="220"/>
      <c r="N425" s="294"/>
    </row>
    <row r="426" spans="1:14" s="131" customFormat="1" ht="15" customHeight="1">
      <c r="A426" s="306"/>
      <c r="B426" s="117" t="s">
        <v>35</v>
      </c>
      <c r="C426" s="101" t="s">
        <v>109</v>
      </c>
      <c r="D426" s="101"/>
      <c r="E426" s="447">
        <v>960</v>
      </c>
      <c r="F426" s="447"/>
      <c r="G426" s="465">
        <f t="shared" si="89"/>
        <v>960</v>
      </c>
      <c r="H426" s="101">
        <f t="shared" si="90"/>
        <v>960</v>
      </c>
      <c r="I426" s="101"/>
      <c r="J426" s="218"/>
      <c r="K426" s="219"/>
      <c r="L426" s="220"/>
      <c r="M426" s="220"/>
      <c r="N426" s="294"/>
    </row>
    <row r="427" spans="1:14" s="131" customFormat="1" ht="15" customHeight="1">
      <c r="A427" s="306"/>
      <c r="B427" s="117" t="s">
        <v>283</v>
      </c>
      <c r="C427" s="100" t="s">
        <v>287</v>
      </c>
      <c r="D427" s="101"/>
      <c r="E427" s="447">
        <v>4200</v>
      </c>
      <c r="F427" s="447"/>
      <c r="G427" s="465">
        <f t="shared" si="89"/>
        <v>4200</v>
      </c>
      <c r="H427" s="101">
        <f t="shared" si="90"/>
        <v>4200</v>
      </c>
      <c r="I427" s="101"/>
      <c r="J427" s="218"/>
      <c r="K427" s="219"/>
      <c r="L427" s="220"/>
      <c r="M427" s="220"/>
      <c r="N427" s="294"/>
    </row>
    <row r="428" spans="1:14" s="131" customFormat="1" ht="15" customHeight="1">
      <c r="A428" s="306"/>
      <c r="B428" s="117" t="s">
        <v>37</v>
      </c>
      <c r="C428" s="101" t="s">
        <v>38</v>
      </c>
      <c r="D428" s="101"/>
      <c r="E428" s="447">
        <v>2000</v>
      </c>
      <c r="F428" s="447"/>
      <c r="G428" s="465">
        <f t="shared" si="89"/>
        <v>2000</v>
      </c>
      <c r="H428" s="101">
        <f t="shared" si="90"/>
        <v>2000</v>
      </c>
      <c r="I428" s="101"/>
      <c r="J428" s="218"/>
      <c r="K428" s="219"/>
      <c r="L428" s="220"/>
      <c r="M428" s="220"/>
      <c r="N428" s="294"/>
    </row>
    <row r="429" spans="1:14" s="131" customFormat="1" ht="15" customHeight="1">
      <c r="A429" s="306"/>
      <c r="B429" s="117" t="s">
        <v>41</v>
      </c>
      <c r="C429" s="101" t="s">
        <v>42</v>
      </c>
      <c r="D429" s="101">
        <v>382</v>
      </c>
      <c r="E429" s="447"/>
      <c r="F429" s="447">
        <v>382</v>
      </c>
      <c r="G429" s="465">
        <f t="shared" si="89"/>
        <v>0</v>
      </c>
      <c r="H429" s="101">
        <f t="shared" si="90"/>
        <v>0</v>
      </c>
      <c r="I429" s="101"/>
      <c r="J429" s="218"/>
      <c r="K429" s="219"/>
      <c r="L429" s="220"/>
      <c r="M429" s="220"/>
      <c r="N429" s="294"/>
    </row>
    <row r="430" spans="1:14" s="131" customFormat="1" ht="15" customHeight="1">
      <c r="A430" s="306"/>
      <c r="B430" s="117" t="s">
        <v>284</v>
      </c>
      <c r="C430" s="100" t="s">
        <v>767</v>
      </c>
      <c r="D430" s="101"/>
      <c r="E430" s="447">
        <v>4200</v>
      </c>
      <c r="F430" s="447"/>
      <c r="G430" s="465">
        <f t="shared" si="89"/>
        <v>4200</v>
      </c>
      <c r="H430" s="101">
        <f t="shared" si="90"/>
        <v>4200</v>
      </c>
      <c r="I430" s="101"/>
      <c r="J430" s="218"/>
      <c r="K430" s="219"/>
      <c r="L430" s="220"/>
      <c r="M430" s="220"/>
      <c r="N430" s="294"/>
    </row>
    <row r="431" spans="1:14" s="131" customFormat="1" ht="16.5" customHeight="1">
      <c r="A431" s="304" t="s">
        <v>122</v>
      </c>
      <c r="B431" s="324"/>
      <c r="C431" s="204" t="s">
        <v>263</v>
      </c>
      <c r="D431" s="217">
        <f>SUM(D432:D438)</f>
        <v>966216</v>
      </c>
      <c r="E431" s="217">
        <f>SUM(E432:E438)</f>
        <v>47051</v>
      </c>
      <c r="F431" s="217">
        <f>SUM(F432:F438)</f>
        <v>0</v>
      </c>
      <c r="G431" s="217">
        <f>SUM(G432:G438)</f>
        <v>1013267</v>
      </c>
      <c r="H431" s="217">
        <f aca="true" t="shared" si="91" ref="H431:N431">SUM(H432:H438)</f>
        <v>1013267</v>
      </c>
      <c r="I431" s="217">
        <f t="shared" si="91"/>
        <v>39320</v>
      </c>
      <c r="J431" s="217">
        <f t="shared" si="91"/>
        <v>7297</v>
      </c>
      <c r="K431" s="217">
        <f t="shared" si="91"/>
        <v>29477</v>
      </c>
      <c r="L431" s="217">
        <f t="shared" si="91"/>
        <v>0</v>
      </c>
      <c r="M431" s="217">
        <f t="shared" si="91"/>
        <v>0</v>
      </c>
      <c r="N431" s="293">
        <f t="shared" si="91"/>
        <v>0</v>
      </c>
    </row>
    <row r="432" spans="1:14" s="131" customFormat="1" ht="15.75" customHeight="1">
      <c r="A432" s="321"/>
      <c r="B432" s="117" t="s">
        <v>79</v>
      </c>
      <c r="C432" s="100" t="s">
        <v>475</v>
      </c>
      <c r="D432" s="101">
        <v>5270</v>
      </c>
      <c r="E432" s="447">
        <v>6337</v>
      </c>
      <c r="F432" s="447"/>
      <c r="G432" s="465">
        <f aca="true" t="shared" si="92" ref="G432:G438">D432+E432-F432</f>
        <v>11607</v>
      </c>
      <c r="H432" s="101">
        <f aca="true" t="shared" si="93" ref="H432:H438">G432</f>
        <v>11607</v>
      </c>
      <c r="I432" s="101">
        <v>0</v>
      </c>
      <c r="J432" s="101">
        <v>0</v>
      </c>
      <c r="K432" s="222">
        <f>H432</f>
        <v>11607</v>
      </c>
      <c r="L432" s="220"/>
      <c r="M432" s="220"/>
      <c r="N432" s="294"/>
    </row>
    <row r="433" spans="1:14" s="131" customFormat="1" ht="15.75" customHeight="1">
      <c r="A433" s="321"/>
      <c r="B433" s="117" t="s">
        <v>207</v>
      </c>
      <c r="C433" s="100" t="s">
        <v>476</v>
      </c>
      <c r="D433" s="101">
        <v>15812</v>
      </c>
      <c r="E433" s="447">
        <v>2058</v>
      </c>
      <c r="F433" s="447"/>
      <c r="G433" s="465">
        <f t="shared" si="92"/>
        <v>17870</v>
      </c>
      <c r="H433" s="101">
        <f t="shared" si="93"/>
        <v>17870</v>
      </c>
      <c r="I433" s="101">
        <v>0</v>
      </c>
      <c r="J433" s="101">
        <v>0</v>
      </c>
      <c r="K433" s="222">
        <f>H433</f>
        <v>17870</v>
      </c>
      <c r="L433" s="220"/>
      <c r="M433" s="220"/>
      <c r="N433" s="294"/>
    </row>
    <row r="434" spans="1:14" s="131" customFormat="1" ht="13.5" customHeight="1">
      <c r="A434" s="321"/>
      <c r="B434" s="117" t="s">
        <v>256</v>
      </c>
      <c r="C434" s="100" t="s">
        <v>257</v>
      </c>
      <c r="D434" s="101">
        <v>901650</v>
      </c>
      <c r="E434" s="447">
        <v>15759</v>
      </c>
      <c r="F434" s="447"/>
      <c r="G434" s="465">
        <f t="shared" si="92"/>
        <v>917409</v>
      </c>
      <c r="H434" s="101">
        <f t="shared" si="93"/>
        <v>917409</v>
      </c>
      <c r="I434" s="101">
        <v>0</v>
      </c>
      <c r="J434" s="218"/>
      <c r="K434" s="219">
        <v>0</v>
      </c>
      <c r="L434" s="220"/>
      <c r="M434" s="220"/>
      <c r="N434" s="294"/>
    </row>
    <row r="435" spans="1:14" s="131" customFormat="1" ht="13.5" customHeight="1">
      <c r="A435" s="321"/>
      <c r="B435" s="117" t="s">
        <v>52</v>
      </c>
      <c r="C435" s="100" t="s">
        <v>87</v>
      </c>
      <c r="D435" s="101"/>
      <c r="E435" s="447">
        <v>6341</v>
      </c>
      <c r="F435" s="447"/>
      <c r="G435" s="465">
        <f t="shared" si="92"/>
        <v>6341</v>
      </c>
      <c r="H435" s="101">
        <f t="shared" si="93"/>
        <v>6341</v>
      </c>
      <c r="I435" s="101"/>
      <c r="J435" s="218">
        <f>H435</f>
        <v>6341</v>
      </c>
      <c r="K435" s="219"/>
      <c r="L435" s="220"/>
      <c r="M435" s="220"/>
      <c r="N435" s="294"/>
    </row>
    <row r="436" spans="1:14" s="131" customFormat="1" ht="13.5" customHeight="1">
      <c r="A436" s="321"/>
      <c r="B436" s="117" t="s">
        <v>27</v>
      </c>
      <c r="C436" s="101" t="s">
        <v>28</v>
      </c>
      <c r="D436" s="101"/>
      <c r="E436" s="447">
        <v>956</v>
      </c>
      <c r="F436" s="447"/>
      <c r="G436" s="465">
        <f t="shared" si="92"/>
        <v>956</v>
      </c>
      <c r="H436" s="101">
        <f t="shared" si="93"/>
        <v>956</v>
      </c>
      <c r="I436" s="101"/>
      <c r="J436" s="218">
        <f>H436</f>
        <v>956</v>
      </c>
      <c r="K436" s="219"/>
      <c r="L436" s="220"/>
      <c r="M436" s="220"/>
      <c r="N436" s="294"/>
    </row>
    <row r="437" spans="1:14" s="131" customFormat="1" ht="13.5" customHeight="1">
      <c r="A437" s="321"/>
      <c r="B437" s="117" t="s">
        <v>589</v>
      </c>
      <c r="C437" s="100" t="s">
        <v>590</v>
      </c>
      <c r="D437" s="101">
        <v>23720</v>
      </c>
      <c r="E437" s="447">
        <v>15600</v>
      </c>
      <c r="F437" s="447"/>
      <c r="G437" s="465">
        <f t="shared" si="92"/>
        <v>39320</v>
      </c>
      <c r="H437" s="101">
        <f t="shared" si="93"/>
        <v>39320</v>
      </c>
      <c r="I437" s="101">
        <f>H437</f>
        <v>39320</v>
      </c>
      <c r="J437" s="218"/>
      <c r="K437" s="219"/>
      <c r="L437" s="220"/>
      <c r="M437" s="220"/>
      <c r="N437" s="294"/>
    </row>
    <row r="438" spans="1:14" s="131" customFormat="1" ht="16.5" customHeight="1">
      <c r="A438" s="321"/>
      <c r="B438" s="117" t="s">
        <v>29</v>
      </c>
      <c r="C438" s="100" t="s">
        <v>30</v>
      </c>
      <c r="D438" s="101">
        <v>19764</v>
      </c>
      <c r="E438" s="447"/>
      <c r="F438" s="447"/>
      <c r="G438" s="465">
        <f t="shared" si="92"/>
        <v>19764</v>
      </c>
      <c r="H438" s="101">
        <f t="shared" si="93"/>
        <v>19764</v>
      </c>
      <c r="I438" s="101">
        <v>0</v>
      </c>
      <c r="J438" s="218"/>
      <c r="K438" s="219">
        <v>0</v>
      </c>
      <c r="L438" s="220"/>
      <c r="M438" s="220"/>
      <c r="N438" s="294"/>
    </row>
    <row r="439" spans="1:14" s="131" customFormat="1" ht="24.75" customHeight="1">
      <c r="A439" s="304" t="s">
        <v>118</v>
      </c>
      <c r="B439" s="324"/>
      <c r="C439" s="204" t="s">
        <v>265</v>
      </c>
      <c r="D439" s="217">
        <f>SUM(D440:D457)</f>
        <v>282534</v>
      </c>
      <c r="E439" s="217">
        <f>SUM(E440:E457)</f>
        <v>13595</v>
      </c>
      <c r="F439" s="217">
        <f>SUM(F440:F457)</f>
        <v>1977</v>
      </c>
      <c r="G439" s="217">
        <f>SUM(G440:G457)</f>
        <v>294152</v>
      </c>
      <c r="H439" s="217">
        <f aca="true" t="shared" si="94" ref="H439:N439">SUM(H440:H457)</f>
        <v>294152</v>
      </c>
      <c r="I439" s="217">
        <f t="shared" si="94"/>
        <v>218012</v>
      </c>
      <c r="J439" s="217">
        <f t="shared" si="94"/>
        <v>37603</v>
      </c>
      <c r="K439" s="217">
        <f t="shared" si="94"/>
        <v>0</v>
      </c>
      <c r="L439" s="217">
        <f t="shared" si="94"/>
        <v>0</v>
      </c>
      <c r="M439" s="217">
        <f t="shared" si="94"/>
        <v>0</v>
      </c>
      <c r="N439" s="293">
        <f t="shared" si="94"/>
        <v>0</v>
      </c>
    </row>
    <row r="440" spans="1:14" s="131" customFormat="1" ht="16.5" customHeight="1">
      <c r="A440" s="301"/>
      <c r="B440" s="327" t="s">
        <v>21</v>
      </c>
      <c r="C440" s="100" t="s">
        <v>665</v>
      </c>
      <c r="D440" s="222">
        <v>191360</v>
      </c>
      <c r="E440" s="449">
        <v>8301</v>
      </c>
      <c r="F440" s="449"/>
      <c r="G440" s="465">
        <f>D440+E440-F440</f>
        <v>199661</v>
      </c>
      <c r="H440" s="222">
        <f>G440</f>
        <v>199661</v>
      </c>
      <c r="I440" s="222">
        <f>H440</f>
        <v>199661</v>
      </c>
      <c r="J440" s="219"/>
      <c r="K440" s="219">
        <v>0</v>
      </c>
      <c r="L440" s="220"/>
      <c r="M440" s="220"/>
      <c r="N440" s="294"/>
    </row>
    <row r="441" spans="1:14" s="131" customFormat="1" ht="16.5" customHeight="1">
      <c r="A441" s="301"/>
      <c r="B441" s="327" t="s">
        <v>25</v>
      </c>
      <c r="C441" s="100" t="s">
        <v>87</v>
      </c>
      <c r="D441" s="222">
        <v>16328</v>
      </c>
      <c r="E441" s="449"/>
      <c r="F441" s="449">
        <v>1977</v>
      </c>
      <c r="G441" s="465">
        <f aca="true" t="shared" si="95" ref="G441:G457">D441+E441-F441</f>
        <v>14351</v>
      </c>
      <c r="H441" s="222">
        <f aca="true" t="shared" si="96" ref="H441:H457">G441</f>
        <v>14351</v>
      </c>
      <c r="I441" s="222">
        <f>H441</f>
        <v>14351</v>
      </c>
      <c r="J441" s="219"/>
      <c r="K441" s="219">
        <v>0</v>
      </c>
      <c r="L441" s="220"/>
      <c r="M441" s="220"/>
      <c r="N441" s="294"/>
    </row>
    <row r="442" spans="1:14" s="131" customFormat="1" ht="15.75" customHeight="1">
      <c r="A442" s="301"/>
      <c r="B442" s="327" t="s">
        <v>52</v>
      </c>
      <c r="C442" s="100" t="s">
        <v>87</v>
      </c>
      <c r="D442" s="222">
        <v>31221</v>
      </c>
      <c r="E442" s="449">
        <v>1684</v>
      </c>
      <c r="F442" s="449"/>
      <c r="G442" s="465">
        <f t="shared" si="95"/>
        <v>32905</v>
      </c>
      <c r="H442" s="222">
        <f t="shared" si="96"/>
        <v>32905</v>
      </c>
      <c r="I442" s="222">
        <v>0</v>
      </c>
      <c r="J442" s="219">
        <f>H442</f>
        <v>32905</v>
      </c>
      <c r="K442" s="219">
        <v>0</v>
      </c>
      <c r="L442" s="220"/>
      <c r="M442" s="220"/>
      <c r="N442" s="294"/>
    </row>
    <row r="443" spans="1:14" s="131" customFormat="1" ht="16.5" customHeight="1">
      <c r="A443" s="301"/>
      <c r="B443" s="327" t="s">
        <v>27</v>
      </c>
      <c r="C443" s="101" t="s">
        <v>28</v>
      </c>
      <c r="D443" s="222">
        <v>4470</v>
      </c>
      <c r="E443" s="449">
        <v>228</v>
      </c>
      <c r="F443" s="449"/>
      <c r="G443" s="465">
        <f t="shared" si="95"/>
        <v>4698</v>
      </c>
      <c r="H443" s="222">
        <f t="shared" si="96"/>
        <v>4698</v>
      </c>
      <c r="I443" s="222">
        <v>0</v>
      </c>
      <c r="J443" s="219">
        <f>H443</f>
        <v>4698</v>
      </c>
      <c r="K443" s="219">
        <v>0</v>
      </c>
      <c r="L443" s="220"/>
      <c r="M443" s="220"/>
      <c r="N443" s="294"/>
    </row>
    <row r="444" spans="1:14" s="131" customFormat="1" ht="16.5" customHeight="1">
      <c r="A444" s="306"/>
      <c r="B444" s="117" t="s">
        <v>589</v>
      </c>
      <c r="C444" s="101" t="s">
        <v>590</v>
      </c>
      <c r="D444" s="101">
        <v>1000</v>
      </c>
      <c r="E444" s="447">
        <v>3000</v>
      </c>
      <c r="F444" s="447"/>
      <c r="G444" s="465">
        <f t="shared" si="95"/>
        <v>4000</v>
      </c>
      <c r="H444" s="222">
        <f t="shared" si="96"/>
        <v>4000</v>
      </c>
      <c r="I444" s="101">
        <f>H444</f>
        <v>4000</v>
      </c>
      <c r="J444" s="219"/>
      <c r="K444" s="219">
        <v>0</v>
      </c>
      <c r="L444" s="220"/>
      <c r="M444" s="220"/>
      <c r="N444" s="294"/>
    </row>
    <row r="445" spans="1:14" s="131" customFormat="1" ht="15.75" customHeight="1">
      <c r="A445" s="306"/>
      <c r="B445" s="117" t="s">
        <v>29</v>
      </c>
      <c r="C445" s="101" t="s">
        <v>151</v>
      </c>
      <c r="D445" s="101">
        <v>6300</v>
      </c>
      <c r="E445" s="447"/>
      <c r="F445" s="447"/>
      <c r="G445" s="465">
        <f t="shared" si="95"/>
        <v>6300</v>
      </c>
      <c r="H445" s="222">
        <f t="shared" si="96"/>
        <v>6300</v>
      </c>
      <c r="I445" s="101">
        <v>0</v>
      </c>
      <c r="J445" s="219"/>
      <c r="K445" s="219">
        <v>0</v>
      </c>
      <c r="L445" s="220"/>
      <c r="M445" s="220"/>
      <c r="N445" s="294"/>
    </row>
    <row r="446" spans="1:14" s="131" customFormat="1" ht="15.75" customHeight="1">
      <c r="A446" s="306"/>
      <c r="B446" s="117" t="s">
        <v>31</v>
      </c>
      <c r="C446" s="101" t="s">
        <v>107</v>
      </c>
      <c r="D446" s="101">
        <v>9645</v>
      </c>
      <c r="E446" s="447"/>
      <c r="F446" s="447"/>
      <c r="G446" s="465">
        <f t="shared" si="95"/>
        <v>9645</v>
      </c>
      <c r="H446" s="222">
        <f t="shared" si="96"/>
        <v>9645</v>
      </c>
      <c r="I446" s="101">
        <v>0</v>
      </c>
      <c r="J446" s="219"/>
      <c r="K446" s="219">
        <v>0</v>
      </c>
      <c r="L446" s="220"/>
      <c r="M446" s="220"/>
      <c r="N446" s="294"/>
    </row>
    <row r="447" spans="1:14" s="131" customFormat="1" ht="15.75" customHeight="1">
      <c r="A447" s="306"/>
      <c r="B447" s="117" t="s">
        <v>93</v>
      </c>
      <c r="C447" s="101" t="s">
        <v>94</v>
      </c>
      <c r="D447" s="101">
        <v>200</v>
      </c>
      <c r="E447" s="447"/>
      <c r="F447" s="447"/>
      <c r="G447" s="465">
        <f t="shared" si="95"/>
        <v>200</v>
      </c>
      <c r="H447" s="222">
        <f t="shared" si="96"/>
        <v>200</v>
      </c>
      <c r="I447" s="101">
        <v>0</v>
      </c>
      <c r="J447" s="219"/>
      <c r="K447" s="219">
        <v>0</v>
      </c>
      <c r="L447" s="220"/>
      <c r="M447" s="220"/>
      <c r="N447" s="294"/>
    </row>
    <row r="448" spans="1:14" s="131" customFormat="1" ht="15.75" customHeight="1">
      <c r="A448" s="306"/>
      <c r="B448" s="117" t="s">
        <v>35</v>
      </c>
      <c r="C448" s="101" t="s">
        <v>109</v>
      </c>
      <c r="D448" s="101">
        <v>6240</v>
      </c>
      <c r="E448" s="447"/>
      <c r="F448" s="447"/>
      <c r="G448" s="465">
        <f t="shared" si="95"/>
        <v>6240</v>
      </c>
      <c r="H448" s="222">
        <f t="shared" si="96"/>
        <v>6240</v>
      </c>
      <c r="I448" s="101">
        <v>0</v>
      </c>
      <c r="J448" s="219"/>
      <c r="K448" s="219">
        <v>0</v>
      </c>
      <c r="L448" s="220"/>
      <c r="M448" s="220"/>
      <c r="N448" s="294"/>
    </row>
    <row r="449" spans="1:14" s="131" customFormat="1" ht="15.75" customHeight="1">
      <c r="A449" s="306"/>
      <c r="B449" s="117" t="s">
        <v>591</v>
      </c>
      <c r="C449" s="101" t="s">
        <v>592</v>
      </c>
      <c r="D449" s="101">
        <v>664</v>
      </c>
      <c r="E449" s="447"/>
      <c r="F449" s="447"/>
      <c r="G449" s="465">
        <f t="shared" si="95"/>
        <v>664</v>
      </c>
      <c r="H449" s="222">
        <f t="shared" si="96"/>
        <v>664</v>
      </c>
      <c r="I449" s="101">
        <v>0</v>
      </c>
      <c r="J449" s="219"/>
      <c r="K449" s="219">
        <v>0</v>
      </c>
      <c r="L449" s="220"/>
      <c r="M449" s="220"/>
      <c r="N449" s="294"/>
    </row>
    <row r="450" spans="1:14" s="131" customFormat="1" ht="15.75" customHeight="1">
      <c r="A450" s="306"/>
      <c r="B450" s="117" t="s">
        <v>290</v>
      </c>
      <c r="C450" s="100" t="s">
        <v>292</v>
      </c>
      <c r="D450" s="101">
        <v>1200</v>
      </c>
      <c r="E450" s="447"/>
      <c r="F450" s="447"/>
      <c r="G450" s="465">
        <f t="shared" si="95"/>
        <v>1200</v>
      </c>
      <c r="H450" s="222">
        <f t="shared" si="96"/>
        <v>1200</v>
      </c>
      <c r="I450" s="101">
        <v>0</v>
      </c>
      <c r="J450" s="219"/>
      <c r="K450" s="219">
        <v>0</v>
      </c>
      <c r="L450" s="220"/>
      <c r="M450" s="220"/>
      <c r="N450" s="294"/>
    </row>
    <row r="451" spans="1:14" s="131" customFormat="1" ht="15.75" customHeight="1">
      <c r="A451" s="306"/>
      <c r="B451" s="117" t="s">
        <v>283</v>
      </c>
      <c r="C451" s="100" t="s">
        <v>287</v>
      </c>
      <c r="D451" s="101">
        <v>2840</v>
      </c>
      <c r="E451" s="447"/>
      <c r="F451" s="447"/>
      <c r="G451" s="465">
        <f t="shared" si="95"/>
        <v>2840</v>
      </c>
      <c r="H451" s="222">
        <f t="shared" si="96"/>
        <v>2840</v>
      </c>
      <c r="I451" s="101">
        <v>0</v>
      </c>
      <c r="J451" s="219"/>
      <c r="K451" s="219">
        <v>0</v>
      </c>
      <c r="L451" s="220"/>
      <c r="M451" s="220"/>
      <c r="N451" s="294"/>
    </row>
    <row r="452" spans="1:14" s="131" customFormat="1" ht="15" customHeight="1">
      <c r="A452" s="306"/>
      <c r="B452" s="117" t="s">
        <v>37</v>
      </c>
      <c r="C452" s="101" t="s">
        <v>38</v>
      </c>
      <c r="D452" s="101">
        <v>1200</v>
      </c>
      <c r="E452" s="447"/>
      <c r="F452" s="447"/>
      <c r="G452" s="465">
        <f t="shared" si="95"/>
        <v>1200</v>
      </c>
      <c r="H452" s="222">
        <f t="shared" si="96"/>
        <v>1200</v>
      </c>
      <c r="I452" s="101">
        <v>0</v>
      </c>
      <c r="J452" s="219"/>
      <c r="K452" s="219">
        <v>0</v>
      </c>
      <c r="L452" s="220"/>
      <c r="M452" s="220"/>
      <c r="N452" s="294"/>
    </row>
    <row r="453" spans="1:14" s="131" customFormat="1" ht="15" customHeight="1">
      <c r="A453" s="306"/>
      <c r="B453" s="117" t="s">
        <v>41</v>
      </c>
      <c r="C453" s="101" t="s">
        <v>42</v>
      </c>
      <c r="D453" s="101">
        <v>6496</v>
      </c>
      <c r="E453" s="447">
        <v>382</v>
      </c>
      <c r="F453" s="447"/>
      <c r="G453" s="465">
        <f t="shared" si="95"/>
        <v>6878</v>
      </c>
      <c r="H453" s="222">
        <f t="shared" si="96"/>
        <v>6878</v>
      </c>
      <c r="I453" s="101">
        <v>0</v>
      </c>
      <c r="J453" s="219"/>
      <c r="K453" s="219">
        <v>0</v>
      </c>
      <c r="L453" s="220"/>
      <c r="M453" s="220"/>
      <c r="N453" s="294"/>
    </row>
    <row r="454" spans="1:14" s="131" customFormat="1" ht="14.25" customHeight="1">
      <c r="A454" s="306"/>
      <c r="B454" s="117" t="s">
        <v>607</v>
      </c>
      <c r="C454" s="101" t="s">
        <v>468</v>
      </c>
      <c r="D454" s="101">
        <v>120</v>
      </c>
      <c r="E454" s="447"/>
      <c r="F454" s="447"/>
      <c r="G454" s="465">
        <f t="shared" si="95"/>
        <v>120</v>
      </c>
      <c r="H454" s="222">
        <f t="shared" si="96"/>
        <v>120</v>
      </c>
      <c r="I454" s="101">
        <v>0</v>
      </c>
      <c r="J454" s="219"/>
      <c r="K454" s="219">
        <v>0</v>
      </c>
      <c r="L454" s="220"/>
      <c r="M454" s="220"/>
      <c r="N454" s="294"/>
    </row>
    <row r="455" spans="1:14" s="131" customFormat="1" ht="14.25" customHeight="1">
      <c r="A455" s="306"/>
      <c r="B455" s="117" t="s">
        <v>284</v>
      </c>
      <c r="C455" s="100" t="s">
        <v>767</v>
      </c>
      <c r="D455" s="101">
        <v>500</v>
      </c>
      <c r="E455" s="447"/>
      <c r="F455" s="447"/>
      <c r="G455" s="465">
        <f t="shared" si="95"/>
        <v>500</v>
      </c>
      <c r="H455" s="222">
        <f t="shared" si="96"/>
        <v>500</v>
      </c>
      <c r="I455" s="101">
        <v>0</v>
      </c>
      <c r="J455" s="219"/>
      <c r="K455" s="219">
        <v>0</v>
      </c>
      <c r="L455" s="220"/>
      <c r="M455" s="220"/>
      <c r="N455" s="294"/>
    </row>
    <row r="456" spans="1:14" s="131" customFormat="1" ht="14.25" customHeight="1">
      <c r="A456" s="306"/>
      <c r="B456" s="117" t="s">
        <v>285</v>
      </c>
      <c r="C456" s="100" t="s">
        <v>288</v>
      </c>
      <c r="D456" s="101">
        <v>550</v>
      </c>
      <c r="E456" s="447"/>
      <c r="F456" s="447"/>
      <c r="G456" s="465">
        <f t="shared" si="95"/>
        <v>550</v>
      </c>
      <c r="H456" s="222">
        <f t="shared" si="96"/>
        <v>550</v>
      </c>
      <c r="I456" s="101">
        <v>0</v>
      </c>
      <c r="J456" s="219"/>
      <c r="K456" s="219">
        <v>0</v>
      </c>
      <c r="L456" s="220"/>
      <c r="M456" s="220"/>
      <c r="N456" s="294"/>
    </row>
    <row r="457" spans="1:14" s="131" customFormat="1" ht="14.25" customHeight="1">
      <c r="A457" s="306"/>
      <c r="B457" s="117" t="s">
        <v>286</v>
      </c>
      <c r="C457" s="100" t="s">
        <v>778</v>
      </c>
      <c r="D457" s="101">
        <v>2200</v>
      </c>
      <c r="E457" s="447"/>
      <c r="F457" s="447"/>
      <c r="G457" s="465">
        <f t="shared" si="95"/>
        <v>2200</v>
      </c>
      <c r="H457" s="222">
        <f t="shared" si="96"/>
        <v>2200</v>
      </c>
      <c r="I457" s="101">
        <v>0</v>
      </c>
      <c r="J457" s="219"/>
      <c r="K457" s="219">
        <v>0</v>
      </c>
      <c r="L457" s="220"/>
      <c r="M457" s="220"/>
      <c r="N457" s="294"/>
    </row>
    <row r="458" spans="1:14" s="130" customFormat="1" ht="45" customHeight="1">
      <c r="A458" s="304" t="s">
        <v>352</v>
      </c>
      <c r="B458" s="325"/>
      <c r="C458" s="204" t="s">
        <v>355</v>
      </c>
      <c r="D458" s="217">
        <f>SUM(D459:D459)</f>
        <v>4804</v>
      </c>
      <c r="E458" s="217">
        <f>SUM(E459:E459)</f>
        <v>0</v>
      </c>
      <c r="F458" s="217">
        <f>SUM(F459:F459)</f>
        <v>0</v>
      </c>
      <c r="G458" s="217">
        <f>SUM(G459:G459)</f>
        <v>4804</v>
      </c>
      <c r="H458" s="217">
        <f aca="true" t="shared" si="97" ref="H458:N458">SUM(H459:H459)</f>
        <v>4804</v>
      </c>
      <c r="I458" s="217">
        <f t="shared" si="97"/>
        <v>0</v>
      </c>
      <c r="J458" s="217">
        <f t="shared" si="97"/>
        <v>0</v>
      </c>
      <c r="K458" s="217">
        <f t="shared" si="97"/>
        <v>0</v>
      </c>
      <c r="L458" s="217">
        <f t="shared" si="97"/>
        <v>0</v>
      </c>
      <c r="M458" s="217">
        <f t="shared" si="97"/>
        <v>0</v>
      </c>
      <c r="N458" s="293">
        <f t="shared" si="97"/>
        <v>0</v>
      </c>
    </row>
    <row r="459" spans="1:14" s="131" customFormat="1" ht="14.25" customHeight="1">
      <c r="A459" s="306"/>
      <c r="B459" s="117" t="s">
        <v>31</v>
      </c>
      <c r="C459" s="101" t="s">
        <v>107</v>
      </c>
      <c r="D459" s="101">
        <v>4804</v>
      </c>
      <c r="E459" s="447"/>
      <c r="F459" s="447"/>
      <c r="G459" s="465">
        <f>D459+E459-F459</f>
        <v>4804</v>
      </c>
      <c r="H459" s="101">
        <f>G459</f>
        <v>4804</v>
      </c>
      <c r="I459" s="101">
        <v>0</v>
      </c>
      <c r="J459" s="101"/>
      <c r="K459" s="222">
        <v>0</v>
      </c>
      <c r="L459" s="220"/>
      <c r="M459" s="220"/>
      <c r="N459" s="294"/>
    </row>
    <row r="460" spans="1:14" s="131" customFormat="1" ht="23.25" customHeight="1">
      <c r="A460" s="304" t="s">
        <v>377</v>
      </c>
      <c r="B460" s="332"/>
      <c r="C460" s="204" t="s">
        <v>378</v>
      </c>
      <c r="D460" s="217">
        <f>D461</f>
        <v>2070</v>
      </c>
      <c r="E460" s="217">
        <f>E461</f>
        <v>0</v>
      </c>
      <c r="F460" s="217">
        <f>F461</f>
        <v>0</v>
      </c>
      <c r="G460" s="217">
        <f>G461</f>
        <v>2070</v>
      </c>
      <c r="H460" s="217">
        <f aca="true" t="shared" si="98" ref="H460:N460">H461</f>
        <v>2070</v>
      </c>
      <c r="I460" s="217">
        <f t="shared" si="98"/>
        <v>0</v>
      </c>
      <c r="J460" s="217">
        <f t="shared" si="98"/>
        <v>0</v>
      </c>
      <c r="K460" s="217">
        <f t="shared" si="98"/>
        <v>0</v>
      </c>
      <c r="L460" s="217">
        <f t="shared" si="98"/>
        <v>0</v>
      </c>
      <c r="M460" s="217">
        <f t="shared" si="98"/>
        <v>0</v>
      </c>
      <c r="N460" s="293">
        <f t="shared" si="98"/>
        <v>0</v>
      </c>
    </row>
    <row r="461" spans="1:14" s="131" customFormat="1" ht="15.75" customHeight="1">
      <c r="A461" s="306"/>
      <c r="B461" s="328" t="s">
        <v>35</v>
      </c>
      <c r="C461" s="100" t="s">
        <v>109</v>
      </c>
      <c r="D461" s="101">
        <v>2070</v>
      </c>
      <c r="E461" s="447"/>
      <c r="F461" s="447"/>
      <c r="G461" s="465">
        <f>D461+E461-F461</f>
        <v>2070</v>
      </c>
      <c r="H461" s="101">
        <f>G461</f>
        <v>2070</v>
      </c>
      <c r="I461" s="101">
        <v>0</v>
      </c>
      <c r="J461" s="218"/>
      <c r="K461" s="219">
        <v>0</v>
      </c>
      <c r="L461" s="220"/>
      <c r="M461" s="220"/>
      <c r="N461" s="294"/>
    </row>
    <row r="462" spans="1:14" s="131" customFormat="1" ht="21" customHeight="1">
      <c r="A462" s="304" t="s">
        <v>120</v>
      </c>
      <c r="B462" s="332"/>
      <c r="C462" s="204" t="s">
        <v>89</v>
      </c>
      <c r="D462" s="217">
        <f>SUM(D463:D464)</f>
        <v>6030</v>
      </c>
      <c r="E462" s="217">
        <f>SUM(E463:E464)</f>
        <v>0</v>
      </c>
      <c r="F462" s="217">
        <f>SUM(F463:F464)</f>
        <v>0</v>
      </c>
      <c r="G462" s="217">
        <f>SUM(G463:G464)</f>
        <v>6030</v>
      </c>
      <c r="H462" s="217">
        <f aca="true" t="shared" si="99" ref="H462:N462">SUM(H463:H464)</f>
        <v>6030</v>
      </c>
      <c r="I462" s="217">
        <f t="shared" si="99"/>
        <v>0</v>
      </c>
      <c r="J462" s="217">
        <f t="shared" si="99"/>
        <v>0</v>
      </c>
      <c r="K462" s="217">
        <f t="shared" si="99"/>
        <v>0</v>
      </c>
      <c r="L462" s="217">
        <f t="shared" si="99"/>
        <v>0</v>
      </c>
      <c r="M462" s="217">
        <f t="shared" si="99"/>
        <v>0</v>
      </c>
      <c r="N462" s="293">
        <f t="shared" si="99"/>
        <v>0</v>
      </c>
    </row>
    <row r="463" spans="1:14" s="131" customFormat="1" ht="14.25" customHeight="1">
      <c r="A463" s="321"/>
      <c r="B463" s="328" t="s">
        <v>41</v>
      </c>
      <c r="C463" s="100" t="s">
        <v>356</v>
      </c>
      <c r="D463" s="101">
        <v>5530</v>
      </c>
      <c r="E463" s="447"/>
      <c r="F463" s="447"/>
      <c r="G463" s="465">
        <f>D463+E463-F463</f>
        <v>5530</v>
      </c>
      <c r="H463" s="101">
        <f>G463</f>
        <v>5530</v>
      </c>
      <c r="I463" s="101">
        <v>0</v>
      </c>
      <c r="J463" s="101"/>
      <c r="K463" s="222">
        <v>0</v>
      </c>
      <c r="L463" s="220"/>
      <c r="M463" s="220"/>
      <c r="N463" s="294"/>
    </row>
    <row r="464" spans="1:14" s="131" customFormat="1" ht="14.25" customHeight="1">
      <c r="A464" s="306"/>
      <c r="B464" s="328" t="s">
        <v>35</v>
      </c>
      <c r="C464" s="100" t="s">
        <v>36</v>
      </c>
      <c r="D464" s="101">
        <v>500</v>
      </c>
      <c r="E464" s="447"/>
      <c r="F464" s="447"/>
      <c r="G464" s="465">
        <f>D464+E464-F464</f>
        <v>500</v>
      </c>
      <c r="H464" s="101">
        <f>G464</f>
        <v>500</v>
      </c>
      <c r="I464" s="101">
        <v>0</v>
      </c>
      <c r="J464" s="218"/>
      <c r="K464" s="219">
        <v>0</v>
      </c>
      <c r="L464" s="220"/>
      <c r="M464" s="220"/>
      <c r="N464" s="294"/>
    </row>
    <row r="465" spans="1:14" s="131" customFormat="1" ht="37.5" customHeight="1">
      <c r="A465" s="323" t="s">
        <v>254</v>
      </c>
      <c r="B465" s="329"/>
      <c r="C465" s="166" t="s">
        <v>119</v>
      </c>
      <c r="D465" s="221">
        <f>D466+D468+D475</f>
        <v>968882</v>
      </c>
      <c r="E465" s="221">
        <f>E466+E468+E475</f>
        <v>14638</v>
      </c>
      <c r="F465" s="221">
        <f>F466+F468+F475</f>
        <v>1688</v>
      </c>
      <c r="G465" s="221">
        <f>G466+G468+G475</f>
        <v>981832</v>
      </c>
      <c r="H465" s="221">
        <f>H466+H468+H475</f>
        <v>981832</v>
      </c>
      <c r="I465" s="221">
        <f aca="true" t="shared" si="100" ref="I465:N465">I466+I468+I475</f>
        <v>727381</v>
      </c>
      <c r="J465" s="221">
        <f t="shared" si="100"/>
        <v>95181</v>
      </c>
      <c r="K465" s="221">
        <f t="shared" si="100"/>
        <v>11889</v>
      </c>
      <c r="L465" s="221">
        <f t="shared" si="100"/>
        <v>0</v>
      </c>
      <c r="M465" s="221">
        <f t="shared" si="100"/>
        <v>0</v>
      </c>
      <c r="N465" s="221">
        <f t="shared" si="100"/>
        <v>0</v>
      </c>
    </row>
    <row r="466" spans="1:14" s="131" customFormat="1" ht="34.5" customHeight="1">
      <c r="A466" s="304" t="s">
        <v>276</v>
      </c>
      <c r="B466" s="332"/>
      <c r="C466" s="204" t="s">
        <v>718</v>
      </c>
      <c r="D466" s="217">
        <f>D467</f>
        <v>10061</v>
      </c>
      <c r="E466" s="217">
        <f>E467</f>
        <v>1828</v>
      </c>
      <c r="F466" s="217">
        <f>F467</f>
        <v>0</v>
      </c>
      <c r="G466" s="217">
        <f>G467</f>
        <v>11889</v>
      </c>
      <c r="H466" s="217">
        <f aca="true" t="shared" si="101" ref="H466:N466">H467</f>
        <v>11889</v>
      </c>
      <c r="I466" s="217">
        <f t="shared" si="101"/>
        <v>0</v>
      </c>
      <c r="J466" s="217">
        <f t="shared" si="101"/>
        <v>0</v>
      </c>
      <c r="K466" s="217">
        <f t="shared" si="101"/>
        <v>11889</v>
      </c>
      <c r="L466" s="217">
        <f t="shared" si="101"/>
        <v>0</v>
      </c>
      <c r="M466" s="217">
        <f t="shared" si="101"/>
        <v>0</v>
      </c>
      <c r="N466" s="293">
        <f t="shared" si="101"/>
        <v>0</v>
      </c>
    </row>
    <row r="467" spans="1:14" s="131" customFormat="1" ht="22.5" customHeight="1">
      <c r="A467" s="301"/>
      <c r="B467" s="330" t="s">
        <v>79</v>
      </c>
      <c r="C467" s="205" t="s">
        <v>277</v>
      </c>
      <c r="D467" s="222">
        <v>10061</v>
      </c>
      <c r="E467" s="449">
        <v>1828</v>
      </c>
      <c r="F467" s="449"/>
      <c r="G467" s="465">
        <f>D467+E467-F467</f>
        <v>11889</v>
      </c>
      <c r="H467" s="222">
        <f>G467</f>
        <v>11889</v>
      </c>
      <c r="I467" s="206"/>
      <c r="J467" s="206"/>
      <c r="K467" s="222">
        <f>H467</f>
        <v>11889</v>
      </c>
      <c r="L467" s="220"/>
      <c r="M467" s="220"/>
      <c r="N467" s="294"/>
    </row>
    <row r="468" spans="1:14" s="131" customFormat="1" ht="18.75" customHeight="1">
      <c r="A468" s="304" t="s">
        <v>266</v>
      </c>
      <c r="B468" s="332"/>
      <c r="C468" s="204" t="s">
        <v>550</v>
      </c>
      <c r="D468" s="217">
        <f>SUM(D469:D474)</f>
        <v>18821</v>
      </c>
      <c r="E468" s="217">
        <f>SUM(E469:E474)</f>
        <v>0</v>
      </c>
      <c r="F468" s="217">
        <f>SUM(F469:F474)</f>
        <v>0</v>
      </c>
      <c r="G468" s="217">
        <f>SUM(G469:G474)</f>
        <v>18821</v>
      </c>
      <c r="H468" s="217">
        <f aca="true" t="shared" si="102" ref="H468:N468">SUM(H469:H474)</f>
        <v>18821</v>
      </c>
      <c r="I468" s="217">
        <f t="shared" si="102"/>
        <v>14878</v>
      </c>
      <c r="J468" s="217">
        <f t="shared" si="102"/>
        <v>2930</v>
      </c>
      <c r="K468" s="217">
        <f t="shared" si="102"/>
        <v>0</v>
      </c>
      <c r="L468" s="217">
        <f t="shared" si="102"/>
        <v>0</v>
      </c>
      <c r="M468" s="217">
        <f t="shared" si="102"/>
        <v>0</v>
      </c>
      <c r="N468" s="293">
        <f t="shared" si="102"/>
        <v>0</v>
      </c>
    </row>
    <row r="469" spans="1:14" s="131" customFormat="1" ht="17.25" customHeight="1">
      <c r="A469" s="306"/>
      <c r="B469" s="328" t="s">
        <v>21</v>
      </c>
      <c r="C469" s="100" t="s">
        <v>665</v>
      </c>
      <c r="D469" s="101">
        <v>13603</v>
      </c>
      <c r="E469" s="447"/>
      <c r="F469" s="447"/>
      <c r="G469" s="465">
        <f aca="true" t="shared" si="103" ref="G469:G474">D469+E469-F469</f>
        <v>13603</v>
      </c>
      <c r="H469" s="222">
        <f>G469</f>
        <v>13603</v>
      </c>
      <c r="I469" s="101">
        <f>H469</f>
        <v>13603</v>
      </c>
      <c r="J469" s="218"/>
      <c r="K469" s="219">
        <v>0</v>
      </c>
      <c r="L469" s="220"/>
      <c r="M469" s="220"/>
      <c r="N469" s="294"/>
    </row>
    <row r="470" spans="1:14" s="131" customFormat="1" ht="13.5" customHeight="1">
      <c r="A470" s="306"/>
      <c r="B470" s="328" t="s">
        <v>25</v>
      </c>
      <c r="C470" s="100" t="s">
        <v>26</v>
      </c>
      <c r="D470" s="101">
        <v>1275</v>
      </c>
      <c r="E470" s="447"/>
      <c r="F470" s="447"/>
      <c r="G470" s="465">
        <f t="shared" si="103"/>
        <v>1275</v>
      </c>
      <c r="H470" s="222">
        <f>G470</f>
        <v>1275</v>
      </c>
      <c r="I470" s="101">
        <f>H470</f>
        <v>1275</v>
      </c>
      <c r="J470" s="218"/>
      <c r="K470" s="219">
        <v>0</v>
      </c>
      <c r="L470" s="220"/>
      <c r="M470" s="220"/>
      <c r="N470" s="294"/>
    </row>
    <row r="471" spans="1:14" s="131" customFormat="1" ht="14.25" customHeight="1">
      <c r="A471" s="306"/>
      <c r="B471" s="331" t="s">
        <v>52</v>
      </c>
      <c r="C471" s="100" t="s">
        <v>267</v>
      </c>
      <c r="D471" s="101">
        <v>2565</v>
      </c>
      <c r="E471" s="447"/>
      <c r="F471" s="447"/>
      <c r="G471" s="465">
        <f t="shared" si="103"/>
        <v>2565</v>
      </c>
      <c r="H471" s="222">
        <f>G471</f>
        <v>2565</v>
      </c>
      <c r="I471" s="101">
        <v>0</v>
      </c>
      <c r="J471" s="218">
        <f>H471</f>
        <v>2565</v>
      </c>
      <c r="K471" s="219">
        <v>0</v>
      </c>
      <c r="L471" s="220"/>
      <c r="M471" s="220"/>
      <c r="N471" s="294"/>
    </row>
    <row r="472" spans="1:14" s="131" customFormat="1" ht="13.5" customHeight="1">
      <c r="A472" s="306"/>
      <c r="B472" s="331" t="s">
        <v>27</v>
      </c>
      <c r="C472" s="100" t="s">
        <v>28</v>
      </c>
      <c r="D472" s="101">
        <v>365</v>
      </c>
      <c r="E472" s="447"/>
      <c r="F472" s="447"/>
      <c r="G472" s="465">
        <f t="shared" si="103"/>
        <v>365</v>
      </c>
      <c r="H472" s="222">
        <f>G472</f>
        <v>365</v>
      </c>
      <c r="I472" s="101">
        <v>0</v>
      </c>
      <c r="J472" s="218">
        <f>H472</f>
        <v>365</v>
      </c>
      <c r="K472" s="219">
        <v>0</v>
      </c>
      <c r="L472" s="220"/>
      <c r="M472" s="220"/>
      <c r="N472" s="294"/>
    </row>
    <row r="473" spans="1:14" s="131" customFormat="1" ht="14.25" customHeight="1">
      <c r="A473" s="306"/>
      <c r="B473" s="328" t="s">
        <v>35</v>
      </c>
      <c r="C473" s="100" t="s">
        <v>109</v>
      </c>
      <c r="D473" s="101">
        <v>561</v>
      </c>
      <c r="E473" s="447"/>
      <c r="F473" s="447"/>
      <c r="G473" s="465">
        <f t="shared" si="103"/>
        <v>561</v>
      </c>
      <c r="H473" s="222">
        <f>G473</f>
        <v>561</v>
      </c>
      <c r="I473" s="101">
        <v>0</v>
      </c>
      <c r="J473" s="218"/>
      <c r="K473" s="219">
        <v>0</v>
      </c>
      <c r="L473" s="220"/>
      <c r="M473" s="220"/>
      <c r="N473" s="294"/>
    </row>
    <row r="474" spans="1:14" s="131" customFormat="1" ht="12.75" customHeight="1">
      <c r="A474" s="306"/>
      <c r="B474" s="328" t="s">
        <v>41</v>
      </c>
      <c r="C474" s="100" t="s">
        <v>42</v>
      </c>
      <c r="D474" s="101">
        <v>452</v>
      </c>
      <c r="E474" s="447"/>
      <c r="F474" s="447"/>
      <c r="G474" s="465">
        <f t="shared" si="103"/>
        <v>452</v>
      </c>
      <c r="H474" s="222">
        <f>G474</f>
        <v>452</v>
      </c>
      <c r="I474" s="101">
        <v>0</v>
      </c>
      <c r="J474" s="218"/>
      <c r="K474" s="219">
        <v>0</v>
      </c>
      <c r="L474" s="220"/>
      <c r="M474" s="220"/>
      <c r="N474" s="294"/>
    </row>
    <row r="475" spans="1:14" s="131" customFormat="1" ht="22.5" customHeight="1">
      <c r="A475" s="304" t="s">
        <v>303</v>
      </c>
      <c r="B475" s="333"/>
      <c r="C475" s="204" t="s">
        <v>304</v>
      </c>
      <c r="D475" s="217">
        <f>SUM(D476:D494)</f>
        <v>940000</v>
      </c>
      <c r="E475" s="217">
        <f aca="true" t="shared" si="104" ref="E475:N475">SUM(E476:E494)</f>
        <v>12810</v>
      </c>
      <c r="F475" s="217">
        <f t="shared" si="104"/>
        <v>1688</v>
      </c>
      <c r="G475" s="217">
        <f t="shared" si="104"/>
        <v>951122</v>
      </c>
      <c r="H475" s="217">
        <f t="shared" si="104"/>
        <v>951122</v>
      </c>
      <c r="I475" s="217">
        <f t="shared" si="104"/>
        <v>712503</v>
      </c>
      <c r="J475" s="217">
        <f t="shared" si="104"/>
        <v>92251</v>
      </c>
      <c r="K475" s="217">
        <f t="shared" si="104"/>
        <v>0</v>
      </c>
      <c r="L475" s="217">
        <f t="shared" si="104"/>
        <v>0</v>
      </c>
      <c r="M475" s="217">
        <f t="shared" si="104"/>
        <v>0</v>
      </c>
      <c r="N475" s="217">
        <f t="shared" si="104"/>
        <v>0</v>
      </c>
    </row>
    <row r="476" spans="1:14" s="131" customFormat="1" ht="13.5" customHeight="1">
      <c r="A476" s="321"/>
      <c r="B476" s="328" t="s">
        <v>704</v>
      </c>
      <c r="C476" s="101" t="s">
        <v>249</v>
      </c>
      <c r="D476" s="222">
        <v>1300</v>
      </c>
      <c r="E476" s="449"/>
      <c r="F476" s="449"/>
      <c r="G476" s="465">
        <f>D476+E476-F476</f>
        <v>1300</v>
      </c>
      <c r="H476" s="222">
        <f>G476</f>
        <v>1300</v>
      </c>
      <c r="I476" s="105">
        <v>0</v>
      </c>
      <c r="J476" s="101"/>
      <c r="K476" s="105"/>
      <c r="L476" s="220"/>
      <c r="M476" s="220"/>
      <c r="N476" s="294"/>
    </row>
    <row r="477" spans="1:14" s="131" customFormat="1" ht="14.25" customHeight="1">
      <c r="A477" s="306"/>
      <c r="B477" s="328" t="s">
        <v>21</v>
      </c>
      <c r="C477" s="100" t="s">
        <v>665</v>
      </c>
      <c r="D477" s="222">
        <v>650240</v>
      </c>
      <c r="E477" s="449">
        <v>6600</v>
      </c>
      <c r="F477" s="449"/>
      <c r="G477" s="465">
        <f aca="true" t="shared" si="105" ref="G477:G494">D477+E477-F477</f>
        <v>656840</v>
      </c>
      <c r="H477" s="222">
        <f aca="true" t="shared" si="106" ref="H477:H494">G477</f>
        <v>656840</v>
      </c>
      <c r="I477" s="101">
        <f>H477</f>
        <v>656840</v>
      </c>
      <c r="J477" s="101"/>
      <c r="K477" s="218">
        <v>0</v>
      </c>
      <c r="L477" s="220"/>
      <c r="M477" s="220"/>
      <c r="N477" s="294"/>
    </row>
    <row r="478" spans="1:14" s="131" customFormat="1" ht="15" customHeight="1">
      <c r="A478" s="306"/>
      <c r="B478" s="328" t="s">
        <v>25</v>
      </c>
      <c r="C478" s="100" t="s">
        <v>26</v>
      </c>
      <c r="D478" s="222">
        <v>49263</v>
      </c>
      <c r="E478" s="449"/>
      <c r="F478" s="449">
        <v>248</v>
      </c>
      <c r="G478" s="465">
        <f t="shared" si="105"/>
        <v>49015</v>
      </c>
      <c r="H478" s="222">
        <f t="shared" si="106"/>
        <v>49015</v>
      </c>
      <c r="I478" s="101">
        <f>H478</f>
        <v>49015</v>
      </c>
      <c r="J478" s="101"/>
      <c r="K478" s="218">
        <v>0</v>
      </c>
      <c r="L478" s="220"/>
      <c r="M478" s="220"/>
      <c r="N478" s="294"/>
    </row>
    <row r="479" spans="1:14" s="131" customFormat="1" ht="15" customHeight="1">
      <c r="A479" s="306"/>
      <c r="B479" s="331" t="s">
        <v>73</v>
      </c>
      <c r="C479" s="100" t="s">
        <v>87</v>
      </c>
      <c r="D479" s="222">
        <v>80700</v>
      </c>
      <c r="E479" s="449">
        <v>1129</v>
      </c>
      <c r="F479" s="449"/>
      <c r="G479" s="465">
        <f t="shared" si="105"/>
        <v>81829</v>
      </c>
      <c r="H479" s="222">
        <f t="shared" si="106"/>
        <v>81829</v>
      </c>
      <c r="I479" s="101">
        <v>0</v>
      </c>
      <c r="J479" s="101">
        <f>H479</f>
        <v>81829</v>
      </c>
      <c r="K479" s="218">
        <v>0</v>
      </c>
      <c r="L479" s="220"/>
      <c r="M479" s="220"/>
      <c r="N479" s="294"/>
    </row>
    <row r="480" spans="1:14" s="131" customFormat="1" ht="15" customHeight="1">
      <c r="A480" s="306"/>
      <c r="B480" s="331" t="s">
        <v>27</v>
      </c>
      <c r="C480" s="100" t="s">
        <v>28</v>
      </c>
      <c r="D480" s="222">
        <v>10422</v>
      </c>
      <c r="E480" s="449"/>
      <c r="F480" s="449"/>
      <c r="G480" s="465">
        <f t="shared" si="105"/>
        <v>10422</v>
      </c>
      <c r="H480" s="222">
        <f t="shared" si="106"/>
        <v>10422</v>
      </c>
      <c r="I480" s="101">
        <v>0</v>
      </c>
      <c r="J480" s="101">
        <f>H480</f>
        <v>10422</v>
      </c>
      <c r="K480" s="218">
        <v>0</v>
      </c>
      <c r="L480" s="220"/>
      <c r="M480" s="220"/>
      <c r="N480" s="294"/>
    </row>
    <row r="481" spans="1:14" s="131" customFormat="1" ht="14.25" customHeight="1">
      <c r="A481" s="306"/>
      <c r="B481" s="328" t="s">
        <v>589</v>
      </c>
      <c r="C481" s="100" t="s">
        <v>590</v>
      </c>
      <c r="D481" s="222">
        <v>6400</v>
      </c>
      <c r="E481" s="449">
        <v>248</v>
      </c>
      <c r="F481" s="449"/>
      <c r="G481" s="465">
        <f t="shared" si="105"/>
        <v>6648</v>
      </c>
      <c r="H481" s="222">
        <f t="shared" si="106"/>
        <v>6648</v>
      </c>
      <c r="I481" s="101">
        <f>H481</f>
        <v>6648</v>
      </c>
      <c r="J481" s="101"/>
      <c r="K481" s="218">
        <v>0</v>
      </c>
      <c r="L481" s="220"/>
      <c r="M481" s="220"/>
      <c r="N481" s="294"/>
    </row>
    <row r="482" spans="1:14" s="131" customFormat="1" ht="14.25" customHeight="1">
      <c r="A482" s="306"/>
      <c r="B482" s="328" t="s">
        <v>29</v>
      </c>
      <c r="C482" s="100" t="s">
        <v>151</v>
      </c>
      <c r="D482" s="222">
        <v>40800</v>
      </c>
      <c r="E482" s="449"/>
      <c r="F482" s="449"/>
      <c r="G482" s="465">
        <f t="shared" si="105"/>
        <v>40800</v>
      </c>
      <c r="H482" s="222">
        <f t="shared" si="106"/>
        <v>40800</v>
      </c>
      <c r="I482" s="101">
        <v>0</v>
      </c>
      <c r="J482" s="101"/>
      <c r="K482" s="218">
        <v>0</v>
      </c>
      <c r="L482" s="220"/>
      <c r="M482" s="220"/>
      <c r="N482" s="294"/>
    </row>
    <row r="483" spans="1:14" s="131" customFormat="1" ht="13.5" customHeight="1">
      <c r="A483" s="306"/>
      <c r="B483" s="328" t="s">
        <v>31</v>
      </c>
      <c r="C483" s="100" t="s">
        <v>107</v>
      </c>
      <c r="D483" s="222">
        <v>16600</v>
      </c>
      <c r="E483" s="449"/>
      <c r="F483" s="449"/>
      <c r="G483" s="465">
        <f t="shared" si="105"/>
        <v>16600</v>
      </c>
      <c r="H483" s="222">
        <f t="shared" si="106"/>
        <v>16600</v>
      </c>
      <c r="I483" s="101">
        <v>0</v>
      </c>
      <c r="J483" s="101"/>
      <c r="K483" s="218">
        <v>0</v>
      </c>
      <c r="L483" s="220"/>
      <c r="M483" s="220"/>
      <c r="N483" s="294"/>
    </row>
    <row r="484" spans="1:14" s="131" customFormat="1" ht="13.5" customHeight="1">
      <c r="A484" s="306"/>
      <c r="B484" s="328" t="s">
        <v>33</v>
      </c>
      <c r="C484" s="101" t="s">
        <v>108</v>
      </c>
      <c r="D484" s="222">
        <v>32700</v>
      </c>
      <c r="E484" s="449"/>
      <c r="F484" s="449"/>
      <c r="G484" s="465">
        <f t="shared" si="105"/>
        <v>32700</v>
      </c>
      <c r="H484" s="222">
        <f t="shared" si="106"/>
        <v>32700</v>
      </c>
      <c r="I484" s="101">
        <v>0</v>
      </c>
      <c r="J484" s="101"/>
      <c r="K484" s="218"/>
      <c r="L484" s="220"/>
      <c r="M484" s="220"/>
      <c r="N484" s="294"/>
    </row>
    <row r="485" spans="1:14" s="131" customFormat="1" ht="13.5" customHeight="1">
      <c r="A485" s="306"/>
      <c r="B485" s="328" t="s">
        <v>93</v>
      </c>
      <c r="C485" s="101" t="s">
        <v>94</v>
      </c>
      <c r="D485" s="222">
        <v>1100</v>
      </c>
      <c r="E485" s="449"/>
      <c r="F485" s="449"/>
      <c r="G485" s="465">
        <f t="shared" si="105"/>
        <v>1100</v>
      </c>
      <c r="H485" s="222">
        <f t="shared" si="106"/>
        <v>1100</v>
      </c>
      <c r="I485" s="101">
        <v>0</v>
      </c>
      <c r="J485" s="101"/>
      <c r="K485" s="218"/>
      <c r="L485" s="220"/>
      <c r="M485" s="220"/>
      <c r="N485" s="294"/>
    </row>
    <row r="486" spans="1:14" s="131" customFormat="1" ht="15" customHeight="1">
      <c r="A486" s="306"/>
      <c r="B486" s="328" t="s">
        <v>35</v>
      </c>
      <c r="C486" s="100" t="s">
        <v>109</v>
      </c>
      <c r="D486" s="222">
        <v>11659</v>
      </c>
      <c r="E486" s="449"/>
      <c r="F486" s="449">
        <v>1440</v>
      </c>
      <c r="G486" s="465">
        <f t="shared" si="105"/>
        <v>10219</v>
      </c>
      <c r="H486" s="222">
        <f t="shared" si="106"/>
        <v>10219</v>
      </c>
      <c r="I486" s="101">
        <v>0</v>
      </c>
      <c r="J486" s="101"/>
      <c r="K486" s="218">
        <v>0</v>
      </c>
      <c r="L486" s="220"/>
      <c r="M486" s="220"/>
      <c r="N486" s="294"/>
    </row>
    <row r="487" spans="1:14" s="131" customFormat="1" ht="15" customHeight="1">
      <c r="A487" s="306"/>
      <c r="B487" s="328" t="s">
        <v>290</v>
      </c>
      <c r="C487" s="100" t="s">
        <v>292</v>
      </c>
      <c r="D487" s="222">
        <v>1600</v>
      </c>
      <c r="E487" s="449"/>
      <c r="F487" s="449"/>
      <c r="G487" s="465">
        <f t="shared" si="105"/>
        <v>1600</v>
      </c>
      <c r="H487" s="222">
        <f t="shared" si="106"/>
        <v>1600</v>
      </c>
      <c r="I487" s="101">
        <v>0</v>
      </c>
      <c r="J487" s="101"/>
      <c r="K487" s="218"/>
      <c r="L487" s="220"/>
      <c r="M487" s="220"/>
      <c r="N487" s="294"/>
    </row>
    <row r="488" spans="1:14" s="131" customFormat="1" ht="15" customHeight="1">
      <c r="A488" s="306"/>
      <c r="B488" s="328" t="s">
        <v>283</v>
      </c>
      <c r="C488" s="100" t="s">
        <v>287</v>
      </c>
      <c r="D488" s="222">
        <v>2410</v>
      </c>
      <c r="E488" s="449"/>
      <c r="F488" s="449"/>
      <c r="G488" s="465">
        <f t="shared" si="105"/>
        <v>2410</v>
      </c>
      <c r="H488" s="222">
        <f t="shared" si="106"/>
        <v>2410</v>
      </c>
      <c r="I488" s="101">
        <v>0</v>
      </c>
      <c r="J488" s="101"/>
      <c r="K488" s="218"/>
      <c r="L488" s="220"/>
      <c r="M488" s="220"/>
      <c r="N488" s="294"/>
    </row>
    <row r="489" spans="1:14" s="131" customFormat="1" ht="24" customHeight="1">
      <c r="A489" s="306"/>
      <c r="B489" s="328" t="s">
        <v>297</v>
      </c>
      <c r="C489" s="100" t="s">
        <v>794</v>
      </c>
      <c r="D489" s="222">
        <v>0</v>
      </c>
      <c r="E489" s="449">
        <v>910</v>
      </c>
      <c r="F489" s="449"/>
      <c r="G489" s="465">
        <f t="shared" si="105"/>
        <v>910</v>
      </c>
      <c r="H489" s="222">
        <f t="shared" si="106"/>
        <v>910</v>
      </c>
      <c r="I489" s="101"/>
      <c r="J489" s="101"/>
      <c r="K489" s="218"/>
      <c r="L489" s="220"/>
      <c r="M489" s="220"/>
      <c r="N489" s="294"/>
    </row>
    <row r="490" spans="1:14" s="131" customFormat="1" ht="14.25" customHeight="1">
      <c r="A490" s="306"/>
      <c r="B490" s="328" t="s">
        <v>37</v>
      </c>
      <c r="C490" s="100" t="s">
        <v>38</v>
      </c>
      <c r="D490" s="222">
        <v>2000</v>
      </c>
      <c r="E490" s="449"/>
      <c r="F490" s="449"/>
      <c r="G490" s="465">
        <f t="shared" si="105"/>
        <v>2000</v>
      </c>
      <c r="H490" s="222">
        <f t="shared" si="106"/>
        <v>2000</v>
      </c>
      <c r="I490" s="101">
        <v>0</v>
      </c>
      <c r="J490" s="101"/>
      <c r="K490" s="218">
        <v>0</v>
      </c>
      <c r="L490" s="220"/>
      <c r="M490" s="220"/>
      <c r="N490" s="294"/>
    </row>
    <row r="491" spans="1:14" s="131" customFormat="1" ht="14.25" customHeight="1">
      <c r="A491" s="306"/>
      <c r="B491" s="328" t="s">
        <v>41</v>
      </c>
      <c r="C491" s="100" t="s">
        <v>42</v>
      </c>
      <c r="D491" s="222">
        <v>29806</v>
      </c>
      <c r="E491" s="449"/>
      <c r="F491" s="449"/>
      <c r="G491" s="465">
        <f t="shared" si="105"/>
        <v>29806</v>
      </c>
      <c r="H491" s="222">
        <f t="shared" si="106"/>
        <v>29806</v>
      </c>
      <c r="I491" s="101">
        <v>0</v>
      </c>
      <c r="J491" s="101"/>
      <c r="K491" s="218">
        <v>0</v>
      </c>
      <c r="L491" s="220"/>
      <c r="M491" s="220"/>
      <c r="N491" s="294"/>
    </row>
    <row r="492" spans="1:14" s="131" customFormat="1" ht="15.75" customHeight="1">
      <c r="A492" s="306"/>
      <c r="B492" s="328" t="s">
        <v>57</v>
      </c>
      <c r="C492" s="100" t="s">
        <v>58</v>
      </c>
      <c r="D492" s="222">
        <v>3000</v>
      </c>
      <c r="E492" s="449"/>
      <c r="F492" s="449"/>
      <c r="G492" s="465">
        <f t="shared" si="105"/>
        <v>3000</v>
      </c>
      <c r="H492" s="222">
        <f t="shared" si="106"/>
        <v>3000</v>
      </c>
      <c r="I492" s="101">
        <v>0</v>
      </c>
      <c r="J492" s="101"/>
      <c r="K492" s="218">
        <v>0</v>
      </c>
      <c r="L492" s="220"/>
      <c r="M492" s="220"/>
      <c r="N492" s="294"/>
    </row>
    <row r="493" spans="1:14" s="131" customFormat="1" ht="15.75" customHeight="1">
      <c r="A493" s="306"/>
      <c r="B493" s="328" t="s">
        <v>112</v>
      </c>
      <c r="C493" s="101" t="s">
        <v>113</v>
      </c>
      <c r="D493" s="222">
        <v>0</v>
      </c>
      <c r="E493" s="449">
        <v>3393</v>
      </c>
      <c r="F493" s="449"/>
      <c r="G493" s="465">
        <f t="shared" si="105"/>
        <v>3393</v>
      </c>
      <c r="H493" s="222">
        <f t="shared" si="106"/>
        <v>3393</v>
      </c>
      <c r="I493" s="101"/>
      <c r="J493" s="101"/>
      <c r="K493" s="218"/>
      <c r="L493" s="220"/>
      <c r="M493" s="220"/>
      <c r="N493" s="294"/>
    </row>
    <row r="494" spans="1:14" s="131" customFormat="1" ht="15.75" customHeight="1">
      <c r="A494" s="306"/>
      <c r="B494" s="328" t="s">
        <v>284</v>
      </c>
      <c r="C494" s="101" t="s">
        <v>795</v>
      </c>
      <c r="D494" s="222">
        <v>0</v>
      </c>
      <c r="E494" s="449">
        <v>530</v>
      </c>
      <c r="F494" s="449"/>
      <c r="G494" s="465">
        <f t="shared" si="105"/>
        <v>530</v>
      </c>
      <c r="H494" s="222">
        <f t="shared" si="106"/>
        <v>530</v>
      </c>
      <c r="I494" s="101"/>
      <c r="J494" s="101"/>
      <c r="K494" s="218"/>
      <c r="L494" s="220"/>
      <c r="M494" s="220"/>
      <c r="N494" s="294"/>
    </row>
    <row r="495" spans="1:14" s="130" customFormat="1" ht="30.75" customHeight="1">
      <c r="A495" s="323" t="s">
        <v>306</v>
      </c>
      <c r="B495" s="329"/>
      <c r="C495" s="166" t="s">
        <v>307</v>
      </c>
      <c r="D495" s="221">
        <f>D496+D516+D536+D570+D575+D556</f>
        <v>2797973</v>
      </c>
      <c r="E495" s="221">
        <f>E496+E516+E536+E570+E575+E556</f>
        <v>324122</v>
      </c>
      <c r="F495" s="221">
        <f>F496+F516+F536+F570+F575+F556</f>
        <v>235660</v>
      </c>
      <c r="G495" s="221">
        <f>G496+G516+G536+G570+G575+G556</f>
        <v>2886435</v>
      </c>
      <c r="H495" s="221">
        <f aca="true" t="shared" si="107" ref="H495:N495">H496+H516+H536+H570+H575+H556</f>
        <v>2886435</v>
      </c>
      <c r="I495" s="221">
        <f t="shared" si="107"/>
        <v>1603410</v>
      </c>
      <c r="J495" s="221">
        <f t="shared" si="107"/>
        <v>295952</v>
      </c>
      <c r="K495" s="221">
        <f t="shared" si="107"/>
        <v>1500</v>
      </c>
      <c r="L495" s="221">
        <f t="shared" si="107"/>
        <v>0</v>
      </c>
      <c r="M495" s="221">
        <f t="shared" si="107"/>
        <v>0</v>
      </c>
      <c r="N495" s="295">
        <f t="shared" si="107"/>
        <v>0</v>
      </c>
    </row>
    <row r="496" spans="1:14" s="131" customFormat="1" ht="29.25" customHeight="1">
      <c r="A496" s="304" t="s">
        <v>308</v>
      </c>
      <c r="B496" s="333"/>
      <c r="C496" s="204" t="s">
        <v>309</v>
      </c>
      <c r="D496" s="217">
        <f>SUM(D497:D515)</f>
        <v>1103884</v>
      </c>
      <c r="E496" s="217">
        <f>SUM(E497:E515)</f>
        <v>92015</v>
      </c>
      <c r="F496" s="217">
        <f>SUM(F497:F515)</f>
        <v>36120</v>
      </c>
      <c r="G496" s="217">
        <f>SUM(G497:G515)</f>
        <v>1159779</v>
      </c>
      <c r="H496" s="217">
        <f aca="true" t="shared" si="108" ref="H496:N496">SUM(H497:H515)</f>
        <v>1159779</v>
      </c>
      <c r="I496" s="217">
        <f t="shared" si="108"/>
        <v>736083</v>
      </c>
      <c r="J496" s="217">
        <f t="shared" si="108"/>
        <v>147958</v>
      </c>
      <c r="K496" s="217">
        <f t="shared" si="108"/>
        <v>0</v>
      </c>
      <c r="L496" s="217">
        <f t="shared" si="108"/>
        <v>0</v>
      </c>
      <c r="M496" s="217">
        <f t="shared" si="108"/>
        <v>0</v>
      </c>
      <c r="N496" s="293">
        <f t="shared" si="108"/>
        <v>0</v>
      </c>
    </row>
    <row r="497" spans="1:14" s="131" customFormat="1" ht="15.75" customHeight="1">
      <c r="A497" s="306"/>
      <c r="B497" s="331" t="s">
        <v>704</v>
      </c>
      <c r="C497" s="100" t="s">
        <v>154</v>
      </c>
      <c r="D497" s="101">
        <v>4000</v>
      </c>
      <c r="E497" s="447"/>
      <c r="F497" s="447"/>
      <c r="G497" s="465">
        <f>D497+E497-F497</f>
        <v>4000</v>
      </c>
      <c r="H497" s="222">
        <f>G497</f>
        <v>4000</v>
      </c>
      <c r="I497" s="101">
        <v>0</v>
      </c>
      <c r="J497" s="218"/>
      <c r="K497" s="219">
        <v>0</v>
      </c>
      <c r="L497" s="220"/>
      <c r="M497" s="220"/>
      <c r="N497" s="300"/>
    </row>
    <row r="498" spans="1:14" s="131" customFormat="1" ht="15" customHeight="1">
      <c r="A498" s="306"/>
      <c r="B498" s="328" t="s">
        <v>21</v>
      </c>
      <c r="C498" s="100" t="s">
        <v>665</v>
      </c>
      <c r="D498" s="101">
        <v>673398</v>
      </c>
      <c r="E498" s="447">
        <v>16800</v>
      </c>
      <c r="F498" s="447"/>
      <c r="G498" s="465">
        <f aca="true" t="shared" si="109" ref="G498:G515">D498+E498-F498</f>
        <v>690198</v>
      </c>
      <c r="H498" s="222">
        <f aca="true" t="shared" si="110" ref="H498:H515">G498</f>
        <v>690198</v>
      </c>
      <c r="I498" s="101">
        <f>H498</f>
        <v>690198</v>
      </c>
      <c r="J498" s="218"/>
      <c r="K498" s="219">
        <v>0</v>
      </c>
      <c r="L498" s="220"/>
      <c r="M498" s="220"/>
      <c r="N498" s="300"/>
    </row>
    <row r="499" spans="1:14" s="131" customFormat="1" ht="16.5" customHeight="1">
      <c r="A499" s="306"/>
      <c r="B499" s="328" t="s">
        <v>25</v>
      </c>
      <c r="C499" s="100" t="s">
        <v>26</v>
      </c>
      <c r="D499" s="101">
        <v>61154</v>
      </c>
      <c r="E499" s="447"/>
      <c r="F499" s="447">
        <v>15269</v>
      </c>
      <c r="G499" s="465">
        <f t="shared" si="109"/>
        <v>45885</v>
      </c>
      <c r="H499" s="222">
        <f t="shared" si="110"/>
        <v>45885</v>
      </c>
      <c r="I499" s="101">
        <f>H499</f>
        <v>45885</v>
      </c>
      <c r="J499" s="218"/>
      <c r="K499" s="219">
        <v>0</v>
      </c>
      <c r="L499" s="220"/>
      <c r="M499" s="220"/>
      <c r="N499" s="300"/>
    </row>
    <row r="500" spans="1:14" s="131" customFormat="1" ht="17.25" customHeight="1">
      <c r="A500" s="306"/>
      <c r="B500" s="331" t="s">
        <v>52</v>
      </c>
      <c r="C500" s="100" t="s">
        <v>87</v>
      </c>
      <c r="D500" s="101">
        <v>128141</v>
      </c>
      <c r="E500" s="447">
        <v>1843</v>
      </c>
      <c r="F500" s="447"/>
      <c r="G500" s="465">
        <f t="shared" si="109"/>
        <v>129984</v>
      </c>
      <c r="H500" s="222">
        <f t="shared" si="110"/>
        <v>129984</v>
      </c>
      <c r="I500" s="101">
        <v>0</v>
      </c>
      <c r="J500" s="218">
        <f>H500</f>
        <v>129984</v>
      </c>
      <c r="K500" s="219">
        <v>0</v>
      </c>
      <c r="L500" s="220"/>
      <c r="M500" s="220"/>
      <c r="N500" s="300"/>
    </row>
    <row r="501" spans="1:14" s="131" customFormat="1" ht="15" customHeight="1">
      <c r="A501" s="306"/>
      <c r="B501" s="331" t="s">
        <v>27</v>
      </c>
      <c r="C501" s="100" t="s">
        <v>28</v>
      </c>
      <c r="D501" s="101">
        <v>17974</v>
      </c>
      <c r="E501" s="447"/>
      <c r="F501" s="447"/>
      <c r="G501" s="465">
        <f t="shared" si="109"/>
        <v>17974</v>
      </c>
      <c r="H501" s="222">
        <f t="shared" si="110"/>
        <v>17974</v>
      </c>
      <c r="I501" s="101">
        <v>0</v>
      </c>
      <c r="J501" s="218">
        <f>H501</f>
        <v>17974</v>
      </c>
      <c r="K501" s="219">
        <v>0</v>
      </c>
      <c r="L501" s="220"/>
      <c r="M501" s="220"/>
      <c r="N501" s="300"/>
    </row>
    <row r="502" spans="1:14" s="131" customFormat="1" ht="13.5" customHeight="1">
      <c r="A502" s="306"/>
      <c r="B502" s="331" t="s">
        <v>29</v>
      </c>
      <c r="C502" s="100" t="s">
        <v>151</v>
      </c>
      <c r="D502" s="101">
        <v>69196</v>
      </c>
      <c r="E502" s="447"/>
      <c r="F502" s="447">
        <v>15851</v>
      </c>
      <c r="G502" s="465">
        <f t="shared" si="109"/>
        <v>53345</v>
      </c>
      <c r="H502" s="222">
        <f t="shared" si="110"/>
        <v>53345</v>
      </c>
      <c r="I502" s="101">
        <v>0</v>
      </c>
      <c r="J502" s="218"/>
      <c r="K502" s="219">
        <v>0</v>
      </c>
      <c r="L502" s="220"/>
      <c r="M502" s="220"/>
      <c r="N502" s="300"/>
    </row>
    <row r="503" spans="1:14" s="131" customFormat="1" ht="14.25" customHeight="1">
      <c r="A503" s="306"/>
      <c r="B503" s="331" t="s">
        <v>104</v>
      </c>
      <c r="C503" s="100" t="s">
        <v>258</v>
      </c>
      <c r="D503" s="101">
        <v>61140</v>
      </c>
      <c r="E503" s="447"/>
      <c r="F503" s="447"/>
      <c r="G503" s="465">
        <f t="shared" si="109"/>
        <v>61140</v>
      </c>
      <c r="H503" s="222">
        <f t="shared" si="110"/>
        <v>61140</v>
      </c>
      <c r="I503" s="101">
        <v>0</v>
      </c>
      <c r="J503" s="218"/>
      <c r="K503" s="219">
        <v>0</v>
      </c>
      <c r="L503" s="220"/>
      <c r="M503" s="220"/>
      <c r="N503" s="300"/>
    </row>
    <row r="504" spans="1:14" s="131" customFormat="1" ht="14.25" customHeight="1">
      <c r="A504" s="306"/>
      <c r="B504" s="331" t="s">
        <v>31</v>
      </c>
      <c r="C504" s="100" t="s">
        <v>107</v>
      </c>
      <c r="D504" s="101">
        <v>12228</v>
      </c>
      <c r="E504" s="447"/>
      <c r="F504" s="447"/>
      <c r="G504" s="465">
        <f t="shared" si="109"/>
        <v>12228</v>
      </c>
      <c r="H504" s="222">
        <f t="shared" si="110"/>
        <v>12228</v>
      </c>
      <c r="I504" s="101">
        <v>0</v>
      </c>
      <c r="J504" s="218"/>
      <c r="K504" s="219">
        <v>0</v>
      </c>
      <c r="L504" s="220"/>
      <c r="M504" s="220"/>
      <c r="N504" s="300"/>
    </row>
    <row r="505" spans="1:14" s="131" customFormat="1" ht="17.25" customHeight="1">
      <c r="A505" s="306"/>
      <c r="B505" s="331" t="s">
        <v>33</v>
      </c>
      <c r="C505" s="101" t="s">
        <v>108</v>
      </c>
      <c r="D505" s="101">
        <v>0</v>
      </c>
      <c r="E505" s="447">
        <v>63500</v>
      </c>
      <c r="F505" s="447"/>
      <c r="G505" s="465">
        <f t="shared" si="109"/>
        <v>63500</v>
      </c>
      <c r="H505" s="222">
        <f t="shared" si="110"/>
        <v>63500</v>
      </c>
      <c r="I505" s="101"/>
      <c r="J505" s="218"/>
      <c r="K505" s="219"/>
      <c r="L505" s="220"/>
      <c r="M505" s="220"/>
      <c r="N505" s="300"/>
    </row>
    <row r="506" spans="1:14" s="131" customFormat="1" ht="18" customHeight="1">
      <c r="A506" s="306"/>
      <c r="B506" s="331" t="s">
        <v>93</v>
      </c>
      <c r="C506" s="100" t="s">
        <v>94</v>
      </c>
      <c r="D506" s="101">
        <v>3500</v>
      </c>
      <c r="E506" s="447"/>
      <c r="F506" s="447"/>
      <c r="G506" s="465">
        <f t="shared" si="109"/>
        <v>3500</v>
      </c>
      <c r="H506" s="222">
        <f t="shared" si="110"/>
        <v>3500</v>
      </c>
      <c r="I506" s="101">
        <v>0</v>
      </c>
      <c r="J506" s="218"/>
      <c r="K506" s="219"/>
      <c r="L506" s="220"/>
      <c r="M506" s="220"/>
      <c r="N506" s="300"/>
    </row>
    <row r="507" spans="1:14" s="131" customFormat="1" ht="18" customHeight="1">
      <c r="A507" s="306"/>
      <c r="B507" s="331" t="s">
        <v>35</v>
      </c>
      <c r="C507" s="100" t="s">
        <v>109</v>
      </c>
      <c r="D507" s="101">
        <v>26891</v>
      </c>
      <c r="E507" s="447"/>
      <c r="F507" s="447">
        <v>5000</v>
      </c>
      <c r="G507" s="465">
        <f t="shared" si="109"/>
        <v>21891</v>
      </c>
      <c r="H507" s="222">
        <f t="shared" si="110"/>
        <v>21891</v>
      </c>
      <c r="I507" s="101">
        <v>0</v>
      </c>
      <c r="J507" s="218"/>
      <c r="K507" s="219">
        <v>0</v>
      </c>
      <c r="L507" s="220"/>
      <c r="M507" s="220"/>
      <c r="N507" s="300"/>
    </row>
    <row r="508" spans="1:14" s="131" customFormat="1" ht="15" customHeight="1">
      <c r="A508" s="306"/>
      <c r="B508" s="331" t="s">
        <v>591</v>
      </c>
      <c r="C508" s="101" t="s">
        <v>592</v>
      </c>
      <c r="D508" s="101">
        <v>713</v>
      </c>
      <c r="E508" s="447"/>
      <c r="F508" s="447"/>
      <c r="G508" s="465">
        <f t="shared" si="109"/>
        <v>713</v>
      </c>
      <c r="H508" s="222">
        <f t="shared" si="110"/>
        <v>713</v>
      </c>
      <c r="I508" s="101">
        <v>0</v>
      </c>
      <c r="J508" s="218"/>
      <c r="K508" s="219"/>
      <c r="L508" s="220"/>
      <c r="M508" s="220"/>
      <c r="N508" s="300"/>
    </row>
    <row r="509" spans="1:14" s="131" customFormat="1" ht="15" customHeight="1">
      <c r="A509" s="306"/>
      <c r="B509" s="331" t="s">
        <v>283</v>
      </c>
      <c r="C509" s="100" t="s">
        <v>287</v>
      </c>
      <c r="D509" s="101">
        <v>2000</v>
      </c>
      <c r="E509" s="447"/>
      <c r="F509" s="447"/>
      <c r="G509" s="465">
        <f t="shared" si="109"/>
        <v>2000</v>
      </c>
      <c r="H509" s="222">
        <f t="shared" si="110"/>
        <v>2000</v>
      </c>
      <c r="I509" s="101">
        <v>0</v>
      </c>
      <c r="J509" s="218"/>
      <c r="K509" s="219"/>
      <c r="L509" s="220"/>
      <c r="M509" s="220"/>
      <c r="N509" s="300"/>
    </row>
    <row r="510" spans="1:14" s="131" customFormat="1" ht="17.25" customHeight="1">
      <c r="A510" s="306"/>
      <c r="B510" s="331" t="s">
        <v>37</v>
      </c>
      <c r="C510" s="100" t="s">
        <v>38</v>
      </c>
      <c r="D510" s="101">
        <v>3057</v>
      </c>
      <c r="E510" s="447"/>
      <c r="F510" s="447"/>
      <c r="G510" s="465">
        <f t="shared" si="109"/>
        <v>3057</v>
      </c>
      <c r="H510" s="222">
        <f t="shared" si="110"/>
        <v>3057</v>
      </c>
      <c r="I510" s="101">
        <v>0</v>
      </c>
      <c r="J510" s="218"/>
      <c r="K510" s="219">
        <v>0</v>
      </c>
      <c r="L510" s="220"/>
      <c r="M510" s="220"/>
      <c r="N510" s="300"/>
    </row>
    <row r="511" spans="1:14" s="131" customFormat="1" ht="17.25" customHeight="1">
      <c r="A511" s="306"/>
      <c r="B511" s="331" t="s">
        <v>41</v>
      </c>
      <c r="C511" s="100" t="s">
        <v>42</v>
      </c>
      <c r="D511" s="101">
        <v>36492</v>
      </c>
      <c r="E511" s="447"/>
      <c r="F511" s="447"/>
      <c r="G511" s="465">
        <f t="shared" si="109"/>
        <v>36492</v>
      </c>
      <c r="H511" s="222">
        <f t="shared" si="110"/>
        <v>36492</v>
      </c>
      <c r="I511" s="101">
        <v>0</v>
      </c>
      <c r="J511" s="218"/>
      <c r="K511" s="219">
        <v>0</v>
      </c>
      <c r="L511" s="220"/>
      <c r="M511" s="220"/>
      <c r="N511" s="300"/>
    </row>
    <row r="512" spans="1:14" s="131" customFormat="1" ht="16.5" customHeight="1">
      <c r="A512" s="306"/>
      <c r="B512" s="331" t="s">
        <v>57</v>
      </c>
      <c r="C512" s="100" t="s">
        <v>58</v>
      </c>
      <c r="D512" s="101">
        <v>1000</v>
      </c>
      <c r="E512" s="447"/>
      <c r="F512" s="447"/>
      <c r="G512" s="465">
        <f t="shared" si="109"/>
        <v>1000</v>
      </c>
      <c r="H512" s="222">
        <f t="shared" si="110"/>
        <v>1000</v>
      </c>
      <c r="I512" s="101">
        <v>0</v>
      </c>
      <c r="J512" s="218"/>
      <c r="K512" s="219"/>
      <c r="L512" s="220"/>
      <c r="M512" s="220"/>
      <c r="N512" s="300"/>
    </row>
    <row r="513" spans="1:14" s="131" customFormat="1" ht="16.5" customHeight="1">
      <c r="A513" s="306"/>
      <c r="B513" s="331" t="s">
        <v>112</v>
      </c>
      <c r="C513" s="101" t="s">
        <v>113</v>
      </c>
      <c r="D513" s="101">
        <v>0</v>
      </c>
      <c r="E513" s="447">
        <v>9872</v>
      </c>
      <c r="F513" s="447"/>
      <c r="G513" s="465">
        <f t="shared" si="109"/>
        <v>9872</v>
      </c>
      <c r="H513" s="222">
        <f t="shared" si="110"/>
        <v>9872</v>
      </c>
      <c r="I513" s="101"/>
      <c r="J513" s="218"/>
      <c r="K513" s="219"/>
      <c r="L513" s="220"/>
      <c r="M513" s="220"/>
      <c r="N513" s="300"/>
    </row>
    <row r="514" spans="1:14" s="131" customFormat="1" ht="19.5" customHeight="1">
      <c r="A514" s="306"/>
      <c r="B514" s="331" t="s">
        <v>284</v>
      </c>
      <c r="C514" s="100" t="s">
        <v>767</v>
      </c>
      <c r="D514" s="101">
        <v>2000</v>
      </c>
      <c r="E514" s="447"/>
      <c r="F514" s="447"/>
      <c r="G514" s="465">
        <f t="shared" si="109"/>
        <v>2000</v>
      </c>
      <c r="H514" s="222">
        <f t="shared" si="110"/>
        <v>2000</v>
      </c>
      <c r="I514" s="101">
        <v>0</v>
      </c>
      <c r="J514" s="218"/>
      <c r="K514" s="219"/>
      <c r="L514" s="220"/>
      <c r="M514" s="220"/>
      <c r="N514" s="300"/>
    </row>
    <row r="515" spans="1:14" s="131" customFormat="1" ht="19.5" customHeight="1">
      <c r="A515" s="306"/>
      <c r="B515" s="331" t="s">
        <v>285</v>
      </c>
      <c r="C515" s="100" t="s">
        <v>288</v>
      </c>
      <c r="D515" s="101">
        <v>1000</v>
      </c>
      <c r="E515" s="447"/>
      <c r="F515" s="447"/>
      <c r="G515" s="465">
        <f t="shared" si="109"/>
        <v>1000</v>
      </c>
      <c r="H515" s="222">
        <f t="shared" si="110"/>
        <v>1000</v>
      </c>
      <c r="I515" s="101">
        <v>0</v>
      </c>
      <c r="J515" s="218"/>
      <c r="K515" s="219"/>
      <c r="L515" s="220"/>
      <c r="M515" s="220"/>
      <c r="N515" s="300"/>
    </row>
    <row r="516" spans="1:14" s="131" customFormat="1" ht="24.75" customHeight="1">
      <c r="A516" s="304" t="s">
        <v>311</v>
      </c>
      <c r="B516" s="333"/>
      <c r="C516" s="204" t="s">
        <v>312</v>
      </c>
      <c r="D516" s="217">
        <f>SUM(D517:D535)</f>
        <v>406693</v>
      </c>
      <c r="E516" s="217">
        <f>SUM(E517:E535)</f>
        <v>7967</v>
      </c>
      <c r="F516" s="217">
        <f>SUM(F517:F535)</f>
        <v>0</v>
      </c>
      <c r="G516" s="217">
        <f>SUM(G517:G535)</f>
        <v>414660</v>
      </c>
      <c r="H516" s="217">
        <f aca="true" t="shared" si="111" ref="H516:N516">SUM(H517:H535)</f>
        <v>414660</v>
      </c>
      <c r="I516" s="217">
        <f t="shared" si="111"/>
        <v>300746</v>
      </c>
      <c r="J516" s="217">
        <f t="shared" si="111"/>
        <v>57637</v>
      </c>
      <c r="K516" s="217">
        <f t="shared" si="111"/>
        <v>0</v>
      </c>
      <c r="L516" s="217">
        <f t="shared" si="111"/>
        <v>0</v>
      </c>
      <c r="M516" s="217">
        <f t="shared" si="111"/>
        <v>0</v>
      </c>
      <c r="N516" s="293">
        <f t="shared" si="111"/>
        <v>0</v>
      </c>
    </row>
    <row r="517" spans="1:14" s="131" customFormat="1" ht="20.25" customHeight="1">
      <c r="A517" s="306"/>
      <c r="B517" s="328" t="s">
        <v>21</v>
      </c>
      <c r="C517" s="100" t="s">
        <v>665</v>
      </c>
      <c r="D517" s="101">
        <v>270055</v>
      </c>
      <c r="E517" s="447">
        <v>5721</v>
      </c>
      <c r="F517" s="447"/>
      <c r="G517" s="465">
        <f>D517+E517-F517</f>
        <v>275776</v>
      </c>
      <c r="H517" s="101">
        <f>G517</f>
        <v>275776</v>
      </c>
      <c r="I517" s="101">
        <f>H517</f>
        <v>275776</v>
      </c>
      <c r="J517" s="218"/>
      <c r="K517" s="219">
        <v>0</v>
      </c>
      <c r="L517" s="220"/>
      <c r="M517" s="220"/>
      <c r="N517" s="294"/>
    </row>
    <row r="518" spans="1:14" s="131" customFormat="1" ht="16.5" customHeight="1">
      <c r="A518" s="306"/>
      <c r="B518" s="328" t="s">
        <v>25</v>
      </c>
      <c r="C518" s="100" t="s">
        <v>26</v>
      </c>
      <c r="D518" s="101">
        <v>23970</v>
      </c>
      <c r="E518" s="447">
        <v>0</v>
      </c>
      <c r="F518" s="447"/>
      <c r="G518" s="465">
        <f aca="true" t="shared" si="112" ref="G518:G535">D518+E518-F518</f>
        <v>23970</v>
      </c>
      <c r="H518" s="101">
        <f aca="true" t="shared" si="113" ref="H518:H535">G518</f>
        <v>23970</v>
      </c>
      <c r="I518" s="101">
        <f>H518</f>
        <v>23970</v>
      </c>
      <c r="J518" s="218"/>
      <c r="K518" s="219">
        <v>0</v>
      </c>
      <c r="L518" s="220"/>
      <c r="M518" s="220"/>
      <c r="N518" s="294"/>
    </row>
    <row r="519" spans="1:14" s="131" customFormat="1" ht="17.25" customHeight="1">
      <c r="A519" s="306"/>
      <c r="B519" s="331" t="s">
        <v>73</v>
      </c>
      <c r="C519" s="100" t="s">
        <v>87</v>
      </c>
      <c r="D519" s="101">
        <v>49823</v>
      </c>
      <c r="E519" s="447">
        <v>714</v>
      </c>
      <c r="F519" s="447"/>
      <c r="G519" s="465">
        <f t="shared" si="112"/>
        <v>50537</v>
      </c>
      <c r="H519" s="101">
        <f t="shared" si="113"/>
        <v>50537</v>
      </c>
      <c r="I519" s="101">
        <v>0</v>
      </c>
      <c r="J519" s="218">
        <f>H519</f>
        <v>50537</v>
      </c>
      <c r="K519" s="219">
        <v>0</v>
      </c>
      <c r="L519" s="220"/>
      <c r="M519" s="220"/>
      <c r="N519" s="294"/>
    </row>
    <row r="520" spans="1:14" s="131" customFormat="1" ht="16.5" customHeight="1">
      <c r="A520" s="306"/>
      <c r="B520" s="331" t="s">
        <v>27</v>
      </c>
      <c r="C520" s="100" t="s">
        <v>28</v>
      </c>
      <c r="D520" s="101">
        <v>7000</v>
      </c>
      <c r="E520" s="447">
        <v>100</v>
      </c>
      <c r="F520" s="447"/>
      <c r="G520" s="465">
        <f t="shared" si="112"/>
        <v>7100</v>
      </c>
      <c r="H520" s="101">
        <f t="shared" si="113"/>
        <v>7100</v>
      </c>
      <c r="I520" s="101">
        <v>0</v>
      </c>
      <c r="J520" s="218">
        <f>H520</f>
        <v>7100</v>
      </c>
      <c r="K520" s="219">
        <v>0</v>
      </c>
      <c r="L520" s="220"/>
      <c r="M520" s="220"/>
      <c r="N520" s="294"/>
    </row>
    <row r="521" spans="1:14" s="131" customFormat="1" ht="16.5" customHeight="1">
      <c r="A521" s="306"/>
      <c r="B521" s="331" t="s">
        <v>589</v>
      </c>
      <c r="C521" s="100" t="s">
        <v>590</v>
      </c>
      <c r="D521" s="101">
        <v>1000</v>
      </c>
      <c r="E521" s="447"/>
      <c r="F521" s="447"/>
      <c r="G521" s="465">
        <f t="shared" si="112"/>
        <v>1000</v>
      </c>
      <c r="H521" s="101">
        <f t="shared" si="113"/>
        <v>1000</v>
      </c>
      <c r="I521" s="101">
        <f>H521</f>
        <v>1000</v>
      </c>
      <c r="J521" s="218"/>
      <c r="K521" s="219">
        <v>0</v>
      </c>
      <c r="L521" s="220"/>
      <c r="M521" s="220"/>
      <c r="N521" s="294"/>
    </row>
    <row r="522" spans="1:14" s="131" customFormat="1" ht="15.75" customHeight="1">
      <c r="A522" s="306"/>
      <c r="B522" s="331" t="s">
        <v>29</v>
      </c>
      <c r="C522" s="100" t="s">
        <v>151</v>
      </c>
      <c r="D522" s="101">
        <v>13257</v>
      </c>
      <c r="E522" s="447"/>
      <c r="F522" s="447"/>
      <c r="G522" s="465">
        <f t="shared" si="112"/>
        <v>13257</v>
      </c>
      <c r="H522" s="101">
        <f t="shared" si="113"/>
        <v>13257</v>
      </c>
      <c r="I522" s="101">
        <v>0</v>
      </c>
      <c r="J522" s="218"/>
      <c r="K522" s="219">
        <v>0</v>
      </c>
      <c r="L522" s="220"/>
      <c r="M522" s="220"/>
      <c r="N522" s="294"/>
    </row>
    <row r="523" spans="1:14" s="131" customFormat="1" ht="15" customHeight="1">
      <c r="A523" s="306"/>
      <c r="B523" s="331" t="s">
        <v>143</v>
      </c>
      <c r="C523" s="100" t="s">
        <v>259</v>
      </c>
      <c r="D523" s="101">
        <v>2000</v>
      </c>
      <c r="E523" s="447"/>
      <c r="F523" s="447"/>
      <c r="G523" s="465">
        <f t="shared" si="112"/>
        <v>2000</v>
      </c>
      <c r="H523" s="101">
        <f t="shared" si="113"/>
        <v>2000</v>
      </c>
      <c r="I523" s="101">
        <v>0</v>
      </c>
      <c r="J523" s="218"/>
      <c r="K523" s="219">
        <v>0</v>
      </c>
      <c r="L523" s="220"/>
      <c r="M523" s="220"/>
      <c r="N523" s="294"/>
    </row>
    <row r="524" spans="1:14" s="131" customFormat="1" ht="15.75" customHeight="1">
      <c r="A524" s="306"/>
      <c r="B524" s="331" t="s">
        <v>31</v>
      </c>
      <c r="C524" s="100" t="s">
        <v>107</v>
      </c>
      <c r="D524" s="101">
        <v>9534</v>
      </c>
      <c r="E524" s="447"/>
      <c r="F524" s="447"/>
      <c r="G524" s="465">
        <f t="shared" si="112"/>
        <v>9534</v>
      </c>
      <c r="H524" s="101">
        <f t="shared" si="113"/>
        <v>9534</v>
      </c>
      <c r="I524" s="101">
        <v>0</v>
      </c>
      <c r="J524" s="218"/>
      <c r="K524" s="219">
        <v>0</v>
      </c>
      <c r="L524" s="220"/>
      <c r="M524" s="220"/>
      <c r="N524" s="294"/>
    </row>
    <row r="525" spans="1:14" s="131" customFormat="1" ht="15.75" customHeight="1">
      <c r="A525" s="306"/>
      <c r="B525" s="331" t="s">
        <v>33</v>
      </c>
      <c r="C525" s="100" t="s">
        <v>108</v>
      </c>
      <c r="D525" s="101">
        <v>250</v>
      </c>
      <c r="E525" s="447"/>
      <c r="F525" s="447"/>
      <c r="G525" s="465">
        <f t="shared" si="112"/>
        <v>250</v>
      </c>
      <c r="H525" s="101">
        <f t="shared" si="113"/>
        <v>250</v>
      </c>
      <c r="I525" s="101">
        <v>0</v>
      </c>
      <c r="J525" s="218"/>
      <c r="K525" s="219"/>
      <c r="L525" s="220"/>
      <c r="M525" s="220"/>
      <c r="N525" s="294"/>
    </row>
    <row r="526" spans="1:14" s="131" customFormat="1" ht="15.75" customHeight="1">
      <c r="A526" s="306"/>
      <c r="B526" s="331" t="s">
        <v>93</v>
      </c>
      <c r="C526" s="100" t="s">
        <v>94</v>
      </c>
      <c r="D526" s="101">
        <v>700</v>
      </c>
      <c r="E526" s="447"/>
      <c r="F526" s="447"/>
      <c r="G526" s="465">
        <f t="shared" si="112"/>
        <v>700</v>
      </c>
      <c r="H526" s="101">
        <f t="shared" si="113"/>
        <v>700</v>
      </c>
      <c r="I526" s="101">
        <v>0</v>
      </c>
      <c r="J526" s="218"/>
      <c r="K526" s="219"/>
      <c r="L526" s="220"/>
      <c r="M526" s="220"/>
      <c r="N526" s="294"/>
    </row>
    <row r="527" spans="1:14" s="131" customFormat="1" ht="15" customHeight="1">
      <c r="A527" s="306"/>
      <c r="B527" s="331" t="s">
        <v>35</v>
      </c>
      <c r="C527" s="100" t="s">
        <v>109</v>
      </c>
      <c r="D527" s="101">
        <v>3140</v>
      </c>
      <c r="E527" s="447"/>
      <c r="F527" s="447"/>
      <c r="G527" s="465">
        <f t="shared" si="112"/>
        <v>3140</v>
      </c>
      <c r="H527" s="101">
        <f t="shared" si="113"/>
        <v>3140</v>
      </c>
      <c r="I527" s="101">
        <v>0</v>
      </c>
      <c r="J527" s="218"/>
      <c r="K527" s="219">
        <v>0</v>
      </c>
      <c r="L527" s="220"/>
      <c r="M527" s="220"/>
      <c r="N527" s="294"/>
    </row>
    <row r="528" spans="1:14" s="131" customFormat="1" ht="15" customHeight="1">
      <c r="A528" s="306"/>
      <c r="B528" s="331" t="s">
        <v>591</v>
      </c>
      <c r="C528" s="100" t="s">
        <v>461</v>
      </c>
      <c r="D528" s="101">
        <v>1440</v>
      </c>
      <c r="E528" s="447"/>
      <c r="F528" s="447"/>
      <c r="G528" s="465">
        <f t="shared" si="112"/>
        <v>1440</v>
      </c>
      <c r="H528" s="101">
        <f t="shared" si="113"/>
        <v>1440</v>
      </c>
      <c r="I528" s="101">
        <v>0</v>
      </c>
      <c r="J528" s="218"/>
      <c r="K528" s="219">
        <v>0</v>
      </c>
      <c r="L528" s="220"/>
      <c r="M528" s="220"/>
      <c r="N528" s="294"/>
    </row>
    <row r="529" spans="1:14" s="131" customFormat="1" ht="15" customHeight="1">
      <c r="A529" s="306"/>
      <c r="B529" s="331" t="s">
        <v>283</v>
      </c>
      <c r="C529" s="100" t="s">
        <v>287</v>
      </c>
      <c r="D529" s="101">
        <v>1834</v>
      </c>
      <c r="E529" s="447"/>
      <c r="F529" s="447"/>
      <c r="G529" s="465">
        <f t="shared" si="112"/>
        <v>1834</v>
      </c>
      <c r="H529" s="101">
        <f t="shared" si="113"/>
        <v>1834</v>
      </c>
      <c r="I529" s="101">
        <v>0</v>
      </c>
      <c r="J529" s="218"/>
      <c r="K529" s="219"/>
      <c r="L529" s="220"/>
      <c r="M529" s="220"/>
      <c r="N529" s="294"/>
    </row>
    <row r="530" spans="1:14" s="131" customFormat="1" ht="16.5" customHeight="1">
      <c r="A530" s="306"/>
      <c r="B530" s="331" t="s">
        <v>37</v>
      </c>
      <c r="C530" s="100" t="s">
        <v>38</v>
      </c>
      <c r="D530" s="101">
        <v>3668</v>
      </c>
      <c r="E530" s="447"/>
      <c r="F530" s="447"/>
      <c r="G530" s="465">
        <f t="shared" si="112"/>
        <v>3668</v>
      </c>
      <c r="H530" s="101">
        <f t="shared" si="113"/>
        <v>3668</v>
      </c>
      <c r="I530" s="101">
        <v>0</v>
      </c>
      <c r="J530" s="218"/>
      <c r="K530" s="219">
        <v>0</v>
      </c>
      <c r="L530" s="220"/>
      <c r="M530" s="220"/>
      <c r="N530" s="294"/>
    </row>
    <row r="531" spans="1:14" s="131" customFormat="1" ht="15.75" customHeight="1">
      <c r="A531" s="306"/>
      <c r="B531" s="328" t="s">
        <v>41</v>
      </c>
      <c r="C531" s="100" t="s">
        <v>42</v>
      </c>
      <c r="D531" s="101">
        <v>17222</v>
      </c>
      <c r="E531" s="447"/>
      <c r="F531" s="447"/>
      <c r="G531" s="465">
        <f t="shared" si="112"/>
        <v>17222</v>
      </c>
      <c r="H531" s="101">
        <f t="shared" si="113"/>
        <v>17222</v>
      </c>
      <c r="I531" s="101">
        <v>0</v>
      </c>
      <c r="J531" s="218"/>
      <c r="K531" s="219">
        <v>0</v>
      </c>
      <c r="L531" s="220"/>
      <c r="M531" s="220"/>
      <c r="N531" s="294"/>
    </row>
    <row r="532" spans="1:14" s="131" customFormat="1" ht="15.75" customHeight="1">
      <c r="A532" s="306"/>
      <c r="B532" s="328" t="s">
        <v>112</v>
      </c>
      <c r="C532" s="101" t="s">
        <v>113</v>
      </c>
      <c r="D532" s="101">
        <v>0</v>
      </c>
      <c r="E532" s="447">
        <v>1432</v>
      </c>
      <c r="F532" s="447"/>
      <c r="G532" s="465">
        <f t="shared" si="112"/>
        <v>1432</v>
      </c>
      <c r="H532" s="101">
        <f t="shared" si="113"/>
        <v>1432</v>
      </c>
      <c r="I532" s="101"/>
      <c r="J532" s="218"/>
      <c r="K532" s="219"/>
      <c r="L532" s="220"/>
      <c r="M532" s="220"/>
      <c r="N532" s="294"/>
    </row>
    <row r="533" spans="1:14" s="131" customFormat="1" ht="15" customHeight="1">
      <c r="A533" s="306"/>
      <c r="B533" s="328" t="s">
        <v>284</v>
      </c>
      <c r="C533" s="100" t="s">
        <v>766</v>
      </c>
      <c r="D533" s="101">
        <v>700</v>
      </c>
      <c r="E533" s="447"/>
      <c r="F533" s="447"/>
      <c r="G533" s="465">
        <f t="shared" si="112"/>
        <v>700</v>
      </c>
      <c r="H533" s="101">
        <f t="shared" si="113"/>
        <v>700</v>
      </c>
      <c r="I533" s="101">
        <v>0</v>
      </c>
      <c r="J533" s="218"/>
      <c r="K533" s="219"/>
      <c r="L533" s="220"/>
      <c r="M533" s="220"/>
      <c r="N533" s="294"/>
    </row>
    <row r="534" spans="1:14" s="131" customFormat="1" ht="15" customHeight="1">
      <c r="A534" s="306"/>
      <c r="B534" s="328" t="s">
        <v>285</v>
      </c>
      <c r="C534" s="100" t="s">
        <v>288</v>
      </c>
      <c r="D534" s="101">
        <v>500</v>
      </c>
      <c r="E534" s="447"/>
      <c r="F534" s="447"/>
      <c r="G534" s="465">
        <f t="shared" si="112"/>
        <v>500</v>
      </c>
      <c r="H534" s="101">
        <f t="shared" si="113"/>
        <v>500</v>
      </c>
      <c r="I534" s="101">
        <v>0</v>
      </c>
      <c r="J534" s="218"/>
      <c r="K534" s="219"/>
      <c r="L534" s="220"/>
      <c r="M534" s="220"/>
      <c r="N534" s="294"/>
    </row>
    <row r="535" spans="1:14" s="131" customFormat="1" ht="17.25" customHeight="1">
      <c r="A535" s="306"/>
      <c r="B535" s="328" t="s">
        <v>286</v>
      </c>
      <c r="C535" s="100" t="s">
        <v>778</v>
      </c>
      <c r="D535" s="101">
        <v>600</v>
      </c>
      <c r="E535" s="447"/>
      <c r="F535" s="447"/>
      <c r="G535" s="465">
        <f t="shared" si="112"/>
        <v>600</v>
      </c>
      <c r="H535" s="101">
        <f t="shared" si="113"/>
        <v>600</v>
      </c>
      <c r="I535" s="101">
        <v>0</v>
      </c>
      <c r="J535" s="218"/>
      <c r="K535" s="219"/>
      <c r="L535" s="220"/>
      <c r="M535" s="220"/>
      <c r="N535" s="294"/>
    </row>
    <row r="536" spans="1:14" s="131" customFormat="1" ht="18.75" customHeight="1">
      <c r="A536" s="304" t="s">
        <v>313</v>
      </c>
      <c r="B536" s="332"/>
      <c r="C536" s="204" t="s">
        <v>314</v>
      </c>
      <c r="D536" s="217">
        <f>SUM(D537:D555)</f>
        <v>1048613</v>
      </c>
      <c r="E536" s="217">
        <f aca="true" t="shared" si="114" ref="E536:N536">SUM(E537:E555)</f>
        <v>25460</v>
      </c>
      <c r="F536" s="217">
        <f t="shared" si="114"/>
        <v>860</v>
      </c>
      <c r="G536" s="217">
        <f t="shared" si="114"/>
        <v>1073213</v>
      </c>
      <c r="H536" s="217">
        <f t="shared" si="114"/>
        <v>1073213</v>
      </c>
      <c r="I536" s="217">
        <f t="shared" si="114"/>
        <v>558616</v>
      </c>
      <c r="J536" s="217">
        <f t="shared" si="114"/>
        <v>89072</v>
      </c>
      <c r="K536" s="217">
        <f t="shared" si="114"/>
        <v>0</v>
      </c>
      <c r="L536" s="217">
        <f t="shared" si="114"/>
        <v>0</v>
      </c>
      <c r="M536" s="217">
        <f t="shared" si="114"/>
        <v>0</v>
      </c>
      <c r="N536" s="217">
        <f t="shared" si="114"/>
        <v>0</v>
      </c>
    </row>
    <row r="537" spans="1:14" s="131" customFormat="1" ht="16.5" customHeight="1">
      <c r="A537" s="306"/>
      <c r="B537" s="331" t="s">
        <v>704</v>
      </c>
      <c r="C537" s="100" t="s">
        <v>154</v>
      </c>
      <c r="D537" s="101">
        <v>350</v>
      </c>
      <c r="E537" s="447"/>
      <c r="F537" s="447"/>
      <c r="G537" s="465">
        <f>D537+E537-F537</f>
        <v>350</v>
      </c>
      <c r="H537" s="222">
        <f>G537</f>
        <v>350</v>
      </c>
      <c r="I537" s="101">
        <v>0</v>
      </c>
      <c r="J537" s="218"/>
      <c r="K537" s="219">
        <v>0</v>
      </c>
      <c r="L537" s="220"/>
      <c r="M537" s="220"/>
      <c r="N537" s="300"/>
    </row>
    <row r="538" spans="1:14" s="131" customFormat="1" ht="15" customHeight="1">
      <c r="A538" s="306"/>
      <c r="B538" s="328" t="s">
        <v>21</v>
      </c>
      <c r="C538" s="100" t="s">
        <v>665</v>
      </c>
      <c r="D538" s="101">
        <v>511530</v>
      </c>
      <c r="E538" s="447"/>
      <c r="F538" s="447"/>
      <c r="G538" s="465">
        <f aca="true" t="shared" si="115" ref="G538:G555">D538+E538-F538</f>
        <v>511530</v>
      </c>
      <c r="H538" s="222">
        <f aca="true" t="shared" si="116" ref="H538:H555">G538</f>
        <v>511530</v>
      </c>
      <c r="I538" s="101">
        <f>H538</f>
        <v>511530</v>
      </c>
      <c r="J538" s="218"/>
      <c r="K538" s="219">
        <v>0</v>
      </c>
      <c r="L538" s="220"/>
      <c r="M538" s="220"/>
      <c r="N538" s="300"/>
    </row>
    <row r="539" spans="1:14" s="131" customFormat="1" ht="14.25" customHeight="1">
      <c r="A539" s="306"/>
      <c r="B539" s="328" t="s">
        <v>25</v>
      </c>
      <c r="C539" s="100" t="s">
        <v>26</v>
      </c>
      <c r="D539" s="101">
        <v>42046</v>
      </c>
      <c r="E539" s="447"/>
      <c r="F539" s="447"/>
      <c r="G539" s="465">
        <f t="shared" si="115"/>
        <v>42046</v>
      </c>
      <c r="H539" s="222">
        <f t="shared" si="116"/>
        <v>42046</v>
      </c>
      <c r="I539" s="101">
        <f>H539</f>
        <v>42046</v>
      </c>
      <c r="J539" s="218"/>
      <c r="K539" s="219">
        <v>0</v>
      </c>
      <c r="L539" s="220"/>
      <c r="M539" s="220"/>
      <c r="N539" s="300"/>
    </row>
    <row r="540" spans="1:14" s="131" customFormat="1" ht="14.25" customHeight="1">
      <c r="A540" s="306"/>
      <c r="B540" s="331" t="s">
        <v>73</v>
      </c>
      <c r="C540" s="100" t="s">
        <v>53</v>
      </c>
      <c r="D540" s="101">
        <v>78108</v>
      </c>
      <c r="E540" s="447"/>
      <c r="F540" s="447"/>
      <c r="G540" s="465">
        <f t="shared" si="115"/>
        <v>78108</v>
      </c>
      <c r="H540" s="222">
        <f t="shared" si="116"/>
        <v>78108</v>
      </c>
      <c r="I540" s="101">
        <v>0</v>
      </c>
      <c r="J540" s="218">
        <f>H540</f>
        <v>78108</v>
      </c>
      <c r="K540" s="219">
        <v>0</v>
      </c>
      <c r="L540" s="220"/>
      <c r="M540" s="220"/>
      <c r="N540" s="300"/>
    </row>
    <row r="541" spans="1:14" s="131" customFormat="1" ht="13.5" customHeight="1">
      <c r="A541" s="306"/>
      <c r="B541" s="331" t="s">
        <v>27</v>
      </c>
      <c r="C541" s="100" t="s">
        <v>28</v>
      </c>
      <c r="D541" s="101">
        <v>10964</v>
      </c>
      <c r="E541" s="447"/>
      <c r="F541" s="447"/>
      <c r="G541" s="465">
        <f t="shared" si="115"/>
        <v>10964</v>
      </c>
      <c r="H541" s="222">
        <f t="shared" si="116"/>
        <v>10964</v>
      </c>
      <c r="I541" s="101">
        <v>0</v>
      </c>
      <c r="J541" s="218">
        <f>H541</f>
        <v>10964</v>
      </c>
      <c r="K541" s="219">
        <v>0</v>
      </c>
      <c r="L541" s="220"/>
      <c r="M541" s="220"/>
      <c r="N541" s="300"/>
    </row>
    <row r="542" spans="1:14" s="131" customFormat="1" ht="14.25" customHeight="1">
      <c r="A542" s="306"/>
      <c r="B542" s="331" t="s">
        <v>589</v>
      </c>
      <c r="C542" s="100" t="s">
        <v>590</v>
      </c>
      <c r="D542" s="101">
        <v>5040</v>
      </c>
      <c r="E542" s="447"/>
      <c r="F542" s="447"/>
      <c r="G542" s="465">
        <f t="shared" si="115"/>
        <v>5040</v>
      </c>
      <c r="H542" s="222">
        <f t="shared" si="116"/>
        <v>5040</v>
      </c>
      <c r="I542" s="101">
        <f>H542</f>
        <v>5040</v>
      </c>
      <c r="J542" s="218"/>
      <c r="K542" s="219">
        <v>0</v>
      </c>
      <c r="L542" s="220"/>
      <c r="M542" s="220"/>
      <c r="N542" s="300"/>
    </row>
    <row r="543" spans="1:14" s="131" customFormat="1" ht="13.5" customHeight="1">
      <c r="A543" s="306"/>
      <c r="B543" s="331" t="s">
        <v>29</v>
      </c>
      <c r="C543" s="100" t="s">
        <v>56</v>
      </c>
      <c r="D543" s="101">
        <v>235760</v>
      </c>
      <c r="E543" s="447"/>
      <c r="F543" s="447">
        <v>860</v>
      </c>
      <c r="G543" s="465">
        <f t="shared" si="115"/>
        <v>234900</v>
      </c>
      <c r="H543" s="222">
        <f t="shared" si="116"/>
        <v>234900</v>
      </c>
      <c r="I543" s="101">
        <v>0</v>
      </c>
      <c r="J543" s="218"/>
      <c r="K543" s="219">
        <v>0</v>
      </c>
      <c r="L543" s="220"/>
      <c r="M543" s="220"/>
      <c r="N543" s="300"/>
    </row>
    <row r="544" spans="1:14" s="131" customFormat="1" ht="13.5" customHeight="1">
      <c r="A544" s="306"/>
      <c r="B544" s="331" t="s">
        <v>31</v>
      </c>
      <c r="C544" s="100" t="s">
        <v>107</v>
      </c>
      <c r="D544" s="101">
        <v>75180</v>
      </c>
      <c r="E544" s="447"/>
      <c r="F544" s="447"/>
      <c r="G544" s="465">
        <f t="shared" si="115"/>
        <v>75180</v>
      </c>
      <c r="H544" s="222">
        <f t="shared" si="116"/>
        <v>75180</v>
      </c>
      <c r="I544" s="101">
        <v>0</v>
      </c>
      <c r="J544" s="218"/>
      <c r="K544" s="219">
        <v>0</v>
      </c>
      <c r="L544" s="220"/>
      <c r="M544" s="220"/>
      <c r="N544" s="300"/>
    </row>
    <row r="545" spans="1:14" s="131" customFormat="1" ht="13.5" customHeight="1">
      <c r="A545" s="306"/>
      <c r="B545" s="331" t="s">
        <v>33</v>
      </c>
      <c r="C545" s="100" t="s">
        <v>108</v>
      </c>
      <c r="D545" s="101">
        <v>0</v>
      </c>
      <c r="E545" s="447"/>
      <c r="F545" s="447"/>
      <c r="G545" s="465">
        <f t="shared" si="115"/>
        <v>0</v>
      </c>
      <c r="H545" s="222">
        <f t="shared" si="116"/>
        <v>0</v>
      </c>
      <c r="I545" s="101"/>
      <c r="J545" s="218"/>
      <c r="K545" s="219"/>
      <c r="L545" s="220"/>
      <c r="M545" s="220"/>
      <c r="N545" s="300"/>
    </row>
    <row r="546" spans="1:14" s="131" customFormat="1" ht="13.5" customHeight="1">
      <c r="A546" s="306"/>
      <c r="B546" s="331" t="s">
        <v>93</v>
      </c>
      <c r="C546" s="100" t="s">
        <v>94</v>
      </c>
      <c r="D546" s="101">
        <v>600</v>
      </c>
      <c r="E546" s="447"/>
      <c r="F546" s="447"/>
      <c r="G546" s="465">
        <f t="shared" si="115"/>
        <v>600</v>
      </c>
      <c r="H546" s="222">
        <f t="shared" si="116"/>
        <v>600</v>
      </c>
      <c r="I546" s="101">
        <v>0</v>
      </c>
      <c r="J546" s="218"/>
      <c r="K546" s="219">
        <v>0</v>
      </c>
      <c r="L546" s="220"/>
      <c r="M546" s="220"/>
      <c r="N546" s="300"/>
    </row>
    <row r="547" spans="1:14" s="131" customFormat="1" ht="13.5" customHeight="1">
      <c r="A547" s="306"/>
      <c r="B547" s="331" t="s">
        <v>35</v>
      </c>
      <c r="C547" s="100" t="s">
        <v>109</v>
      </c>
      <c r="D547" s="101">
        <v>45134</v>
      </c>
      <c r="E547" s="447"/>
      <c r="F547" s="447"/>
      <c r="G547" s="465">
        <f t="shared" si="115"/>
        <v>45134</v>
      </c>
      <c r="H547" s="222">
        <f t="shared" si="116"/>
        <v>45134</v>
      </c>
      <c r="I547" s="101">
        <v>0</v>
      </c>
      <c r="J547" s="218"/>
      <c r="K547" s="219">
        <v>0</v>
      </c>
      <c r="L547" s="220"/>
      <c r="M547" s="220"/>
      <c r="N547" s="300"/>
    </row>
    <row r="548" spans="1:14" s="131" customFormat="1" ht="13.5" customHeight="1">
      <c r="A548" s="306"/>
      <c r="B548" s="331" t="s">
        <v>591</v>
      </c>
      <c r="C548" s="100" t="s">
        <v>461</v>
      </c>
      <c r="D548" s="101">
        <v>0</v>
      </c>
      <c r="E548" s="447">
        <v>60</v>
      </c>
      <c r="F548" s="447"/>
      <c r="G548" s="465">
        <f t="shared" si="115"/>
        <v>60</v>
      </c>
      <c r="H548" s="222">
        <f t="shared" si="116"/>
        <v>60</v>
      </c>
      <c r="I548" s="101"/>
      <c r="J548" s="218"/>
      <c r="K548" s="219"/>
      <c r="L548" s="220"/>
      <c r="M548" s="220"/>
      <c r="N548" s="300"/>
    </row>
    <row r="549" spans="1:14" s="131" customFormat="1" ht="13.5" customHeight="1">
      <c r="A549" s="306"/>
      <c r="B549" s="331" t="s">
        <v>290</v>
      </c>
      <c r="C549" s="100" t="s">
        <v>292</v>
      </c>
      <c r="D549" s="101">
        <v>0</v>
      </c>
      <c r="E549" s="447">
        <v>40</v>
      </c>
      <c r="F549" s="447"/>
      <c r="G549" s="465">
        <f t="shared" si="115"/>
        <v>40</v>
      </c>
      <c r="H549" s="222">
        <f t="shared" si="116"/>
        <v>40</v>
      </c>
      <c r="I549" s="101"/>
      <c r="J549" s="218"/>
      <c r="K549" s="219"/>
      <c r="L549" s="220"/>
      <c r="M549" s="220"/>
      <c r="N549" s="300"/>
    </row>
    <row r="550" spans="1:14" s="131" customFormat="1" ht="13.5" customHeight="1">
      <c r="A550" s="306"/>
      <c r="B550" s="331" t="s">
        <v>283</v>
      </c>
      <c r="C550" s="100" t="s">
        <v>287</v>
      </c>
      <c r="D550" s="101">
        <v>1200</v>
      </c>
      <c r="E550" s="447">
        <v>80</v>
      </c>
      <c r="F550" s="447"/>
      <c r="G550" s="465">
        <f t="shared" si="115"/>
        <v>1280</v>
      </c>
      <c r="H550" s="222">
        <f t="shared" si="116"/>
        <v>1280</v>
      </c>
      <c r="I550" s="101"/>
      <c r="J550" s="218"/>
      <c r="K550" s="219"/>
      <c r="L550" s="220"/>
      <c r="M550" s="220"/>
      <c r="N550" s="300"/>
    </row>
    <row r="551" spans="1:14" s="131" customFormat="1" ht="13.5" customHeight="1">
      <c r="A551" s="306"/>
      <c r="B551" s="331" t="s">
        <v>41</v>
      </c>
      <c r="C551" s="100" t="s">
        <v>42</v>
      </c>
      <c r="D551" s="101">
        <v>26601</v>
      </c>
      <c r="E551" s="447"/>
      <c r="F551" s="447"/>
      <c r="G551" s="465">
        <f t="shared" si="115"/>
        <v>26601</v>
      </c>
      <c r="H551" s="222">
        <f t="shared" si="116"/>
        <v>26601</v>
      </c>
      <c r="I551" s="101">
        <v>0</v>
      </c>
      <c r="J551" s="218"/>
      <c r="K551" s="219">
        <v>0</v>
      </c>
      <c r="L551" s="220"/>
      <c r="M551" s="220"/>
      <c r="N551" s="300"/>
    </row>
    <row r="552" spans="1:14" s="131" customFormat="1" ht="12.75" customHeight="1">
      <c r="A552" s="306"/>
      <c r="B552" s="331" t="s">
        <v>57</v>
      </c>
      <c r="C552" s="100" t="s">
        <v>58</v>
      </c>
      <c r="D552" s="101">
        <v>16100</v>
      </c>
      <c r="E552" s="447"/>
      <c r="F552" s="447"/>
      <c r="G552" s="465">
        <f t="shared" si="115"/>
        <v>16100</v>
      </c>
      <c r="H552" s="222">
        <f t="shared" si="116"/>
        <v>16100</v>
      </c>
      <c r="I552" s="101">
        <v>0</v>
      </c>
      <c r="J552" s="218"/>
      <c r="K552" s="219">
        <v>0</v>
      </c>
      <c r="L552" s="220"/>
      <c r="M552" s="220"/>
      <c r="N552" s="300"/>
    </row>
    <row r="553" spans="1:14" s="131" customFormat="1" ht="12.75" customHeight="1">
      <c r="A553" s="306"/>
      <c r="B553" s="331" t="s">
        <v>112</v>
      </c>
      <c r="C553" s="101" t="s">
        <v>113</v>
      </c>
      <c r="D553" s="101">
        <v>0</v>
      </c>
      <c r="E553" s="447">
        <v>24600</v>
      </c>
      <c r="F553" s="447"/>
      <c r="G553" s="465">
        <f t="shared" si="115"/>
        <v>24600</v>
      </c>
      <c r="H553" s="222">
        <f t="shared" si="116"/>
        <v>24600</v>
      </c>
      <c r="I553" s="101"/>
      <c r="J553" s="218"/>
      <c r="K553" s="219"/>
      <c r="L553" s="220"/>
      <c r="M553" s="220"/>
      <c r="N553" s="300"/>
    </row>
    <row r="554" spans="1:14" s="131" customFormat="1" ht="12.75" customHeight="1">
      <c r="A554" s="306"/>
      <c r="B554" s="331" t="s">
        <v>285</v>
      </c>
      <c r="C554" s="100" t="s">
        <v>288</v>
      </c>
      <c r="D554" s="101">
        <v>0</v>
      </c>
      <c r="E554" s="447">
        <v>180</v>
      </c>
      <c r="F554" s="447"/>
      <c r="G554" s="465">
        <f t="shared" si="115"/>
        <v>180</v>
      </c>
      <c r="H554" s="222">
        <f t="shared" si="116"/>
        <v>180</v>
      </c>
      <c r="I554" s="101"/>
      <c r="J554" s="218"/>
      <c r="K554" s="219"/>
      <c r="L554" s="220"/>
      <c r="M554" s="220"/>
      <c r="N554" s="300"/>
    </row>
    <row r="555" spans="1:14" s="131" customFormat="1" ht="12.75" customHeight="1">
      <c r="A555" s="306"/>
      <c r="B555" s="331" t="s">
        <v>286</v>
      </c>
      <c r="C555" s="100" t="s">
        <v>778</v>
      </c>
      <c r="D555" s="101">
        <v>0</v>
      </c>
      <c r="E555" s="447">
        <v>500</v>
      </c>
      <c r="F555" s="447"/>
      <c r="G555" s="465">
        <f t="shared" si="115"/>
        <v>500</v>
      </c>
      <c r="H555" s="222">
        <f t="shared" si="116"/>
        <v>500</v>
      </c>
      <c r="I555" s="101"/>
      <c r="J555" s="218"/>
      <c r="K555" s="219"/>
      <c r="L555" s="220"/>
      <c r="M555" s="220"/>
      <c r="N555" s="300"/>
    </row>
    <row r="556" spans="1:14" s="131" customFormat="1" ht="20.25" customHeight="1">
      <c r="A556" s="304" t="s">
        <v>315</v>
      </c>
      <c r="B556" s="334"/>
      <c r="C556" s="204" t="s">
        <v>316</v>
      </c>
      <c r="D556" s="217">
        <f>SUM(D557:D569)</f>
        <v>206530</v>
      </c>
      <c r="E556" s="217">
        <f>SUM(E557:E569)</f>
        <v>198680</v>
      </c>
      <c r="F556" s="217">
        <f>SUM(F557:F569)</f>
        <v>198680</v>
      </c>
      <c r="G556" s="217">
        <f>SUM(G557:G569)</f>
        <v>206530</v>
      </c>
      <c r="H556" s="217">
        <f aca="true" t="shared" si="117" ref="H556:N556">SUM(H557:H569)</f>
        <v>206530</v>
      </c>
      <c r="I556" s="217">
        <f t="shared" si="117"/>
        <v>6565</v>
      </c>
      <c r="J556" s="217">
        <f t="shared" si="117"/>
        <v>1285</v>
      </c>
      <c r="K556" s="217">
        <f t="shared" si="117"/>
        <v>0</v>
      </c>
      <c r="L556" s="217">
        <f t="shared" si="117"/>
        <v>0</v>
      </c>
      <c r="M556" s="217">
        <f t="shared" si="117"/>
        <v>0</v>
      </c>
      <c r="N556" s="293">
        <f t="shared" si="117"/>
        <v>0</v>
      </c>
    </row>
    <row r="557" spans="1:14" s="131" customFormat="1" ht="15.75" customHeight="1">
      <c r="A557" s="306"/>
      <c r="B557" s="331" t="s">
        <v>696</v>
      </c>
      <c r="C557" s="100" t="s">
        <v>357</v>
      </c>
      <c r="D557" s="222">
        <v>6000</v>
      </c>
      <c r="E557" s="449">
        <v>6000</v>
      </c>
      <c r="F557" s="449">
        <v>6000</v>
      </c>
      <c r="G557" s="465">
        <f>D557+E557-F557</f>
        <v>6000</v>
      </c>
      <c r="H557" s="222">
        <f>G557</f>
        <v>6000</v>
      </c>
      <c r="I557" s="101">
        <v>0</v>
      </c>
      <c r="J557" s="218"/>
      <c r="K557" s="218">
        <v>0</v>
      </c>
      <c r="L557" s="220"/>
      <c r="M557" s="220"/>
      <c r="N557" s="294"/>
    </row>
    <row r="558" spans="1:14" s="131" customFormat="1" ht="15" customHeight="1">
      <c r="A558" s="306"/>
      <c r="B558" s="331" t="s">
        <v>358</v>
      </c>
      <c r="C558" s="100" t="s">
        <v>357</v>
      </c>
      <c r="D558" s="222">
        <v>127296</v>
      </c>
      <c r="E558" s="449">
        <v>127296</v>
      </c>
      <c r="F558" s="449">
        <v>127296</v>
      </c>
      <c r="G558" s="465">
        <f aca="true" t="shared" si="118" ref="G558:G569">D558+E558-F558</f>
        <v>127296</v>
      </c>
      <c r="H558" s="222">
        <f aca="true" t="shared" si="119" ref="H558:I569">G558</f>
        <v>127296</v>
      </c>
      <c r="I558" s="101">
        <v>0</v>
      </c>
      <c r="J558" s="218"/>
      <c r="K558" s="218">
        <v>0</v>
      </c>
      <c r="L558" s="220"/>
      <c r="M558" s="220"/>
      <c r="N558" s="294"/>
    </row>
    <row r="559" spans="1:14" s="131" customFormat="1" ht="15.75" customHeight="1">
      <c r="A559" s="306"/>
      <c r="B559" s="331" t="s">
        <v>359</v>
      </c>
      <c r="C559" s="100" t="s">
        <v>357</v>
      </c>
      <c r="D559" s="222">
        <v>59904</v>
      </c>
      <c r="E559" s="449">
        <v>59904</v>
      </c>
      <c r="F559" s="449">
        <v>59904</v>
      </c>
      <c r="G559" s="465">
        <f t="shared" si="118"/>
        <v>59904</v>
      </c>
      <c r="H559" s="222">
        <f t="shared" si="119"/>
        <v>59904</v>
      </c>
      <c r="I559" s="101">
        <v>0</v>
      </c>
      <c r="J559" s="218"/>
      <c r="K559" s="218">
        <v>0</v>
      </c>
      <c r="L559" s="220"/>
      <c r="M559" s="220"/>
      <c r="N559" s="294"/>
    </row>
    <row r="560" spans="1:14" s="131" customFormat="1" ht="15" customHeight="1">
      <c r="A560" s="306"/>
      <c r="B560" s="331" t="s">
        <v>269</v>
      </c>
      <c r="C560" s="100" t="s">
        <v>665</v>
      </c>
      <c r="D560" s="222">
        <v>4464</v>
      </c>
      <c r="E560" s="449"/>
      <c r="F560" s="449"/>
      <c r="G560" s="465">
        <f t="shared" si="118"/>
        <v>4464</v>
      </c>
      <c r="H560" s="222">
        <f t="shared" si="119"/>
        <v>4464</v>
      </c>
      <c r="I560" s="101">
        <f>H560</f>
        <v>4464</v>
      </c>
      <c r="J560" s="218"/>
      <c r="K560" s="218"/>
      <c r="L560" s="220"/>
      <c r="M560" s="220"/>
      <c r="N560" s="294"/>
    </row>
    <row r="561" spans="1:14" s="131" customFormat="1" ht="15.75" customHeight="1">
      <c r="A561" s="306"/>
      <c r="B561" s="331" t="s">
        <v>270</v>
      </c>
      <c r="C561" s="100" t="s">
        <v>665</v>
      </c>
      <c r="D561" s="222">
        <v>2101</v>
      </c>
      <c r="E561" s="449"/>
      <c r="F561" s="449"/>
      <c r="G561" s="465">
        <f t="shared" si="118"/>
        <v>2101</v>
      </c>
      <c r="H561" s="222">
        <f t="shared" si="119"/>
        <v>2101</v>
      </c>
      <c r="I561" s="101">
        <f>H561</f>
        <v>2101</v>
      </c>
      <c r="J561" s="218"/>
      <c r="K561" s="218"/>
      <c r="L561" s="220"/>
      <c r="M561" s="220"/>
      <c r="N561" s="294"/>
    </row>
    <row r="562" spans="1:14" s="131" customFormat="1" ht="15.75" customHeight="1">
      <c r="A562" s="306"/>
      <c r="B562" s="331" t="s">
        <v>777</v>
      </c>
      <c r="C562" s="100" t="s">
        <v>26</v>
      </c>
      <c r="D562" s="222">
        <v>0</v>
      </c>
      <c r="E562" s="449"/>
      <c r="F562" s="449"/>
      <c r="G562" s="465">
        <f t="shared" si="118"/>
        <v>0</v>
      </c>
      <c r="H562" s="222">
        <f t="shared" si="119"/>
        <v>0</v>
      </c>
      <c r="I562" s="101">
        <f t="shared" si="119"/>
        <v>0</v>
      </c>
      <c r="J562" s="218"/>
      <c r="K562" s="218"/>
      <c r="L562" s="220"/>
      <c r="M562" s="220"/>
      <c r="N562" s="294"/>
    </row>
    <row r="563" spans="1:14" s="131" customFormat="1" ht="15.75" customHeight="1">
      <c r="A563" s="306"/>
      <c r="B563" s="331" t="s">
        <v>752</v>
      </c>
      <c r="C563" s="100" t="s">
        <v>26</v>
      </c>
      <c r="D563" s="222">
        <v>0</v>
      </c>
      <c r="E563" s="449"/>
      <c r="F563" s="449"/>
      <c r="G563" s="465">
        <f t="shared" si="118"/>
        <v>0</v>
      </c>
      <c r="H563" s="222">
        <f t="shared" si="119"/>
        <v>0</v>
      </c>
      <c r="I563" s="101">
        <f t="shared" si="119"/>
        <v>0</v>
      </c>
      <c r="J563" s="218"/>
      <c r="K563" s="218"/>
      <c r="L563" s="220"/>
      <c r="M563" s="220"/>
      <c r="N563" s="294"/>
    </row>
    <row r="564" spans="1:14" s="131" customFormat="1" ht="15" customHeight="1">
      <c r="A564" s="306"/>
      <c r="B564" s="331" t="s">
        <v>271</v>
      </c>
      <c r="C564" s="100" t="s">
        <v>87</v>
      </c>
      <c r="D564" s="222">
        <v>764</v>
      </c>
      <c r="E564" s="449"/>
      <c r="F564" s="449"/>
      <c r="G564" s="465">
        <f t="shared" si="118"/>
        <v>764</v>
      </c>
      <c r="H564" s="222">
        <f t="shared" si="119"/>
        <v>764</v>
      </c>
      <c r="I564" s="101">
        <v>0</v>
      </c>
      <c r="J564" s="218">
        <f>H564</f>
        <v>764</v>
      </c>
      <c r="K564" s="218"/>
      <c r="L564" s="220"/>
      <c r="M564" s="220"/>
      <c r="N564" s="294"/>
    </row>
    <row r="565" spans="1:14" s="131" customFormat="1" ht="12.75" customHeight="1">
      <c r="A565" s="306"/>
      <c r="B565" s="331" t="s">
        <v>272</v>
      </c>
      <c r="C565" s="100" t="s">
        <v>87</v>
      </c>
      <c r="D565" s="222">
        <v>360</v>
      </c>
      <c r="E565" s="449"/>
      <c r="F565" s="449"/>
      <c r="G565" s="465">
        <f t="shared" si="118"/>
        <v>360</v>
      </c>
      <c r="H565" s="222">
        <f t="shared" si="119"/>
        <v>360</v>
      </c>
      <c r="I565" s="101">
        <v>0</v>
      </c>
      <c r="J565" s="218">
        <f>H565</f>
        <v>360</v>
      </c>
      <c r="K565" s="218"/>
      <c r="L565" s="220"/>
      <c r="M565" s="220"/>
      <c r="N565" s="294"/>
    </row>
    <row r="566" spans="1:14" s="131" customFormat="1" ht="15" customHeight="1">
      <c r="A566" s="306"/>
      <c r="B566" s="331" t="s">
        <v>273</v>
      </c>
      <c r="C566" s="100" t="s">
        <v>28</v>
      </c>
      <c r="D566" s="222">
        <v>109</v>
      </c>
      <c r="E566" s="449"/>
      <c r="F566" s="449"/>
      <c r="G566" s="465">
        <f t="shared" si="118"/>
        <v>109</v>
      </c>
      <c r="H566" s="222">
        <f t="shared" si="119"/>
        <v>109</v>
      </c>
      <c r="I566" s="101">
        <v>0</v>
      </c>
      <c r="J566" s="218">
        <f>H566</f>
        <v>109</v>
      </c>
      <c r="K566" s="218"/>
      <c r="L566" s="220"/>
      <c r="M566" s="220"/>
      <c r="N566" s="294"/>
    </row>
    <row r="567" spans="1:14" s="131" customFormat="1" ht="17.25" customHeight="1">
      <c r="A567" s="306"/>
      <c r="B567" s="331" t="s">
        <v>274</v>
      </c>
      <c r="C567" s="100" t="s">
        <v>28</v>
      </c>
      <c r="D567" s="222">
        <v>52</v>
      </c>
      <c r="E567" s="449"/>
      <c r="F567" s="449"/>
      <c r="G567" s="465">
        <f t="shared" si="118"/>
        <v>52</v>
      </c>
      <c r="H567" s="222">
        <f t="shared" si="119"/>
        <v>52</v>
      </c>
      <c r="I567" s="101">
        <v>0</v>
      </c>
      <c r="J567" s="218">
        <f>H567</f>
        <v>52</v>
      </c>
      <c r="K567" s="218"/>
      <c r="L567" s="220"/>
      <c r="M567" s="220"/>
      <c r="N567" s="294"/>
    </row>
    <row r="568" spans="1:14" s="131" customFormat="1" ht="16.5" customHeight="1">
      <c r="A568" s="306"/>
      <c r="B568" s="331" t="s">
        <v>346</v>
      </c>
      <c r="C568" s="100" t="s">
        <v>109</v>
      </c>
      <c r="D568" s="222">
        <v>3727</v>
      </c>
      <c r="E568" s="449">
        <v>3727</v>
      </c>
      <c r="F568" s="449">
        <v>3727</v>
      </c>
      <c r="G568" s="465">
        <f t="shared" si="118"/>
        <v>3727</v>
      </c>
      <c r="H568" s="222">
        <f t="shared" si="119"/>
        <v>3727</v>
      </c>
      <c r="I568" s="101">
        <v>0</v>
      </c>
      <c r="J568" s="218"/>
      <c r="K568" s="218">
        <v>0</v>
      </c>
      <c r="L568" s="220"/>
      <c r="M568" s="220"/>
      <c r="N568" s="294"/>
    </row>
    <row r="569" spans="1:14" s="131" customFormat="1" ht="15.75" customHeight="1">
      <c r="A569" s="306"/>
      <c r="B569" s="331" t="s">
        <v>347</v>
      </c>
      <c r="C569" s="100" t="s">
        <v>109</v>
      </c>
      <c r="D569" s="222">
        <v>1753</v>
      </c>
      <c r="E569" s="449">
        <v>1753</v>
      </c>
      <c r="F569" s="449">
        <v>1753</v>
      </c>
      <c r="G569" s="465">
        <f t="shared" si="118"/>
        <v>1753</v>
      </c>
      <c r="H569" s="222">
        <f t="shared" si="119"/>
        <v>1753</v>
      </c>
      <c r="I569" s="101">
        <v>0</v>
      </c>
      <c r="J569" s="218"/>
      <c r="K569" s="218">
        <v>0</v>
      </c>
      <c r="L569" s="220"/>
      <c r="M569" s="220"/>
      <c r="N569" s="294"/>
    </row>
    <row r="570" spans="1:14" s="131" customFormat="1" ht="23.25" customHeight="1">
      <c r="A570" s="304" t="s">
        <v>317</v>
      </c>
      <c r="B570" s="332"/>
      <c r="C570" s="204" t="s">
        <v>318</v>
      </c>
      <c r="D570" s="217">
        <f>SUM(D571:D574)</f>
        <v>3900</v>
      </c>
      <c r="E570" s="217">
        <f>SUM(E571:E574)</f>
        <v>0</v>
      </c>
      <c r="F570" s="217">
        <f>SUM(F571:F574)</f>
        <v>0</v>
      </c>
      <c r="G570" s="217">
        <f>SUM(G571:G574)</f>
        <v>3900</v>
      </c>
      <c r="H570" s="217">
        <f aca="true" t="shared" si="120" ref="H570:N570">SUM(H571:H574)</f>
        <v>3900</v>
      </c>
      <c r="I570" s="217">
        <f t="shared" si="120"/>
        <v>1400</v>
      </c>
      <c r="J570" s="217">
        <f t="shared" si="120"/>
        <v>0</v>
      </c>
      <c r="K570" s="217">
        <f t="shared" si="120"/>
        <v>1500</v>
      </c>
      <c r="L570" s="217">
        <f t="shared" si="120"/>
        <v>0</v>
      </c>
      <c r="M570" s="217">
        <f t="shared" si="120"/>
        <v>0</v>
      </c>
      <c r="N570" s="293">
        <f t="shared" si="120"/>
        <v>0</v>
      </c>
    </row>
    <row r="571" spans="1:14" s="131" customFormat="1" ht="22.5" customHeight="1">
      <c r="A571" s="306"/>
      <c r="B571" s="328" t="s">
        <v>79</v>
      </c>
      <c r="C571" s="100" t="s">
        <v>806</v>
      </c>
      <c r="D571" s="222">
        <v>1500</v>
      </c>
      <c r="E571" s="449"/>
      <c r="F571" s="449"/>
      <c r="G571" s="465">
        <f>D571+E571-F571</f>
        <v>1500</v>
      </c>
      <c r="H571" s="222">
        <f>G571</f>
        <v>1500</v>
      </c>
      <c r="I571" s="101">
        <v>0</v>
      </c>
      <c r="J571" s="218"/>
      <c r="K571" s="219">
        <f>H571</f>
        <v>1500</v>
      </c>
      <c r="L571" s="220"/>
      <c r="M571" s="220"/>
      <c r="N571" s="294"/>
    </row>
    <row r="572" spans="1:14" s="131" customFormat="1" ht="17.25" customHeight="1">
      <c r="A572" s="306"/>
      <c r="B572" s="328" t="s">
        <v>589</v>
      </c>
      <c r="C572" s="100" t="s">
        <v>590</v>
      </c>
      <c r="D572" s="222">
        <v>1400</v>
      </c>
      <c r="E572" s="449"/>
      <c r="F572" s="449"/>
      <c r="G572" s="465">
        <f>D572+E572-F572</f>
        <v>1400</v>
      </c>
      <c r="H572" s="222">
        <f>G572</f>
        <v>1400</v>
      </c>
      <c r="I572" s="101">
        <f>H572</f>
        <v>1400</v>
      </c>
      <c r="J572" s="218"/>
      <c r="K572" s="219">
        <v>0</v>
      </c>
      <c r="L572" s="220"/>
      <c r="M572" s="220"/>
      <c r="N572" s="294"/>
    </row>
    <row r="573" spans="1:14" s="131" customFormat="1" ht="18" customHeight="1">
      <c r="A573" s="306"/>
      <c r="B573" s="328" t="s">
        <v>29</v>
      </c>
      <c r="C573" s="100" t="s">
        <v>56</v>
      </c>
      <c r="D573" s="222">
        <v>600</v>
      </c>
      <c r="E573" s="449"/>
      <c r="F573" s="449"/>
      <c r="G573" s="465">
        <f>D573+E573-F573</f>
        <v>600</v>
      </c>
      <c r="H573" s="222">
        <f>G573</f>
        <v>600</v>
      </c>
      <c r="I573" s="101">
        <v>0</v>
      </c>
      <c r="J573" s="218"/>
      <c r="K573" s="219">
        <v>0</v>
      </c>
      <c r="L573" s="220"/>
      <c r="M573" s="220"/>
      <c r="N573" s="294"/>
    </row>
    <row r="574" spans="1:14" s="131" customFormat="1" ht="19.5" customHeight="1">
      <c r="A574" s="306"/>
      <c r="B574" s="328" t="s">
        <v>35</v>
      </c>
      <c r="C574" s="100" t="s">
        <v>36</v>
      </c>
      <c r="D574" s="101">
        <v>400</v>
      </c>
      <c r="E574" s="447"/>
      <c r="F574" s="447"/>
      <c r="G574" s="465">
        <f>D574+E574-F574</f>
        <v>400</v>
      </c>
      <c r="H574" s="222">
        <f>G574</f>
        <v>400</v>
      </c>
      <c r="I574" s="101">
        <v>0</v>
      </c>
      <c r="J574" s="218"/>
      <c r="K574" s="219">
        <v>0</v>
      </c>
      <c r="L574" s="220"/>
      <c r="M574" s="220"/>
      <c r="N574" s="294"/>
    </row>
    <row r="575" spans="1:14" s="131" customFormat="1" ht="17.25" customHeight="1">
      <c r="A575" s="304" t="s">
        <v>319</v>
      </c>
      <c r="B575" s="332"/>
      <c r="C575" s="204" t="s">
        <v>89</v>
      </c>
      <c r="D575" s="217">
        <f aca="true" t="shared" si="121" ref="D575:N575">D576</f>
        <v>28353</v>
      </c>
      <c r="E575" s="217">
        <f t="shared" si="121"/>
        <v>0</v>
      </c>
      <c r="F575" s="217">
        <f t="shared" si="121"/>
        <v>0</v>
      </c>
      <c r="G575" s="217">
        <f t="shared" si="121"/>
        <v>28353</v>
      </c>
      <c r="H575" s="217">
        <f t="shared" si="121"/>
        <v>28353</v>
      </c>
      <c r="I575" s="217">
        <f t="shared" si="121"/>
        <v>0</v>
      </c>
      <c r="J575" s="217">
        <f t="shared" si="121"/>
        <v>0</v>
      </c>
      <c r="K575" s="217">
        <f t="shared" si="121"/>
        <v>0</v>
      </c>
      <c r="L575" s="217">
        <f t="shared" si="121"/>
        <v>0</v>
      </c>
      <c r="M575" s="217">
        <f t="shared" si="121"/>
        <v>0</v>
      </c>
      <c r="N575" s="293">
        <f t="shared" si="121"/>
        <v>0</v>
      </c>
    </row>
    <row r="576" spans="1:14" s="131" customFormat="1" ht="18.75" customHeight="1">
      <c r="A576" s="306"/>
      <c r="B576" s="328" t="s">
        <v>41</v>
      </c>
      <c r="C576" s="100" t="s">
        <v>42</v>
      </c>
      <c r="D576" s="222">
        <v>28353</v>
      </c>
      <c r="E576" s="449"/>
      <c r="F576" s="449"/>
      <c r="G576" s="465">
        <f>D576+E576-F576</f>
        <v>28353</v>
      </c>
      <c r="H576" s="226">
        <f>G576</f>
        <v>28353</v>
      </c>
      <c r="I576" s="101">
        <v>0</v>
      </c>
      <c r="J576" s="218"/>
      <c r="K576" s="219">
        <v>0</v>
      </c>
      <c r="L576" s="220"/>
      <c r="M576" s="220"/>
      <c r="N576" s="294"/>
    </row>
    <row r="577" spans="1:14" s="131" customFormat="1" ht="40.5" customHeight="1">
      <c r="A577" s="323" t="s">
        <v>320</v>
      </c>
      <c r="B577" s="329"/>
      <c r="C577" s="166" t="s">
        <v>720</v>
      </c>
      <c r="D577" s="221">
        <f aca="true" t="shared" si="122" ref="D577:N577">D578+D580</f>
        <v>40100</v>
      </c>
      <c r="E577" s="221">
        <f t="shared" si="122"/>
        <v>0</v>
      </c>
      <c r="F577" s="221">
        <f t="shared" si="122"/>
        <v>0</v>
      </c>
      <c r="G577" s="221">
        <f t="shared" si="122"/>
        <v>40100</v>
      </c>
      <c r="H577" s="221">
        <f t="shared" si="122"/>
        <v>40100</v>
      </c>
      <c r="I577" s="221">
        <f t="shared" si="122"/>
        <v>0</v>
      </c>
      <c r="J577" s="221">
        <f t="shared" si="122"/>
        <v>0</v>
      </c>
      <c r="K577" s="221">
        <f t="shared" si="122"/>
        <v>33000</v>
      </c>
      <c r="L577" s="221">
        <f t="shared" si="122"/>
        <v>0</v>
      </c>
      <c r="M577" s="221">
        <f t="shared" si="122"/>
        <v>0</v>
      </c>
      <c r="N577" s="295">
        <f t="shared" si="122"/>
        <v>0</v>
      </c>
    </row>
    <row r="578" spans="1:14" s="131" customFormat="1" ht="17.25" customHeight="1">
      <c r="A578" s="304" t="s">
        <v>321</v>
      </c>
      <c r="B578" s="332"/>
      <c r="C578" s="204" t="s">
        <v>322</v>
      </c>
      <c r="D578" s="217">
        <f aca="true" t="shared" si="123" ref="D578:N578">D579</f>
        <v>33000</v>
      </c>
      <c r="E578" s="217">
        <f t="shared" si="123"/>
        <v>0</v>
      </c>
      <c r="F578" s="217">
        <f t="shared" si="123"/>
        <v>0</v>
      </c>
      <c r="G578" s="217">
        <f t="shared" si="123"/>
        <v>33000</v>
      </c>
      <c r="H578" s="217">
        <f t="shared" si="123"/>
        <v>33000</v>
      </c>
      <c r="I578" s="217">
        <f t="shared" si="123"/>
        <v>0</v>
      </c>
      <c r="J578" s="217">
        <f t="shared" si="123"/>
        <v>0</v>
      </c>
      <c r="K578" s="217">
        <f t="shared" si="123"/>
        <v>33000</v>
      </c>
      <c r="L578" s="217">
        <f t="shared" si="123"/>
        <v>0</v>
      </c>
      <c r="M578" s="217">
        <f t="shared" si="123"/>
        <v>0</v>
      </c>
      <c r="N578" s="293">
        <f t="shared" si="123"/>
        <v>0</v>
      </c>
    </row>
    <row r="579" spans="1:14" s="131" customFormat="1" ht="22.5" customHeight="1">
      <c r="A579" s="306"/>
      <c r="B579" s="328" t="s">
        <v>79</v>
      </c>
      <c r="C579" s="100" t="s">
        <v>323</v>
      </c>
      <c r="D579" s="222">
        <v>33000</v>
      </c>
      <c r="E579" s="449"/>
      <c r="F579" s="449"/>
      <c r="G579" s="465">
        <f>D579+E579-F579</f>
        <v>33000</v>
      </c>
      <c r="H579" s="222">
        <f>D579</f>
        <v>33000</v>
      </c>
      <c r="I579" s="101">
        <v>0</v>
      </c>
      <c r="J579" s="218">
        <v>0</v>
      </c>
      <c r="K579" s="218">
        <f>H579</f>
        <v>33000</v>
      </c>
      <c r="L579" s="220"/>
      <c r="M579" s="220"/>
      <c r="N579" s="294"/>
    </row>
    <row r="580" spans="1:14" s="131" customFormat="1" ht="18" customHeight="1">
      <c r="A580" s="304" t="s">
        <v>324</v>
      </c>
      <c r="B580" s="333"/>
      <c r="C580" s="204" t="s">
        <v>89</v>
      </c>
      <c r="D580" s="217">
        <f>SUM(D581:D582)</f>
        <v>7100</v>
      </c>
      <c r="E580" s="217">
        <f>SUM(E581:E582)</f>
        <v>0</v>
      </c>
      <c r="F580" s="217">
        <f>SUM(F581:F582)</f>
        <v>0</v>
      </c>
      <c r="G580" s="217">
        <f>SUM(G581:G582)</f>
        <v>7100</v>
      </c>
      <c r="H580" s="217">
        <f aca="true" t="shared" si="124" ref="H580:N580">SUM(H581:H582)</f>
        <v>7100</v>
      </c>
      <c r="I580" s="217">
        <f t="shared" si="124"/>
        <v>0</v>
      </c>
      <c r="J580" s="217">
        <f t="shared" si="124"/>
        <v>0</v>
      </c>
      <c r="K580" s="217">
        <f t="shared" si="124"/>
        <v>0</v>
      </c>
      <c r="L580" s="217">
        <f t="shared" si="124"/>
        <v>0</v>
      </c>
      <c r="M580" s="217">
        <f t="shared" si="124"/>
        <v>0</v>
      </c>
      <c r="N580" s="293">
        <f t="shared" si="124"/>
        <v>0</v>
      </c>
    </row>
    <row r="581" spans="1:14" s="131" customFormat="1" ht="18" customHeight="1">
      <c r="A581" s="321"/>
      <c r="B581" s="328" t="s">
        <v>29</v>
      </c>
      <c r="C581" s="100" t="s">
        <v>56</v>
      </c>
      <c r="D581" s="222">
        <v>5800</v>
      </c>
      <c r="E581" s="449"/>
      <c r="F581" s="449"/>
      <c r="G581" s="465">
        <f>D581+E581-F581</f>
        <v>5800</v>
      </c>
      <c r="H581" s="222">
        <f>G581</f>
        <v>5800</v>
      </c>
      <c r="I581" s="101">
        <v>0</v>
      </c>
      <c r="J581" s="218">
        <v>0</v>
      </c>
      <c r="K581" s="218">
        <v>0</v>
      </c>
      <c r="L581" s="220"/>
      <c r="M581" s="220"/>
      <c r="N581" s="294"/>
    </row>
    <row r="582" spans="1:14" s="131" customFormat="1" ht="16.5" customHeight="1">
      <c r="A582" s="321"/>
      <c r="B582" s="328" t="s">
        <v>35</v>
      </c>
      <c r="C582" s="100" t="s">
        <v>36</v>
      </c>
      <c r="D582" s="222">
        <v>1300</v>
      </c>
      <c r="E582" s="449"/>
      <c r="F582" s="449"/>
      <c r="G582" s="465">
        <f>D582+E582-F582</f>
        <v>1300</v>
      </c>
      <c r="H582" s="222">
        <f>G582</f>
        <v>1300</v>
      </c>
      <c r="I582" s="101">
        <v>0</v>
      </c>
      <c r="J582" s="218">
        <v>0</v>
      </c>
      <c r="K582" s="218">
        <v>0</v>
      </c>
      <c r="L582" s="220"/>
      <c r="M582" s="220"/>
      <c r="N582" s="294"/>
    </row>
    <row r="583" spans="1:14" s="131" customFormat="1" ht="27.75" customHeight="1">
      <c r="A583" s="307" t="s">
        <v>325</v>
      </c>
      <c r="B583" s="326"/>
      <c r="C583" s="166" t="s">
        <v>326</v>
      </c>
      <c r="D583" s="221">
        <f aca="true" t="shared" si="125" ref="D583:N583">D584</f>
        <v>16000</v>
      </c>
      <c r="E583" s="221">
        <f t="shared" si="125"/>
        <v>0</v>
      </c>
      <c r="F583" s="221">
        <f t="shared" si="125"/>
        <v>0</v>
      </c>
      <c r="G583" s="221">
        <f t="shared" si="125"/>
        <v>16000</v>
      </c>
      <c r="H583" s="221">
        <f t="shared" si="125"/>
        <v>16000</v>
      </c>
      <c r="I583" s="221">
        <f t="shared" si="125"/>
        <v>0</v>
      </c>
      <c r="J583" s="221">
        <f t="shared" si="125"/>
        <v>0</v>
      </c>
      <c r="K583" s="221">
        <f t="shared" si="125"/>
        <v>16000</v>
      </c>
      <c r="L583" s="221">
        <f t="shared" si="125"/>
        <v>0</v>
      </c>
      <c r="M583" s="221">
        <f t="shared" si="125"/>
        <v>0</v>
      </c>
      <c r="N583" s="295">
        <f t="shared" si="125"/>
        <v>0</v>
      </c>
    </row>
    <row r="584" spans="1:14" s="131" customFormat="1" ht="18.75" customHeight="1">
      <c r="A584" s="304" t="s">
        <v>327</v>
      </c>
      <c r="B584" s="325"/>
      <c r="C584" s="204" t="s">
        <v>89</v>
      </c>
      <c r="D584" s="217">
        <f aca="true" t="shared" si="126" ref="D584:N584">D585</f>
        <v>16000</v>
      </c>
      <c r="E584" s="217">
        <f t="shared" si="126"/>
        <v>0</v>
      </c>
      <c r="F584" s="217">
        <f t="shared" si="126"/>
        <v>0</v>
      </c>
      <c r="G584" s="217">
        <f t="shared" si="126"/>
        <v>16000</v>
      </c>
      <c r="H584" s="217">
        <f t="shared" si="126"/>
        <v>16000</v>
      </c>
      <c r="I584" s="217">
        <f t="shared" si="126"/>
        <v>0</v>
      </c>
      <c r="J584" s="217">
        <f t="shared" si="126"/>
        <v>0</v>
      </c>
      <c r="K584" s="217">
        <f t="shared" si="126"/>
        <v>16000</v>
      </c>
      <c r="L584" s="217">
        <f t="shared" si="126"/>
        <v>0</v>
      </c>
      <c r="M584" s="217">
        <f t="shared" si="126"/>
        <v>0</v>
      </c>
      <c r="N584" s="293">
        <f t="shared" si="126"/>
        <v>0</v>
      </c>
    </row>
    <row r="585" spans="1:14" s="131" customFormat="1" ht="33.75" customHeight="1" thickBot="1">
      <c r="A585" s="452"/>
      <c r="B585" s="453" t="s">
        <v>305</v>
      </c>
      <c r="C585" s="102" t="s">
        <v>719</v>
      </c>
      <c r="D585" s="454">
        <v>16000</v>
      </c>
      <c r="E585" s="455"/>
      <c r="F585" s="455"/>
      <c r="G585" s="466">
        <f>D585+E585-F585</f>
        <v>16000</v>
      </c>
      <c r="H585" s="454">
        <f>D585</f>
        <v>16000</v>
      </c>
      <c r="I585" s="104">
        <v>0</v>
      </c>
      <c r="J585" s="281"/>
      <c r="K585" s="224">
        <f>H585</f>
        <v>16000</v>
      </c>
      <c r="L585" s="456"/>
      <c r="M585" s="456"/>
      <c r="N585" s="457"/>
    </row>
    <row r="586" spans="1:14" s="131" customFormat="1" ht="27.75" customHeight="1" thickBot="1">
      <c r="A586" s="458"/>
      <c r="B586" s="459"/>
      <c r="C586" s="460" t="s">
        <v>328</v>
      </c>
      <c r="D586" s="461">
        <f aca="true" t="shared" si="127" ref="D586:N586">D9+D14+D20+D46+D54+D79+D146+D171+D178+D182+D341+D359+D372+D465+D495+D577+D583</f>
        <v>34265982</v>
      </c>
      <c r="E586" s="461">
        <f t="shared" si="127"/>
        <v>1361281</v>
      </c>
      <c r="F586" s="461">
        <f t="shared" si="127"/>
        <v>549896</v>
      </c>
      <c r="G586" s="461">
        <f t="shared" si="127"/>
        <v>35077367</v>
      </c>
      <c r="H586" s="461">
        <f t="shared" si="127"/>
        <v>27737876</v>
      </c>
      <c r="I586" s="461">
        <f t="shared" si="127"/>
        <v>14216073</v>
      </c>
      <c r="J586" s="461">
        <f t="shared" si="127"/>
        <v>2181997</v>
      </c>
      <c r="K586" s="461">
        <f t="shared" si="127"/>
        <v>1939007</v>
      </c>
      <c r="L586" s="461">
        <f t="shared" si="127"/>
        <v>535200</v>
      </c>
      <c r="M586" s="461">
        <f t="shared" si="127"/>
        <v>196326</v>
      </c>
      <c r="N586" s="462">
        <f t="shared" si="127"/>
        <v>7339491</v>
      </c>
    </row>
    <row r="587" spans="4:8" s="131" customFormat="1" ht="12.75">
      <c r="D587" s="384"/>
      <c r="E587" s="384"/>
      <c r="F587" s="384"/>
      <c r="G587" s="384"/>
      <c r="H587" s="384"/>
    </row>
    <row r="588" spans="9:12" s="131" customFormat="1" ht="12.75">
      <c r="I588" s="607" t="s">
        <v>695</v>
      </c>
      <c r="J588" s="607"/>
      <c r="K588" s="607"/>
      <c r="L588" s="607"/>
    </row>
    <row r="589" s="131" customFormat="1" ht="12.75"/>
    <row r="590" s="131" customFormat="1" ht="12.75"/>
    <row r="591" spans="1:14" s="131" customFormat="1" ht="12.75">
      <c r="A591"/>
      <c r="B591"/>
      <c r="C591"/>
      <c r="D591"/>
      <c r="E591"/>
      <c r="F591"/>
      <c r="G591"/>
      <c r="H591"/>
      <c r="I591"/>
      <c r="J591" t="s">
        <v>712</v>
      </c>
      <c r="K591"/>
      <c r="L591"/>
      <c r="M591"/>
      <c r="N591"/>
    </row>
    <row r="592" spans="1:14" s="131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s="131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s="131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s="131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131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131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131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131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131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131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131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131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131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131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131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131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131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131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131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131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131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131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131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131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131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131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131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131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131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131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131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131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131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131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131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131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131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131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131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131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131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131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131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131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131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131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131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131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131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131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131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131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131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131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131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131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131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131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131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131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131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131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131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131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131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131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131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131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131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131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131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131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131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131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131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131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131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131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131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131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131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131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131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131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131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131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131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131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131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131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131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131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131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131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131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131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131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131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131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131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131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131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131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131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131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131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131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131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131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131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131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131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131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131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131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131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131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131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131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131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131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131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131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131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131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131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131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131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131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131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131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131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131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131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131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131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131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131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131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131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131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131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131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131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131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131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131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131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131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131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131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131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131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131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131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131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131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131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131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131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131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131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131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131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131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131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131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131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131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131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131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131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131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131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131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131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131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131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131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131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131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131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131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131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131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131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131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131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131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131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131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131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131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131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131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131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131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131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131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131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131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131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131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131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131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131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131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131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131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131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131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131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131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131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131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131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131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131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13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13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13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13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13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13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13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13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13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13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13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13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13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13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13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13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13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13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131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131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131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131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131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31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31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31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31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31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31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31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31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31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31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31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31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31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31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31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31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31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31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31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31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31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31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31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31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31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31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31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31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31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31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31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31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31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31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31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31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31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31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31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31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31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31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31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31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31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31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31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31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31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31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31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31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31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31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31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31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31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31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31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31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31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31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31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31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31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31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31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31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31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31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31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31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31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31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31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31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31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31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31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31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31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31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31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31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31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31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31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31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31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31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31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31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31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31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31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31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31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31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31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31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31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31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31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31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31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31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31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31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31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31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31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31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31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31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31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31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31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31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31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31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31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31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31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31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31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31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31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31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31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31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31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31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31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31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31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31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31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31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31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31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31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31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31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31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31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31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31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31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31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31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31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31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31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31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31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31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31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31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31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31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31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31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31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31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31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31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31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31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31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31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31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31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31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31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31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31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31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31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31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31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31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31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31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31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31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31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31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31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31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31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31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31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31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31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31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31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31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31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31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31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31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31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31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31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31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31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31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31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31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31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31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31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31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31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31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31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31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31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31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31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31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31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31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31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31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31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31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31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31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31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31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31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31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31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31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31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31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31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31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31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31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31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31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31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31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31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31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31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31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31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31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31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31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31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31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31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31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31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31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31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31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31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31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31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31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31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31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31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31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31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31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31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31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31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31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31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31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31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31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31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31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31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31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31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31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31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31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31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31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31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31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31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31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31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31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31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31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31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31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31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31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31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31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31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31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31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31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31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31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31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31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31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31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31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31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31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31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31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31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31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31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31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31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31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31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31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31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31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31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31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31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31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31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31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31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31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31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31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31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31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31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31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31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31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31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31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31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31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31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31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31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31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31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31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31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31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31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31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31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31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31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31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31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31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31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31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31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31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31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31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31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31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31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31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31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31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31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31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31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31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31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31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31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31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31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31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31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31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31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31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31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31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31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31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31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31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31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31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31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31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31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31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31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31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31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31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31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31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31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31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31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31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31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31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31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31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31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31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31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31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31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31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31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31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31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31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31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31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31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31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31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31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31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31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31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31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31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31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31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31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31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31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31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31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31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31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31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31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31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31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31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31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31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31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31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31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31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31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31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31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31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31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31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31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31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31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31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31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31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31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31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31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31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31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31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31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31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31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31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31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31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31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31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31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31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31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31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31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31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31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31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31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31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31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31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31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31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31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31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31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31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31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31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31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31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31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31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31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31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31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31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31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31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31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31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31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31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31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31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31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31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31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31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31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31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31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31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31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31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31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31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31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31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31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31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31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31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31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31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31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31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31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31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31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31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31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31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31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31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31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31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31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31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31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31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31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31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31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31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31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31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31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31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31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31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31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31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31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31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31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31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31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31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31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31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31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31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31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31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31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31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31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31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31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31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31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31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31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31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31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31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31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31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31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31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31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31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31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31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31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31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31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31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31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31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31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31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31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31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31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31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31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31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31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31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31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31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31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31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31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31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31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31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31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31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31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31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31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31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31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31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31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31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31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31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31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31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31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31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31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31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31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31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31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31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31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31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31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31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31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31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31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31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31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31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31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31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31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31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31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31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31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31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31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31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31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31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31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31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31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31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31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31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31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31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31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31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31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31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31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31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31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31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31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31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31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31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31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31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31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31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31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31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31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31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31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31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31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31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31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31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31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31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31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31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31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31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31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31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31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31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31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31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31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31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31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31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31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31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31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31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31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31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31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31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31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31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31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31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31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31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31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31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31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31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31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31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31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31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31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31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31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31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31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31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31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31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31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31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31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31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31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31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31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31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31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31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31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31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31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31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31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31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31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31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31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31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31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31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31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31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31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31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31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31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31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31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31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31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31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31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31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31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31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31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31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31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31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31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31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31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31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31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31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31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31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31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31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31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31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31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31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31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31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31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31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31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31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31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31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31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31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31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31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31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31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31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31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31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31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31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31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31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31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31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31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31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31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31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31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31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31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31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31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31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31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31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31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31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31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31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31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31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31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31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31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31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31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31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31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31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31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31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31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31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31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31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31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31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31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31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31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31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31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31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31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31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31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31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31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31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31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31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31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31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31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31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31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31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31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31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31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31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31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31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31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31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31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31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31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31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31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31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31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31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31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31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31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31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31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31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31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31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31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31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31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31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31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31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31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31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31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31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31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31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31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31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31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31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31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31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31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31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31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31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31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31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31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31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31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31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31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31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31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31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31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31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31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31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31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31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31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31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31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31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31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31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31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31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31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31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31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31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31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31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31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31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31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31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31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31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31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31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31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31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31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31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31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31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31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31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31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31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31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31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31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31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31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31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31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31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31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31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31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31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31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31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31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31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31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31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31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31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31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31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31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31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31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31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31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31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31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31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31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31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31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31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31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31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31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31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31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31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31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31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31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31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31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31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31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31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31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31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31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31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31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31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31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31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31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31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31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31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31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31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31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31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31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31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31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31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31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31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31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31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31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31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31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31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31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31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31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31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31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31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31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31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31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31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31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31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31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31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31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31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31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31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31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31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31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31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31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31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31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31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31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31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31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31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31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31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31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31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31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31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31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31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31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31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31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31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31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31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31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31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31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31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31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31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31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31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31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31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31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31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31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31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31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31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31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31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31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31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31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31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31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31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31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31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31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31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31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31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31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31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31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31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31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31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31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31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31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31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31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31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31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31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31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31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31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31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31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31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31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31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31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31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31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31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31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31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31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31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31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31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31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31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31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31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31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31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31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31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31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31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31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31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31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31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31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31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31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31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31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31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31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31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31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31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31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31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31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31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31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31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31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31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31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31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31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31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31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31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31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31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31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31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31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31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31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31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31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</sheetData>
  <mergeCells count="19">
    <mergeCell ref="I588:L588"/>
    <mergeCell ref="A304:A307"/>
    <mergeCell ref="M6:M7"/>
    <mergeCell ref="L6:L7"/>
    <mergeCell ref="K6:K7"/>
    <mergeCell ref="J6:J7"/>
    <mergeCell ref="I6:I7"/>
    <mergeCell ref="G4:G7"/>
    <mergeCell ref="A4:A7"/>
    <mergeCell ref="H5:H7"/>
    <mergeCell ref="B2:K2"/>
    <mergeCell ref="L2:R2"/>
    <mergeCell ref="B4:B7"/>
    <mergeCell ref="C4:C7"/>
    <mergeCell ref="H4:N4"/>
    <mergeCell ref="C3:K3"/>
    <mergeCell ref="N5:N7"/>
    <mergeCell ref="D4:D7"/>
    <mergeCell ref="I5:M5"/>
  </mergeCells>
  <printOptions/>
  <pageMargins left="0" right="0.17" top="0.16" bottom="0.4" header="0.16" footer="0.16"/>
  <pageSetup horizontalDpi="600" verticalDpi="600" orientation="landscape" paperSize="9" scale="94" r:id="rId1"/>
  <headerFooter alignWithMargins="0">
    <oddFooter>&amp;CStrona &amp;P</oddFooter>
  </headerFooter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B1">
      <selection activeCell="Q2" sqref="Q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19.25390625" style="0" customWidth="1"/>
    <col min="6" max="6" width="11.75390625" style="0" customWidth="1"/>
    <col min="7" max="7" width="11.25390625" style="0" customWidth="1"/>
    <col min="8" max="8" width="10.00390625" style="0" customWidth="1"/>
    <col min="9" max="9" width="10.125" style="0" hidden="1" customWidth="1"/>
    <col min="10" max="10" width="9.25390625" style="0" customWidth="1"/>
    <col min="11" max="11" width="2.875" style="0" customWidth="1"/>
    <col min="12" max="12" width="10.875" style="0" customWidth="1"/>
    <col min="13" max="14" width="10.375" style="0" customWidth="1"/>
    <col min="15" max="15" width="10.75390625" style="0" customWidth="1"/>
    <col min="16" max="16" width="15.75390625" style="0" customWidth="1"/>
  </cols>
  <sheetData>
    <row r="1" ht="6" customHeight="1"/>
    <row r="2" spans="6:16" ht="12.75" customHeight="1">
      <c r="F2" s="58"/>
      <c r="J2" s="648" t="s">
        <v>809</v>
      </c>
      <c r="K2" s="648"/>
      <c r="L2" s="648"/>
      <c r="M2" s="648"/>
      <c r="N2" s="648"/>
      <c r="O2" s="648"/>
      <c r="P2" s="648"/>
    </row>
    <row r="3" spans="1:16" ht="18.75" customHeight="1">
      <c r="A3" s="653" t="s">
        <v>171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</row>
    <row r="4" spans="1:16" ht="17.25" customHeight="1">
      <c r="A4" s="654" t="s">
        <v>416</v>
      </c>
      <c r="B4" s="642" t="s">
        <v>368</v>
      </c>
      <c r="C4" s="642" t="s">
        <v>369</v>
      </c>
      <c r="D4" s="642" t="s">
        <v>699</v>
      </c>
      <c r="E4" s="654" t="s">
        <v>491</v>
      </c>
      <c r="F4" s="654" t="s">
        <v>163</v>
      </c>
      <c r="G4" s="578" t="s">
        <v>422</v>
      </c>
      <c r="H4" s="640"/>
      <c r="I4" s="640"/>
      <c r="J4" s="640"/>
      <c r="K4" s="640"/>
      <c r="L4" s="640"/>
      <c r="M4" s="640"/>
      <c r="N4" s="640"/>
      <c r="O4" s="641"/>
      <c r="P4" s="654" t="s">
        <v>165</v>
      </c>
    </row>
    <row r="5" spans="1:16" ht="18.75" customHeight="1">
      <c r="A5" s="655"/>
      <c r="B5" s="649"/>
      <c r="C5" s="649"/>
      <c r="D5" s="649"/>
      <c r="E5" s="655"/>
      <c r="F5" s="655"/>
      <c r="G5" s="654" t="s">
        <v>164</v>
      </c>
      <c r="H5" s="578" t="s">
        <v>168</v>
      </c>
      <c r="I5" s="640"/>
      <c r="J5" s="640"/>
      <c r="K5" s="640"/>
      <c r="L5" s="640"/>
      <c r="M5" s="641"/>
      <c r="N5" s="642" t="s">
        <v>479</v>
      </c>
      <c r="O5" s="642" t="s">
        <v>170</v>
      </c>
      <c r="P5" s="655"/>
    </row>
    <row r="6" spans="1:16" ht="54" customHeight="1">
      <c r="A6" s="656"/>
      <c r="B6" s="643"/>
      <c r="C6" s="643"/>
      <c r="D6" s="643"/>
      <c r="E6" s="656"/>
      <c r="F6" s="656"/>
      <c r="G6" s="656"/>
      <c r="H6" s="231" t="s">
        <v>167</v>
      </c>
      <c r="I6" s="231" t="s">
        <v>492</v>
      </c>
      <c r="J6" s="231" t="s">
        <v>166</v>
      </c>
      <c r="K6" s="646" t="s">
        <v>558</v>
      </c>
      <c r="L6" s="647"/>
      <c r="M6" s="231" t="s">
        <v>169</v>
      </c>
      <c r="N6" s="643"/>
      <c r="O6" s="643"/>
      <c r="P6" s="656"/>
    </row>
    <row r="7" spans="1:16" ht="12.75">
      <c r="A7" s="10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8</v>
      </c>
      <c r="J7" s="96">
        <v>9</v>
      </c>
      <c r="K7" s="644">
        <v>10</v>
      </c>
      <c r="L7" s="645"/>
      <c r="M7" s="96">
        <v>11</v>
      </c>
      <c r="N7" s="96">
        <v>12</v>
      </c>
      <c r="O7" s="96">
        <v>13</v>
      </c>
      <c r="P7" s="96">
        <v>14</v>
      </c>
    </row>
    <row r="8" spans="1:16" ht="47.25" customHeight="1" hidden="1">
      <c r="A8" s="6"/>
      <c r="B8" s="108">
        <v>600</v>
      </c>
      <c r="C8" s="108">
        <v>60014</v>
      </c>
      <c r="D8" s="108"/>
      <c r="E8" s="103" t="s">
        <v>493</v>
      </c>
      <c r="F8" s="60" t="e">
        <f>G8+#REF!+#REF!</f>
        <v>#REF!</v>
      </c>
      <c r="G8" s="60">
        <f>H8+I8+L8+J8</f>
        <v>0</v>
      </c>
      <c r="H8" s="60"/>
      <c r="I8" s="60"/>
      <c r="J8" s="60"/>
      <c r="K8" s="60"/>
      <c r="L8" s="60"/>
      <c r="M8" s="60"/>
      <c r="N8" s="60"/>
      <c r="O8" s="60"/>
      <c r="P8" s="109" t="s">
        <v>490</v>
      </c>
    </row>
    <row r="9" spans="1:16" ht="20.25" customHeight="1">
      <c r="A9" s="585" t="s">
        <v>427</v>
      </c>
      <c r="B9" s="588">
        <v>600</v>
      </c>
      <c r="C9" s="588">
        <v>60014</v>
      </c>
      <c r="D9" s="650" t="s">
        <v>182</v>
      </c>
      <c r="E9" s="592" t="s">
        <v>268</v>
      </c>
      <c r="F9" s="600">
        <v>6480990</v>
      </c>
      <c r="G9" s="600">
        <f>H9+J9+L9+M9</f>
        <v>2285208</v>
      </c>
      <c r="H9" s="600">
        <v>52950</v>
      </c>
      <c r="I9" s="229">
        <v>0</v>
      </c>
      <c r="J9" s="600">
        <v>334439</v>
      </c>
      <c r="K9" s="236" t="s">
        <v>386</v>
      </c>
      <c r="L9" s="228">
        <v>223273</v>
      </c>
      <c r="M9" s="600">
        <v>1674546</v>
      </c>
      <c r="N9" s="600">
        <v>0</v>
      </c>
      <c r="O9" s="600">
        <v>0</v>
      </c>
      <c r="P9" s="595" t="s">
        <v>490</v>
      </c>
    </row>
    <row r="10" spans="1:16" ht="21.75" customHeight="1">
      <c r="A10" s="586"/>
      <c r="B10" s="589"/>
      <c r="C10" s="589"/>
      <c r="D10" s="651"/>
      <c r="E10" s="593"/>
      <c r="F10" s="590"/>
      <c r="G10" s="590"/>
      <c r="H10" s="590"/>
      <c r="I10" s="229"/>
      <c r="J10" s="590"/>
      <c r="K10" s="236" t="s">
        <v>387</v>
      </c>
      <c r="L10" s="228"/>
      <c r="M10" s="590"/>
      <c r="N10" s="590"/>
      <c r="O10" s="590"/>
      <c r="P10" s="580"/>
    </row>
    <row r="11" spans="1:16" ht="24.75" customHeight="1">
      <c r="A11" s="587"/>
      <c r="B11" s="575"/>
      <c r="C11" s="575"/>
      <c r="D11" s="652"/>
      <c r="E11" s="594"/>
      <c r="F11" s="591"/>
      <c r="G11" s="591"/>
      <c r="H11" s="591"/>
      <c r="I11" s="229"/>
      <c r="J11" s="591"/>
      <c r="K11" s="236" t="s">
        <v>388</v>
      </c>
      <c r="L11" s="228"/>
      <c r="M11" s="591"/>
      <c r="N11" s="591"/>
      <c r="O11" s="591"/>
      <c r="P11" s="581"/>
    </row>
    <row r="12" spans="1:16" ht="15.75" customHeight="1">
      <c r="A12" s="585" t="s">
        <v>428</v>
      </c>
      <c r="B12" s="588">
        <v>600</v>
      </c>
      <c r="C12" s="588">
        <v>60014</v>
      </c>
      <c r="D12" s="588">
        <v>6050</v>
      </c>
      <c r="E12" s="592" t="s">
        <v>800</v>
      </c>
      <c r="F12" s="600">
        <v>6312400</v>
      </c>
      <c r="G12" s="600">
        <f>H12+J12+L13+M12</f>
        <v>100000</v>
      </c>
      <c r="H12" s="600">
        <v>100000</v>
      </c>
      <c r="I12" s="148">
        <v>0</v>
      </c>
      <c r="J12" s="600">
        <v>0</v>
      </c>
      <c r="K12" s="236" t="s">
        <v>386</v>
      </c>
      <c r="L12" s="228"/>
      <c r="M12" s="600">
        <v>0</v>
      </c>
      <c r="N12" s="600">
        <v>2186400</v>
      </c>
      <c r="O12" s="600">
        <v>4025800</v>
      </c>
      <c r="P12" s="595" t="s">
        <v>490</v>
      </c>
    </row>
    <row r="13" spans="1:16" ht="13.5" customHeight="1">
      <c r="A13" s="586"/>
      <c r="B13" s="589"/>
      <c r="C13" s="589"/>
      <c r="D13" s="589"/>
      <c r="E13" s="593"/>
      <c r="F13" s="590"/>
      <c r="G13" s="590"/>
      <c r="H13" s="590"/>
      <c r="I13" s="148"/>
      <c r="J13" s="590"/>
      <c r="K13" s="236" t="s">
        <v>387</v>
      </c>
      <c r="L13" s="228">
        <v>0</v>
      </c>
      <c r="M13" s="590"/>
      <c r="N13" s="590"/>
      <c r="O13" s="590"/>
      <c r="P13" s="580"/>
    </row>
    <row r="14" spans="1:16" ht="15" customHeight="1">
      <c r="A14" s="587"/>
      <c r="B14" s="575"/>
      <c r="C14" s="575"/>
      <c r="D14" s="575"/>
      <c r="E14" s="594"/>
      <c r="F14" s="591"/>
      <c r="G14" s="591"/>
      <c r="H14" s="591"/>
      <c r="I14" s="148"/>
      <c r="J14" s="591"/>
      <c r="K14" s="236" t="s">
        <v>388</v>
      </c>
      <c r="L14" s="228"/>
      <c r="M14" s="591"/>
      <c r="N14" s="591"/>
      <c r="O14" s="591"/>
      <c r="P14" s="581"/>
    </row>
    <row r="15" spans="1:16" ht="24.75" customHeight="1">
      <c r="A15" s="585" t="s">
        <v>430</v>
      </c>
      <c r="B15" s="588">
        <v>600</v>
      </c>
      <c r="C15" s="588">
        <v>60014</v>
      </c>
      <c r="D15" s="588">
        <v>6050</v>
      </c>
      <c r="E15" s="592" t="s">
        <v>781</v>
      </c>
      <c r="F15" s="600">
        <v>4045000</v>
      </c>
      <c r="G15" s="600">
        <f>H15+I15+L15+J15+M15</f>
        <v>50000</v>
      </c>
      <c r="H15" s="600">
        <v>50000</v>
      </c>
      <c r="I15" s="148"/>
      <c r="J15" s="600">
        <v>0</v>
      </c>
      <c r="K15" s="236" t="s">
        <v>386</v>
      </c>
      <c r="L15" s="228"/>
      <c r="M15" s="600">
        <v>0</v>
      </c>
      <c r="N15" s="600">
        <v>1360000</v>
      </c>
      <c r="O15" s="600">
        <v>2635000</v>
      </c>
      <c r="P15" s="595" t="s">
        <v>490</v>
      </c>
    </row>
    <row r="16" spans="1:16" ht="27" customHeight="1">
      <c r="A16" s="586"/>
      <c r="B16" s="589"/>
      <c r="C16" s="589"/>
      <c r="D16" s="589"/>
      <c r="E16" s="593"/>
      <c r="F16" s="590"/>
      <c r="G16" s="590"/>
      <c r="H16" s="590"/>
      <c r="I16" s="148"/>
      <c r="J16" s="590"/>
      <c r="K16" s="236" t="s">
        <v>387</v>
      </c>
      <c r="L16" s="228"/>
      <c r="M16" s="590"/>
      <c r="N16" s="590"/>
      <c r="O16" s="590"/>
      <c r="P16" s="580"/>
    </row>
    <row r="17" spans="1:16" ht="24" customHeight="1">
      <c r="A17" s="587"/>
      <c r="B17" s="575"/>
      <c r="C17" s="575"/>
      <c r="D17" s="575"/>
      <c r="E17" s="594"/>
      <c r="F17" s="591"/>
      <c r="G17" s="591"/>
      <c r="H17" s="591"/>
      <c r="I17" s="148"/>
      <c r="J17" s="591"/>
      <c r="K17" s="237" t="s">
        <v>388</v>
      </c>
      <c r="L17" s="228"/>
      <c r="M17" s="591"/>
      <c r="N17" s="591"/>
      <c r="O17" s="591"/>
      <c r="P17" s="581"/>
    </row>
    <row r="18" spans="1:16" ht="17.25" customHeight="1">
      <c r="A18" s="585" t="s">
        <v>432</v>
      </c>
      <c r="B18" s="588">
        <v>600</v>
      </c>
      <c r="C18" s="588">
        <v>60014</v>
      </c>
      <c r="D18" s="588">
        <v>6050</v>
      </c>
      <c r="E18" s="592" t="s">
        <v>782</v>
      </c>
      <c r="F18" s="600">
        <v>5159300</v>
      </c>
      <c r="G18" s="600">
        <f>H18+J18+L19+M18</f>
        <v>79300</v>
      </c>
      <c r="H18" s="600">
        <v>79300</v>
      </c>
      <c r="I18" s="148"/>
      <c r="J18" s="600">
        <v>0</v>
      </c>
      <c r="K18" s="238" t="s">
        <v>386</v>
      </c>
      <c r="L18" s="228"/>
      <c r="M18" s="600">
        <v>0</v>
      </c>
      <c r="N18" s="600">
        <v>2540000</v>
      </c>
      <c r="O18" s="600">
        <v>2540000</v>
      </c>
      <c r="P18" s="595" t="s">
        <v>490</v>
      </c>
    </row>
    <row r="19" spans="1:16" ht="19.5" customHeight="1">
      <c r="A19" s="586"/>
      <c r="B19" s="589"/>
      <c r="C19" s="589"/>
      <c r="D19" s="589"/>
      <c r="E19" s="593"/>
      <c r="F19" s="590"/>
      <c r="G19" s="590"/>
      <c r="H19" s="590"/>
      <c r="I19" s="148"/>
      <c r="J19" s="590"/>
      <c r="K19" s="237" t="s">
        <v>387</v>
      </c>
      <c r="L19" s="228">
        <v>0</v>
      </c>
      <c r="M19" s="590"/>
      <c r="N19" s="590"/>
      <c r="O19" s="590"/>
      <c r="P19" s="580"/>
    </row>
    <row r="20" spans="1:16" ht="18.75" customHeight="1">
      <c r="A20" s="587"/>
      <c r="B20" s="575"/>
      <c r="C20" s="575"/>
      <c r="D20" s="575"/>
      <c r="E20" s="594"/>
      <c r="F20" s="591"/>
      <c r="G20" s="591"/>
      <c r="H20" s="591"/>
      <c r="I20" s="148"/>
      <c r="J20" s="591"/>
      <c r="K20" s="237" t="s">
        <v>388</v>
      </c>
      <c r="L20" s="228"/>
      <c r="M20" s="591"/>
      <c r="N20" s="591"/>
      <c r="O20" s="591"/>
      <c r="P20" s="581"/>
    </row>
    <row r="21" spans="1:16" ht="21" customHeight="1">
      <c r="A21" s="502"/>
      <c r="B21" s="501"/>
      <c r="C21" s="501"/>
      <c r="D21" s="501"/>
      <c r="E21" s="592" t="s">
        <v>801</v>
      </c>
      <c r="F21" s="503"/>
      <c r="G21" s="503"/>
      <c r="H21" s="503"/>
      <c r="I21" s="148"/>
      <c r="J21" s="503"/>
      <c r="K21" s="237"/>
      <c r="L21" s="228"/>
      <c r="M21" s="503"/>
      <c r="N21" s="503"/>
      <c r="O21" s="503"/>
      <c r="P21" s="595" t="s">
        <v>490</v>
      </c>
    </row>
    <row r="22" spans="1:16" ht="19.5" customHeight="1">
      <c r="A22" s="502">
        <v>5</v>
      </c>
      <c r="B22" s="501">
        <v>600</v>
      </c>
      <c r="C22" s="501">
        <v>60014</v>
      </c>
      <c r="D22" s="501">
        <v>605</v>
      </c>
      <c r="E22" s="593"/>
      <c r="F22" s="503">
        <v>8200000</v>
      </c>
      <c r="G22" s="503">
        <f>H21+H22+H23</f>
        <v>115700</v>
      </c>
      <c r="H22" s="503">
        <v>115700</v>
      </c>
      <c r="I22" s="148"/>
      <c r="J22" s="503"/>
      <c r="K22" s="237"/>
      <c r="L22" s="228"/>
      <c r="M22" s="503"/>
      <c r="N22" s="503">
        <v>84300</v>
      </c>
      <c r="O22" s="503">
        <v>3810000</v>
      </c>
      <c r="P22" s="580"/>
    </row>
    <row r="23" spans="1:16" ht="21.75" customHeight="1">
      <c r="A23" s="502"/>
      <c r="B23" s="501"/>
      <c r="C23" s="501"/>
      <c r="D23" s="501"/>
      <c r="E23" s="594"/>
      <c r="F23" s="503"/>
      <c r="G23" s="503"/>
      <c r="H23" s="503"/>
      <c r="I23" s="148"/>
      <c r="J23" s="503"/>
      <c r="K23" s="237"/>
      <c r="L23" s="228"/>
      <c r="M23" s="503"/>
      <c r="N23" s="503"/>
      <c r="O23" s="503"/>
      <c r="P23" s="581"/>
    </row>
    <row r="24" spans="1:17" ht="16.5" customHeight="1">
      <c r="A24" s="585" t="s">
        <v>459</v>
      </c>
      <c r="B24" s="588">
        <v>851</v>
      </c>
      <c r="C24" s="588">
        <v>85111</v>
      </c>
      <c r="D24" s="595" t="s">
        <v>181</v>
      </c>
      <c r="E24" s="592" t="s">
        <v>172</v>
      </c>
      <c r="F24" s="600">
        <v>6980000</v>
      </c>
      <c r="G24" s="600">
        <f>H24+I24+L24+J24+M24+L25+L26</f>
        <v>4422060</v>
      </c>
      <c r="H24" s="600">
        <v>108724</v>
      </c>
      <c r="I24" s="149">
        <v>0</v>
      </c>
      <c r="J24" s="600">
        <v>0</v>
      </c>
      <c r="K24" s="238" t="s">
        <v>386</v>
      </c>
      <c r="L24" s="230">
        <v>432142</v>
      </c>
      <c r="M24" s="600">
        <v>2474579</v>
      </c>
      <c r="N24" s="600">
        <v>1252809</v>
      </c>
      <c r="O24" s="600"/>
      <c r="P24" s="582" t="s">
        <v>714</v>
      </c>
      <c r="Q24" s="94"/>
    </row>
    <row r="25" spans="1:17" ht="16.5" customHeight="1">
      <c r="A25" s="586"/>
      <c r="B25" s="589"/>
      <c r="C25" s="589"/>
      <c r="D25" s="580"/>
      <c r="E25" s="593"/>
      <c r="F25" s="590"/>
      <c r="G25" s="590"/>
      <c r="H25" s="590"/>
      <c r="I25" s="149"/>
      <c r="J25" s="590"/>
      <c r="K25" s="237" t="s">
        <v>387</v>
      </c>
      <c r="L25" s="230">
        <v>745421</v>
      </c>
      <c r="M25" s="590"/>
      <c r="N25" s="590"/>
      <c r="O25" s="590"/>
      <c r="P25" s="583"/>
      <c r="Q25" s="94"/>
    </row>
    <row r="26" spans="1:17" ht="16.5" customHeight="1">
      <c r="A26" s="587"/>
      <c r="B26" s="575"/>
      <c r="C26" s="575"/>
      <c r="D26" s="581"/>
      <c r="E26" s="594"/>
      <c r="F26" s="591"/>
      <c r="G26" s="591"/>
      <c r="H26" s="591"/>
      <c r="I26" s="149"/>
      <c r="J26" s="591"/>
      <c r="K26" s="239" t="s">
        <v>388</v>
      </c>
      <c r="L26" s="230">
        <v>661194</v>
      </c>
      <c r="M26" s="591"/>
      <c r="N26" s="591"/>
      <c r="O26" s="591"/>
      <c r="P26" s="584"/>
      <c r="Q26" s="94"/>
    </row>
    <row r="27" spans="1:16" ht="26.25" customHeight="1">
      <c r="A27" s="578" t="s">
        <v>494</v>
      </c>
      <c r="B27" s="640"/>
      <c r="C27" s="640"/>
      <c r="D27" s="640"/>
      <c r="E27" s="641"/>
      <c r="F27" s="232">
        <f>F9+F12+F15+F18+F22+F24</f>
        <v>37177690</v>
      </c>
      <c r="G27" s="232">
        <f>G9+G12+G15+G18+G22+G24</f>
        <v>7052268</v>
      </c>
      <c r="H27" s="232">
        <f>H9+H12+H15+H18+H22+H24</f>
        <v>506674</v>
      </c>
      <c r="I27" s="232">
        <f>I9+I12+I15+I18+I24</f>
        <v>0</v>
      </c>
      <c r="J27" s="232">
        <f>J9+J12+J15+J18+J24</f>
        <v>334439</v>
      </c>
      <c r="K27" s="659">
        <f>L9+L13+L19+L24+L25+L26</f>
        <v>2062030</v>
      </c>
      <c r="L27" s="660"/>
      <c r="M27" s="232">
        <f>M9+M12+M15+M18+M24</f>
        <v>4149125</v>
      </c>
      <c r="N27" s="232">
        <f>N9+N12+N15+N18+N24</f>
        <v>7339209</v>
      </c>
      <c r="O27" s="232">
        <f>O9+O12+O15+O18+O24</f>
        <v>9200800</v>
      </c>
      <c r="P27" s="232" t="s">
        <v>330</v>
      </c>
    </row>
    <row r="28" spans="1:15" ht="12" customHeight="1">
      <c r="A28" s="577" t="s">
        <v>173</v>
      </c>
      <c r="B28" s="577"/>
      <c r="C28" s="577"/>
      <c r="D28" s="577"/>
      <c r="E28" s="577"/>
      <c r="F28" s="577"/>
      <c r="G28" s="577"/>
      <c r="H28" s="97"/>
      <c r="I28" s="97"/>
      <c r="J28" s="97"/>
      <c r="K28" s="97"/>
      <c r="L28" s="97"/>
      <c r="M28" s="97"/>
      <c r="N28" s="97"/>
      <c r="O28" s="97"/>
    </row>
    <row r="29" spans="1:15" ht="12" customHeight="1">
      <c r="A29" s="661" t="s">
        <v>174</v>
      </c>
      <c r="B29" s="661"/>
      <c r="C29" s="661"/>
      <c r="D29" s="661"/>
      <c r="E29" s="661"/>
      <c r="F29" s="661"/>
      <c r="G29" s="661"/>
      <c r="H29" s="97"/>
      <c r="I29" s="97"/>
      <c r="J29" s="576" t="s">
        <v>695</v>
      </c>
      <c r="K29" s="576"/>
      <c r="L29" s="576"/>
      <c r="M29" s="576"/>
      <c r="N29" s="576"/>
      <c r="O29" s="576"/>
    </row>
    <row r="30" spans="1:15" ht="12.75" customHeight="1" hidden="1">
      <c r="A30" s="657" t="s">
        <v>175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8"/>
      <c r="M30" s="658"/>
      <c r="N30" s="152"/>
      <c r="O30" s="152"/>
    </row>
    <row r="31" spans="1:15" ht="9.75" customHeight="1" hidden="1">
      <c r="A31" s="657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97"/>
      <c r="M31" s="97"/>
      <c r="N31" s="97"/>
      <c r="O31" s="97"/>
    </row>
    <row r="32" spans="1:15" ht="10.5" customHeight="1">
      <c r="A32" s="657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97"/>
      <c r="M32" s="97"/>
      <c r="N32" s="97"/>
      <c r="O32" s="97"/>
    </row>
    <row r="33" spans="1:15" ht="12.75" customHeight="1">
      <c r="A33" s="661" t="s">
        <v>176</v>
      </c>
      <c r="B33" s="661"/>
      <c r="C33" s="661"/>
      <c r="D33" s="661"/>
      <c r="E33" s="97"/>
      <c r="F33" s="97"/>
      <c r="G33" s="97"/>
      <c r="H33" s="97"/>
      <c r="I33" s="97"/>
      <c r="J33" s="97"/>
      <c r="K33" s="97"/>
      <c r="L33" s="97"/>
      <c r="M33" s="97"/>
      <c r="N33" s="97" t="s">
        <v>713</v>
      </c>
      <c r="O33" s="97"/>
    </row>
    <row r="34" spans="2:15" ht="12.7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ht="12" customHeight="1"/>
    <row r="36" ht="12.75" hidden="1"/>
    <row r="37" ht="18" customHeight="1"/>
  </sheetData>
  <mergeCells count="91">
    <mergeCell ref="A33:D33"/>
    <mergeCell ref="P15:P17"/>
    <mergeCell ref="A18:A20"/>
    <mergeCell ref="B18:B20"/>
    <mergeCell ref="C18:C20"/>
    <mergeCell ref="D18:D20"/>
    <mergeCell ref="F18:F20"/>
    <mergeCell ref="G18:G20"/>
    <mergeCell ref="E24:E26"/>
    <mergeCell ref="F24:F26"/>
    <mergeCell ref="P18:P20"/>
    <mergeCell ref="H18:H20"/>
    <mergeCell ref="A30:K32"/>
    <mergeCell ref="L30:M30"/>
    <mergeCell ref="K27:L27"/>
    <mergeCell ref="A27:E27"/>
    <mergeCell ref="J18:J20"/>
    <mergeCell ref="O18:O20"/>
    <mergeCell ref="N18:N20"/>
    <mergeCell ref="A29:G29"/>
    <mergeCell ref="J12:J14"/>
    <mergeCell ref="M12:M14"/>
    <mergeCell ref="P12:P14"/>
    <mergeCell ref="A12:A14"/>
    <mergeCell ref="B12:B14"/>
    <mergeCell ref="E12:E14"/>
    <mergeCell ref="A4:A6"/>
    <mergeCell ref="A9:A11"/>
    <mergeCell ref="P4:P6"/>
    <mergeCell ref="H5:M5"/>
    <mergeCell ref="C9:C11"/>
    <mergeCell ref="E9:E11"/>
    <mergeCell ref="G5:G6"/>
    <mergeCell ref="H9:H11"/>
    <mergeCell ref="F9:F11"/>
    <mergeCell ref="G9:G11"/>
    <mergeCell ref="A3:P3"/>
    <mergeCell ref="H12:H14"/>
    <mergeCell ref="C12:C14"/>
    <mergeCell ref="D12:D14"/>
    <mergeCell ref="F12:F14"/>
    <mergeCell ref="N12:N14"/>
    <mergeCell ref="O12:O14"/>
    <mergeCell ref="G12:G14"/>
    <mergeCell ref="F4:F6"/>
    <mergeCell ref="E4:E6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J9:J11"/>
    <mergeCell ref="G4:O4"/>
    <mergeCell ref="N5:N6"/>
    <mergeCell ref="O5:O6"/>
    <mergeCell ref="K7:L7"/>
    <mergeCell ref="K6:L6"/>
    <mergeCell ref="J29:O29"/>
    <mergeCell ref="N24:N26"/>
    <mergeCell ref="O24:O26"/>
    <mergeCell ref="A24:A26"/>
    <mergeCell ref="B24:B26"/>
    <mergeCell ref="C24:C26"/>
    <mergeCell ref="M24:M26"/>
    <mergeCell ref="J24:J26"/>
    <mergeCell ref="D24:D26"/>
    <mergeCell ref="A28:G28"/>
    <mergeCell ref="F15:F17"/>
    <mergeCell ref="G15:G17"/>
    <mergeCell ref="E18:E20"/>
    <mergeCell ref="A15:A17"/>
    <mergeCell ref="C15:C17"/>
    <mergeCell ref="B15:B17"/>
    <mergeCell ref="D15:D17"/>
    <mergeCell ref="E15:E17"/>
    <mergeCell ref="G24:G26"/>
    <mergeCell ref="E21:E23"/>
    <mergeCell ref="P21:P23"/>
    <mergeCell ref="H24:H26"/>
    <mergeCell ref="P24:P26"/>
    <mergeCell ref="M18:M20"/>
    <mergeCell ref="N15:N17"/>
    <mergeCell ref="O15:O17"/>
    <mergeCell ref="H15:H17"/>
    <mergeCell ref="J15:J17"/>
    <mergeCell ref="M15:M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D1">
      <selection activeCell="H2" sqref="H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2" spans="6:14" ht="25.5" customHeight="1">
      <c r="F2" s="58"/>
      <c r="H2" s="648" t="s">
        <v>810</v>
      </c>
      <c r="I2" s="648"/>
      <c r="J2" s="648"/>
      <c r="K2" s="648"/>
      <c r="L2" s="648"/>
      <c r="M2" s="648"/>
      <c r="N2" s="648"/>
    </row>
    <row r="3" spans="1:14" ht="27" customHeight="1">
      <c r="A3" s="653" t="s">
        <v>162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ht="24.75" customHeight="1">
      <c r="A4" s="664" t="s">
        <v>416</v>
      </c>
      <c r="B4" s="673" t="s">
        <v>368</v>
      </c>
      <c r="C4" s="673" t="s">
        <v>369</v>
      </c>
      <c r="D4" s="670" t="s">
        <v>699</v>
      </c>
      <c r="E4" s="675" t="s">
        <v>491</v>
      </c>
      <c r="F4" s="675" t="s">
        <v>163</v>
      </c>
      <c r="G4" s="674" t="s">
        <v>422</v>
      </c>
      <c r="H4" s="674"/>
      <c r="I4" s="674"/>
      <c r="J4" s="674"/>
      <c r="K4" s="674"/>
      <c r="L4" s="674"/>
      <c r="M4" s="674"/>
      <c r="N4" s="664" t="s">
        <v>165</v>
      </c>
    </row>
    <row r="5" spans="1:14" ht="22.5" customHeight="1">
      <c r="A5" s="665"/>
      <c r="B5" s="673"/>
      <c r="C5" s="673"/>
      <c r="D5" s="671"/>
      <c r="E5" s="675"/>
      <c r="F5" s="675"/>
      <c r="G5" s="664" t="s">
        <v>164</v>
      </c>
      <c r="H5" s="667" t="s">
        <v>168</v>
      </c>
      <c r="I5" s="668"/>
      <c r="J5" s="668"/>
      <c r="K5" s="668"/>
      <c r="L5" s="668"/>
      <c r="M5" s="669"/>
      <c r="N5" s="665"/>
    </row>
    <row r="6" spans="1:14" ht="58.5" customHeight="1">
      <c r="A6" s="666"/>
      <c r="B6" s="673"/>
      <c r="C6" s="673"/>
      <c r="D6" s="672"/>
      <c r="E6" s="675"/>
      <c r="F6" s="675"/>
      <c r="G6" s="666"/>
      <c r="H6" s="233" t="s">
        <v>167</v>
      </c>
      <c r="I6" s="233" t="s">
        <v>492</v>
      </c>
      <c r="J6" s="233" t="s">
        <v>166</v>
      </c>
      <c r="K6" s="676" t="s">
        <v>558</v>
      </c>
      <c r="L6" s="677"/>
      <c r="M6" s="233" t="s">
        <v>169</v>
      </c>
      <c r="N6" s="666"/>
    </row>
    <row r="7" spans="1:14" ht="12.75">
      <c r="A7" s="10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8</v>
      </c>
      <c r="J7" s="96">
        <v>9</v>
      </c>
      <c r="K7" s="644">
        <v>10</v>
      </c>
      <c r="L7" s="645"/>
      <c r="M7" s="96">
        <v>11</v>
      </c>
      <c r="N7" s="96">
        <v>12</v>
      </c>
    </row>
    <row r="8" spans="1:14" ht="47.25" customHeight="1" hidden="1">
      <c r="A8" s="6"/>
      <c r="B8" s="108">
        <v>600</v>
      </c>
      <c r="C8" s="108">
        <v>60014</v>
      </c>
      <c r="D8" s="108"/>
      <c r="E8" s="103" t="s">
        <v>493</v>
      </c>
      <c r="F8" s="60" t="e">
        <f>G8+#REF!+#REF!</f>
        <v>#REF!</v>
      </c>
      <c r="G8" s="60">
        <f>H8+I8+L8+J8</f>
        <v>0</v>
      </c>
      <c r="H8" s="60"/>
      <c r="I8" s="60"/>
      <c r="J8" s="60"/>
      <c r="K8" s="60"/>
      <c r="L8" s="60"/>
      <c r="M8" s="60"/>
      <c r="N8" s="109" t="s">
        <v>490</v>
      </c>
    </row>
    <row r="9" spans="1:14" ht="15" customHeight="1">
      <c r="A9" s="585" t="s">
        <v>428</v>
      </c>
      <c r="B9" s="588">
        <v>600</v>
      </c>
      <c r="C9" s="588">
        <v>60014</v>
      </c>
      <c r="D9" s="588">
        <v>6050</v>
      </c>
      <c r="E9" s="595" t="s">
        <v>180</v>
      </c>
      <c r="F9" s="600">
        <f>G9</f>
        <v>130000</v>
      </c>
      <c r="G9" s="600">
        <f>H9+J9+L9+L10+L11+M9</f>
        <v>130000</v>
      </c>
      <c r="H9" s="600">
        <v>5000</v>
      </c>
      <c r="I9" s="148"/>
      <c r="J9" s="600">
        <v>0</v>
      </c>
      <c r="K9" s="235" t="s">
        <v>386</v>
      </c>
      <c r="L9" s="228">
        <v>0</v>
      </c>
      <c r="M9" s="600">
        <v>0</v>
      </c>
      <c r="N9" s="595" t="s">
        <v>490</v>
      </c>
    </row>
    <row r="10" spans="1:14" ht="15" customHeight="1">
      <c r="A10" s="586"/>
      <c r="B10" s="589"/>
      <c r="C10" s="589"/>
      <c r="D10" s="589"/>
      <c r="E10" s="580"/>
      <c r="F10" s="590"/>
      <c r="G10" s="590"/>
      <c r="H10" s="590"/>
      <c r="I10" s="148"/>
      <c r="J10" s="590"/>
      <c r="K10" s="235" t="s">
        <v>387</v>
      </c>
      <c r="L10" s="228">
        <v>60000</v>
      </c>
      <c r="M10" s="590"/>
      <c r="N10" s="580"/>
    </row>
    <row r="11" spans="1:14" ht="15" customHeight="1">
      <c r="A11" s="587"/>
      <c r="B11" s="575"/>
      <c r="C11" s="575"/>
      <c r="D11" s="575"/>
      <c r="E11" s="581"/>
      <c r="F11" s="591"/>
      <c r="G11" s="591"/>
      <c r="H11" s="591"/>
      <c r="I11" s="148"/>
      <c r="J11" s="591"/>
      <c r="K11" s="235" t="s">
        <v>388</v>
      </c>
      <c r="L11" s="228">
        <v>65000</v>
      </c>
      <c r="M11" s="591"/>
      <c r="N11" s="581"/>
    </row>
    <row r="12" spans="1:14" ht="15" customHeight="1">
      <c r="A12" s="585" t="s">
        <v>430</v>
      </c>
      <c r="B12" s="588">
        <v>600</v>
      </c>
      <c r="C12" s="588">
        <v>60014</v>
      </c>
      <c r="D12" s="588">
        <v>6050</v>
      </c>
      <c r="E12" s="595" t="s">
        <v>715</v>
      </c>
      <c r="F12" s="600">
        <f>G12</f>
        <v>60000</v>
      </c>
      <c r="G12" s="600">
        <f>H12+J12+L12+L13+L14+M12</f>
        <v>60000</v>
      </c>
      <c r="H12" s="600">
        <v>35000</v>
      </c>
      <c r="I12" s="148"/>
      <c r="J12" s="600">
        <v>0</v>
      </c>
      <c r="K12" s="235" t="s">
        <v>386</v>
      </c>
      <c r="L12" s="228">
        <v>0</v>
      </c>
      <c r="M12" s="600">
        <v>0</v>
      </c>
      <c r="N12" s="595" t="s">
        <v>490</v>
      </c>
    </row>
    <row r="13" spans="1:14" ht="13.5" customHeight="1">
      <c r="A13" s="586"/>
      <c r="B13" s="589"/>
      <c r="C13" s="589"/>
      <c r="D13" s="589"/>
      <c r="E13" s="580"/>
      <c r="F13" s="590"/>
      <c r="G13" s="590"/>
      <c r="H13" s="590"/>
      <c r="I13" s="148"/>
      <c r="J13" s="590"/>
      <c r="K13" s="235" t="s">
        <v>387</v>
      </c>
      <c r="L13" s="228">
        <v>25000</v>
      </c>
      <c r="M13" s="590"/>
      <c r="N13" s="580"/>
    </row>
    <row r="14" spans="1:14" ht="13.5" customHeight="1">
      <c r="A14" s="587"/>
      <c r="B14" s="575"/>
      <c r="C14" s="575"/>
      <c r="D14" s="575"/>
      <c r="E14" s="581"/>
      <c r="F14" s="591"/>
      <c r="G14" s="591"/>
      <c r="H14" s="591"/>
      <c r="I14" s="148"/>
      <c r="J14" s="591"/>
      <c r="K14" s="235" t="s">
        <v>388</v>
      </c>
      <c r="L14" s="228">
        <v>0</v>
      </c>
      <c r="M14" s="591"/>
      <c r="N14" s="581"/>
    </row>
    <row r="15" spans="1:14" ht="13.5" customHeight="1">
      <c r="A15" s="585">
        <v>4</v>
      </c>
      <c r="B15" s="588">
        <v>852</v>
      </c>
      <c r="C15" s="588">
        <v>85202</v>
      </c>
      <c r="D15" s="588">
        <v>6060</v>
      </c>
      <c r="E15" s="588" t="s">
        <v>14</v>
      </c>
      <c r="F15" s="600">
        <f>G15</f>
        <v>5000</v>
      </c>
      <c r="G15" s="600">
        <f>H15</f>
        <v>5000</v>
      </c>
      <c r="H15" s="600">
        <v>5000</v>
      </c>
      <c r="I15" s="148"/>
      <c r="J15" s="600"/>
      <c r="K15" s="235"/>
      <c r="L15" s="486">
        <v>0</v>
      </c>
      <c r="M15" s="600"/>
      <c r="N15" s="595" t="s">
        <v>13</v>
      </c>
    </row>
    <row r="16" spans="1:14" ht="13.5" customHeight="1">
      <c r="A16" s="586"/>
      <c r="B16" s="589"/>
      <c r="C16" s="589"/>
      <c r="D16" s="589"/>
      <c r="E16" s="589"/>
      <c r="F16" s="590"/>
      <c r="G16" s="590"/>
      <c r="H16" s="590"/>
      <c r="I16" s="148"/>
      <c r="J16" s="590"/>
      <c r="K16" s="235"/>
      <c r="L16" s="486">
        <v>0</v>
      </c>
      <c r="M16" s="590"/>
      <c r="N16" s="580"/>
    </row>
    <row r="17" spans="1:14" ht="13.5" customHeight="1">
      <c r="A17" s="587"/>
      <c r="B17" s="575"/>
      <c r="C17" s="575"/>
      <c r="D17" s="575"/>
      <c r="E17" s="575"/>
      <c r="F17" s="591"/>
      <c r="G17" s="591"/>
      <c r="H17" s="591"/>
      <c r="I17" s="148"/>
      <c r="J17" s="591"/>
      <c r="K17" s="235"/>
      <c r="L17" s="486">
        <v>0</v>
      </c>
      <c r="M17" s="591"/>
      <c r="N17" s="581"/>
    </row>
    <row r="18" spans="1:14" ht="26.25" customHeight="1">
      <c r="A18" s="667" t="s">
        <v>494</v>
      </c>
      <c r="B18" s="668"/>
      <c r="C18" s="668"/>
      <c r="D18" s="668"/>
      <c r="E18" s="669"/>
      <c r="F18" s="234">
        <f>F9+F12+F15</f>
        <v>195000</v>
      </c>
      <c r="G18" s="234">
        <f>G9+G12+G15</f>
        <v>195000</v>
      </c>
      <c r="H18" s="234">
        <f>H9+H12+H15</f>
        <v>45000</v>
      </c>
      <c r="I18" s="234" t="e">
        <f>#REF!+I9+I12</f>
        <v>#REF!</v>
      </c>
      <c r="J18" s="234">
        <f>J9+J12</f>
        <v>0</v>
      </c>
      <c r="K18" s="662">
        <f>L9+L10+L11+L12+L13+L14</f>
        <v>150000</v>
      </c>
      <c r="L18" s="663"/>
      <c r="M18" s="234">
        <f>M9+M12</f>
        <v>0</v>
      </c>
      <c r="N18" s="234" t="s">
        <v>330</v>
      </c>
    </row>
    <row r="19" spans="1:15" ht="16.5" customHeight="1">
      <c r="A19" s="577" t="s">
        <v>173</v>
      </c>
      <c r="B19" s="577"/>
      <c r="C19" s="577"/>
      <c r="D19" s="577"/>
      <c r="E19" s="577"/>
      <c r="F19" s="577"/>
      <c r="G19" s="577"/>
      <c r="H19" s="97"/>
      <c r="I19" s="97"/>
      <c r="J19" s="97"/>
      <c r="K19" s="97"/>
      <c r="L19" s="97"/>
      <c r="M19" s="97"/>
      <c r="N19" s="97"/>
      <c r="O19" s="97"/>
    </row>
    <row r="20" spans="1:15" ht="12.75">
      <c r="A20" s="661" t="s">
        <v>174</v>
      </c>
      <c r="B20" s="661"/>
      <c r="C20" s="661"/>
      <c r="D20" s="661"/>
      <c r="E20" s="661"/>
      <c r="F20" s="661"/>
      <c r="G20" s="661"/>
      <c r="H20" s="97"/>
      <c r="I20" s="97"/>
      <c r="J20" s="658" t="s">
        <v>695</v>
      </c>
      <c r="K20" s="658"/>
      <c r="L20" s="658"/>
      <c r="M20" s="658"/>
      <c r="N20" s="658"/>
      <c r="O20" s="658"/>
    </row>
    <row r="21" spans="1:15" ht="3.75" customHeight="1">
      <c r="A21" s="657" t="s">
        <v>175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658"/>
      <c r="M21" s="658"/>
      <c r="N21" s="152"/>
      <c r="O21" s="152"/>
    </row>
    <row r="22" spans="1:15" ht="12.75" customHeight="1" hidden="1">
      <c r="A22" s="657"/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97"/>
      <c r="M22" s="97"/>
      <c r="N22" s="97"/>
      <c r="O22" s="97"/>
    </row>
    <row r="23" spans="1:15" ht="9" customHeight="1">
      <c r="A23" s="657"/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97"/>
      <c r="M23" s="97"/>
      <c r="N23" s="97"/>
      <c r="O23" s="97"/>
    </row>
    <row r="24" spans="1:15" ht="12.75">
      <c r="A24" s="661" t="s">
        <v>176</v>
      </c>
      <c r="B24" s="661"/>
      <c r="C24" s="661"/>
      <c r="D24" s="661"/>
      <c r="E24" s="97"/>
      <c r="F24" s="97"/>
      <c r="G24" s="97"/>
      <c r="H24" s="97"/>
      <c r="I24" s="97"/>
      <c r="J24" s="97"/>
      <c r="K24" s="97"/>
      <c r="L24" s="97"/>
      <c r="M24" s="97" t="s">
        <v>712</v>
      </c>
      <c r="N24" s="97"/>
      <c r="O24" s="97"/>
    </row>
    <row r="25" spans="2:13" ht="12.7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ht="12" customHeight="1"/>
    <row r="27" ht="12.75" hidden="1"/>
    <row r="28" ht="18" customHeight="1"/>
  </sheetData>
  <mergeCells count="55">
    <mergeCell ref="M15:M17"/>
    <mergeCell ref="N15:N17"/>
    <mergeCell ref="E15:E17"/>
    <mergeCell ref="F15:F17"/>
    <mergeCell ref="G15:G17"/>
    <mergeCell ref="H15:H17"/>
    <mergeCell ref="A15:A17"/>
    <mergeCell ref="B15:B17"/>
    <mergeCell ref="C15:C17"/>
    <mergeCell ref="J15:J17"/>
    <mergeCell ref="A3:N3"/>
    <mergeCell ref="A18:E18"/>
    <mergeCell ref="B4:B6"/>
    <mergeCell ref="C4:C6"/>
    <mergeCell ref="G4:M4"/>
    <mergeCell ref="F4:F6"/>
    <mergeCell ref="E4:E6"/>
    <mergeCell ref="G5:G6"/>
    <mergeCell ref="K6:L6"/>
    <mergeCell ref="D15:D17"/>
    <mergeCell ref="B12:B14"/>
    <mergeCell ref="A4:A6"/>
    <mergeCell ref="N4:N6"/>
    <mergeCell ref="H5:M5"/>
    <mergeCell ref="D4:D6"/>
    <mergeCell ref="A21:K23"/>
    <mergeCell ref="L21:M21"/>
    <mergeCell ref="A24:D24"/>
    <mergeCell ref="E9:E11"/>
    <mergeCell ref="G9:G11"/>
    <mergeCell ref="H9:H11"/>
    <mergeCell ref="J9:J11"/>
    <mergeCell ref="M9:M11"/>
    <mergeCell ref="D12:D14"/>
    <mergeCell ref="E12:E14"/>
    <mergeCell ref="A20:G20"/>
    <mergeCell ref="J20:O20"/>
    <mergeCell ref="A9:A11"/>
    <mergeCell ref="B9:B11"/>
    <mergeCell ref="C9:C11"/>
    <mergeCell ref="D9:D11"/>
    <mergeCell ref="F9:F11"/>
    <mergeCell ref="N9:N11"/>
    <mergeCell ref="H12:H14"/>
    <mergeCell ref="J12:J14"/>
    <mergeCell ref="H2:N2"/>
    <mergeCell ref="K7:L7"/>
    <mergeCell ref="K18:L18"/>
    <mergeCell ref="A19:G19"/>
    <mergeCell ref="M12:M14"/>
    <mergeCell ref="N12:N14"/>
    <mergeCell ref="F12:F14"/>
    <mergeCell ref="G12:G14"/>
    <mergeCell ref="A12:A14"/>
    <mergeCell ref="C12:C14"/>
  </mergeCells>
  <printOptions/>
  <pageMargins left="0.51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J1" sqref="J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80"/>
      <c r="F1" s="542"/>
      <c r="G1" s="542" t="s">
        <v>811</v>
      </c>
      <c r="H1" s="542"/>
    </row>
    <row r="3" ht="12" customHeight="1"/>
    <row r="4" spans="1:14" s="157" customFormat="1" ht="15" customHeight="1">
      <c r="A4" s="678" t="s">
        <v>183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</row>
    <row r="5" ht="23.25" customHeight="1" thickBot="1">
      <c r="G5" s="97" t="s">
        <v>483</v>
      </c>
    </row>
    <row r="6" spans="1:7" s="61" customFormat="1" ht="36.75" customHeight="1" thickBot="1">
      <c r="A6" s="240" t="s">
        <v>484</v>
      </c>
      <c r="B6" s="240" t="s">
        <v>368</v>
      </c>
      <c r="C6" s="241" t="s">
        <v>369</v>
      </c>
      <c r="D6" s="241" t="s">
        <v>699</v>
      </c>
      <c r="E6" s="242" t="s">
        <v>485</v>
      </c>
      <c r="F6" s="683" t="s">
        <v>178</v>
      </c>
      <c r="G6" s="683"/>
    </row>
    <row r="7" spans="1:7" s="162" customFormat="1" ht="9.75">
      <c r="A7" s="158">
        <v>1</v>
      </c>
      <c r="B7" s="159">
        <v>2</v>
      </c>
      <c r="C7" s="160">
        <v>3</v>
      </c>
      <c r="D7" s="160">
        <v>4</v>
      </c>
      <c r="E7" s="161">
        <v>5</v>
      </c>
      <c r="F7" s="684">
        <v>7</v>
      </c>
      <c r="G7" s="684"/>
    </row>
    <row r="8" spans="1:7" ht="57" customHeight="1">
      <c r="A8" s="244" t="s">
        <v>427</v>
      </c>
      <c r="B8" s="246">
        <v>750</v>
      </c>
      <c r="C8" s="244">
        <v>75020</v>
      </c>
      <c r="D8" s="244">
        <v>6649</v>
      </c>
      <c r="E8" s="245" t="s">
        <v>486</v>
      </c>
      <c r="F8" s="687">
        <v>42000</v>
      </c>
      <c r="G8" s="688"/>
    </row>
    <row r="9" spans="1:7" ht="54" customHeight="1" thickBot="1">
      <c r="A9" s="244" t="s">
        <v>428</v>
      </c>
      <c r="B9" s="246">
        <v>754</v>
      </c>
      <c r="C9" s="244">
        <v>75410</v>
      </c>
      <c r="D9" s="244">
        <v>6649</v>
      </c>
      <c r="E9" s="243" t="s">
        <v>179</v>
      </c>
      <c r="F9" s="685">
        <v>50223</v>
      </c>
      <c r="G9" s="686"/>
    </row>
    <row r="10" spans="1:7" ht="22.5" customHeight="1" thickBot="1">
      <c r="A10" s="679" t="s">
        <v>494</v>
      </c>
      <c r="B10" s="680"/>
      <c r="C10" s="680"/>
      <c r="D10" s="680"/>
      <c r="E10" s="681"/>
      <c r="F10" s="679">
        <f>F8+F9</f>
        <v>92223</v>
      </c>
      <c r="G10" s="681"/>
    </row>
    <row r="11" ht="12.75" hidden="1"/>
    <row r="13" spans="6:7" ht="12.75">
      <c r="F13" s="682" t="s">
        <v>695</v>
      </c>
      <c r="G13" s="682"/>
    </row>
    <row r="14" spans="6:7" ht="24" customHeight="1">
      <c r="F14" s="682"/>
      <c r="G14" s="682"/>
    </row>
    <row r="15" ht="12.75">
      <c r="F15" t="s">
        <v>713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D1">
      <selection activeCell="M5" sqref="M5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3.25390625" style="0" customWidth="1"/>
    <col min="5" max="5" width="17.37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5.75" customHeight="1">
      <c r="E1" s="694" t="s">
        <v>812</v>
      </c>
      <c r="F1" s="694"/>
      <c r="G1" s="694"/>
      <c r="H1" s="694"/>
      <c r="I1" s="694"/>
      <c r="J1" s="694"/>
      <c r="K1" s="694"/>
      <c r="L1" s="694"/>
    </row>
    <row r="2" ht="3" customHeight="1" hidden="1"/>
    <row r="3" ht="12.75" hidden="1"/>
    <row r="4" ht="12.75" hidden="1"/>
    <row r="5" spans="1:12" ht="16.5" customHeight="1">
      <c r="A5" s="695" t="s">
        <v>212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</row>
    <row r="6" s="24" customFormat="1" ht="10.5" customHeight="1" thickBot="1"/>
    <row r="7" spans="1:12" ht="12.75">
      <c r="A7" s="702" t="s">
        <v>364</v>
      </c>
      <c r="B7" s="703"/>
      <c r="C7" s="703"/>
      <c r="D7" s="700" t="s">
        <v>365</v>
      </c>
      <c r="E7" s="704" t="s">
        <v>5</v>
      </c>
      <c r="F7" s="689" t="s">
        <v>390</v>
      </c>
      <c r="G7" s="691" t="s">
        <v>329</v>
      </c>
      <c r="H7" s="691"/>
      <c r="I7" s="691"/>
      <c r="J7" s="691"/>
      <c r="K7" s="691"/>
      <c r="L7" s="698" t="s">
        <v>367</v>
      </c>
    </row>
    <row r="8" spans="1:12" ht="12.75">
      <c r="A8" s="513"/>
      <c r="B8" s="507"/>
      <c r="C8" s="507"/>
      <c r="D8" s="701"/>
      <c r="E8" s="705"/>
      <c r="F8" s="690"/>
      <c r="G8" s="706" t="s">
        <v>601</v>
      </c>
      <c r="H8" s="707" t="s">
        <v>414</v>
      </c>
      <c r="I8" s="707"/>
      <c r="J8" s="707"/>
      <c r="K8" s="692" t="s">
        <v>661</v>
      </c>
      <c r="L8" s="699"/>
    </row>
    <row r="9" spans="1:12" ht="32.25" customHeight="1">
      <c r="A9" s="514" t="s">
        <v>368</v>
      </c>
      <c r="B9" s="506" t="s">
        <v>369</v>
      </c>
      <c r="C9" s="506" t="s">
        <v>699</v>
      </c>
      <c r="D9" s="701"/>
      <c r="E9" s="705"/>
      <c r="F9" s="690"/>
      <c r="G9" s="706"/>
      <c r="H9" s="509" t="s">
        <v>161</v>
      </c>
      <c r="I9" s="508" t="s">
        <v>481</v>
      </c>
      <c r="J9" s="508" t="s">
        <v>482</v>
      </c>
      <c r="K9" s="692"/>
      <c r="L9" s="699"/>
    </row>
    <row r="10" spans="1:12" ht="11.25" customHeight="1">
      <c r="A10" s="4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/>
      <c r="H10" s="3"/>
      <c r="I10" s="3"/>
      <c r="J10" s="3"/>
      <c r="K10" s="3"/>
      <c r="L10" s="504">
        <v>7</v>
      </c>
    </row>
    <row r="11" spans="1:13" ht="17.25" customHeight="1">
      <c r="A11" s="345" t="s">
        <v>370</v>
      </c>
      <c r="B11" s="144"/>
      <c r="C11" s="144"/>
      <c r="D11" s="144" t="s">
        <v>371</v>
      </c>
      <c r="E11" s="138">
        <f>E12+E13</f>
        <v>146595</v>
      </c>
      <c r="F11" s="138">
        <v>0</v>
      </c>
      <c r="G11" s="138"/>
      <c r="H11" s="138"/>
      <c r="I11" s="138"/>
      <c r="J11" s="138"/>
      <c r="K11" s="138"/>
      <c r="L11" s="346">
        <f>L12+L13</f>
        <v>146595</v>
      </c>
      <c r="M11" t="s">
        <v>636</v>
      </c>
    </row>
    <row r="12" spans="1:12" ht="12.75">
      <c r="A12" s="347" t="s">
        <v>700</v>
      </c>
      <c r="B12" s="141" t="s">
        <v>561</v>
      </c>
      <c r="C12" s="141" t="s">
        <v>562</v>
      </c>
      <c r="D12" s="142" t="s">
        <v>563</v>
      </c>
      <c r="E12" s="128">
        <v>595</v>
      </c>
      <c r="F12" s="128">
        <v>0</v>
      </c>
      <c r="G12" s="128"/>
      <c r="H12" s="128"/>
      <c r="I12" s="128"/>
      <c r="J12" s="128"/>
      <c r="K12" s="128"/>
      <c r="L12" s="348">
        <v>595</v>
      </c>
    </row>
    <row r="13" spans="1:12" ht="25.5">
      <c r="A13" s="349">
        <v>700</v>
      </c>
      <c r="B13" s="142">
        <v>70005</v>
      </c>
      <c r="C13" s="142">
        <v>2350</v>
      </c>
      <c r="D13" s="143" t="s">
        <v>63</v>
      </c>
      <c r="E13" s="128">
        <v>146000</v>
      </c>
      <c r="F13" s="128">
        <v>0</v>
      </c>
      <c r="G13" s="128"/>
      <c r="H13" s="128"/>
      <c r="I13" s="128"/>
      <c r="J13" s="128"/>
      <c r="K13" s="128"/>
      <c r="L13" s="348">
        <v>146000</v>
      </c>
    </row>
    <row r="14" spans="1:12" ht="12.75">
      <c r="A14" s="345" t="s">
        <v>372</v>
      </c>
      <c r="B14" s="693" t="s">
        <v>373</v>
      </c>
      <c r="C14" s="693"/>
      <c r="D14" s="693"/>
      <c r="E14" s="693"/>
      <c r="F14" s="693"/>
      <c r="G14" s="266"/>
      <c r="H14" s="266"/>
      <c r="I14" s="266"/>
      <c r="J14" s="266"/>
      <c r="K14" s="266"/>
      <c r="L14" s="350"/>
    </row>
    <row r="15" spans="1:12" ht="25.5">
      <c r="A15" s="351" t="s">
        <v>700</v>
      </c>
      <c r="B15" s="139" t="s">
        <v>43</v>
      </c>
      <c r="C15" s="139" t="s">
        <v>195</v>
      </c>
      <c r="D15" s="140" t="s">
        <v>375</v>
      </c>
      <c r="E15" s="129">
        <f>'Z 1'!I19</f>
        <v>56000</v>
      </c>
      <c r="F15" s="129">
        <f aca="true" t="shared" si="0" ref="F15:K15">F16</f>
        <v>56000</v>
      </c>
      <c r="G15" s="129">
        <f t="shared" si="0"/>
        <v>56000</v>
      </c>
      <c r="H15" s="129">
        <f t="shared" si="0"/>
        <v>0</v>
      </c>
      <c r="I15" s="129">
        <f t="shared" si="0"/>
        <v>0</v>
      </c>
      <c r="J15" s="129">
        <f t="shared" si="0"/>
        <v>0</v>
      </c>
      <c r="K15" s="129">
        <f t="shared" si="0"/>
        <v>0</v>
      </c>
      <c r="L15" s="348">
        <v>0</v>
      </c>
    </row>
    <row r="16" spans="1:12" ht="12.75">
      <c r="A16" s="352"/>
      <c r="B16" s="17"/>
      <c r="C16" s="17" t="s">
        <v>35</v>
      </c>
      <c r="D16" s="100" t="s">
        <v>109</v>
      </c>
      <c r="E16" s="6">
        <v>0</v>
      </c>
      <c r="F16" s="6">
        <f>'Z 2 '!G11</f>
        <v>56000</v>
      </c>
      <c r="G16" s="6">
        <f>F16</f>
        <v>56000</v>
      </c>
      <c r="H16" s="6"/>
      <c r="I16" s="6"/>
      <c r="J16" s="6"/>
      <c r="K16" s="6"/>
      <c r="L16" s="353">
        <v>0</v>
      </c>
    </row>
    <row r="17" spans="1:12" ht="12.75" hidden="1">
      <c r="A17" s="354" t="s">
        <v>700</v>
      </c>
      <c r="B17" s="11" t="s">
        <v>703</v>
      </c>
      <c r="C17" s="11" t="s">
        <v>374</v>
      </c>
      <c r="D17" s="5" t="s">
        <v>383</v>
      </c>
      <c r="E17" s="5" t="e">
        <f>'Z 1'!#REF!</f>
        <v>#REF!</v>
      </c>
      <c r="F17" s="5">
        <f>F18+F19+F20+F21+F23+F22+F24+F25+F26+F27+F28+F29</f>
        <v>0</v>
      </c>
      <c r="G17" s="5"/>
      <c r="H17" s="5"/>
      <c r="I17" s="5"/>
      <c r="J17" s="5"/>
      <c r="K17" s="5"/>
      <c r="L17" s="355">
        <v>0</v>
      </c>
    </row>
    <row r="18" spans="1:12" ht="25.5" hidden="1">
      <c r="A18" s="352"/>
      <c r="B18" s="17"/>
      <c r="C18" s="17" t="s">
        <v>21</v>
      </c>
      <c r="D18" s="7" t="s">
        <v>22</v>
      </c>
      <c r="E18" s="6">
        <v>0</v>
      </c>
      <c r="F18" s="6">
        <v>0</v>
      </c>
      <c r="G18" s="6"/>
      <c r="H18" s="6"/>
      <c r="I18" s="6"/>
      <c r="J18" s="6"/>
      <c r="K18" s="6"/>
      <c r="L18" s="353">
        <v>0</v>
      </c>
    </row>
    <row r="19" spans="1:12" ht="25.5" hidden="1">
      <c r="A19" s="352"/>
      <c r="B19" s="17"/>
      <c r="C19" s="17" t="s">
        <v>23</v>
      </c>
      <c r="D19" s="7" t="s">
        <v>24</v>
      </c>
      <c r="E19" s="6">
        <v>0</v>
      </c>
      <c r="F19" s="6">
        <v>0</v>
      </c>
      <c r="G19" s="6"/>
      <c r="H19" s="6"/>
      <c r="I19" s="6"/>
      <c r="J19" s="6"/>
      <c r="K19" s="6"/>
      <c r="L19" s="353">
        <v>0</v>
      </c>
    </row>
    <row r="20" spans="1:12" ht="12.75" hidden="1">
      <c r="A20" s="352"/>
      <c r="B20" s="17"/>
      <c r="C20" s="17" t="s">
        <v>25</v>
      </c>
      <c r="D20" s="6" t="s">
        <v>384</v>
      </c>
      <c r="E20" s="6">
        <v>0</v>
      </c>
      <c r="F20" s="6">
        <v>0</v>
      </c>
      <c r="G20" s="6"/>
      <c r="H20" s="6"/>
      <c r="I20" s="6"/>
      <c r="J20" s="6"/>
      <c r="K20" s="6"/>
      <c r="L20" s="353">
        <v>0</v>
      </c>
    </row>
    <row r="21" spans="1:12" ht="12.75" hidden="1">
      <c r="A21" s="352"/>
      <c r="B21" s="17"/>
      <c r="C21" s="33" t="s">
        <v>52</v>
      </c>
      <c r="D21" s="7" t="s">
        <v>385</v>
      </c>
      <c r="E21" s="6">
        <v>0</v>
      </c>
      <c r="F21" s="6">
        <v>0</v>
      </c>
      <c r="G21" s="6"/>
      <c r="H21" s="6"/>
      <c r="I21" s="6"/>
      <c r="J21" s="6"/>
      <c r="K21" s="6"/>
      <c r="L21" s="353">
        <v>0</v>
      </c>
    </row>
    <row r="22" spans="1:12" ht="12.75" hidden="1">
      <c r="A22" s="352"/>
      <c r="B22" s="17"/>
      <c r="C22" s="33" t="s">
        <v>27</v>
      </c>
      <c r="D22" s="7" t="s">
        <v>28</v>
      </c>
      <c r="E22" s="6">
        <v>0</v>
      </c>
      <c r="F22" s="6">
        <v>0</v>
      </c>
      <c r="G22" s="6"/>
      <c r="H22" s="6"/>
      <c r="I22" s="6"/>
      <c r="J22" s="6"/>
      <c r="K22" s="6"/>
      <c r="L22" s="353">
        <v>0</v>
      </c>
    </row>
    <row r="23" spans="1:12" ht="12.75" hidden="1">
      <c r="A23" s="352"/>
      <c r="B23" s="17"/>
      <c r="C23" s="21">
        <v>4210</v>
      </c>
      <c r="D23" s="17" t="s">
        <v>30</v>
      </c>
      <c r="E23" s="6">
        <v>0</v>
      </c>
      <c r="F23" s="6">
        <v>0</v>
      </c>
      <c r="G23" s="6"/>
      <c r="H23" s="6"/>
      <c r="I23" s="6"/>
      <c r="J23" s="6"/>
      <c r="K23" s="6"/>
      <c r="L23" s="353">
        <v>0</v>
      </c>
    </row>
    <row r="24" spans="1:12" ht="12.75" hidden="1">
      <c r="A24" s="352"/>
      <c r="B24" s="17"/>
      <c r="C24" s="21">
        <v>4260</v>
      </c>
      <c r="D24" s="17" t="s">
        <v>107</v>
      </c>
      <c r="E24" s="6">
        <v>0</v>
      </c>
      <c r="F24" s="6">
        <v>0</v>
      </c>
      <c r="G24" s="6"/>
      <c r="H24" s="6"/>
      <c r="I24" s="6"/>
      <c r="J24" s="6"/>
      <c r="K24" s="6"/>
      <c r="L24" s="353">
        <v>0</v>
      </c>
    </row>
    <row r="25" spans="1:12" ht="12.75" hidden="1">
      <c r="A25" s="352"/>
      <c r="B25" s="17"/>
      <c r="C25" s="21">
        <v>4270</v>
      </c>
      <c r="D25" s="17" t="s">
        <v>108</v>
      </c>
      <c r="E25" s="6">
        <v>0</v>
      </c>
      <c r="F25" s="6">
        <v>0</v>
      </c>
      <c r="G25" s="6"/>
      <c r="H25" s="6"/>
      <c r="I25" s="6"/>
      <c r="J25" s="6"/>
      <c r="K25" s="6"/>
      <c r="L25" s="353">
        <v>0</v>
      </c>
    </row>
    <row r="26" spans="1:12" ht="12.75" hidden="1">
      <c r="A26" s="352"/>
      <c r="B26" s="17"/>
      <c r="C26" s="21">
        <v>4300</v>
      </c>
      <c r="D26" s="17" t="s">
        <v>109</v>
      </c>
      <c r="E26" s="6">
        <v>0</v>
      </c>
      <c r="F26" s="6">
        <v>0</v>
      </c>
      <c r="G26" s="6"/>
      <c r="H26" s="6"/>
      <c r="I26" s="6"/>
      <c r="J26" s="6"/>
      <c r="K26" s="6"/>
      <c r="L26" s="353">
        <v>0</v>
      </c>
    </row>
    <row r="27" spans="1:12" ht="12.75" hidden="1">
      <c r="A27" s="352"/>
      <c r="B27" s="17"/>
      <c r="C27" s="21">
        <v>4410</v>
      </c>
      <c r="D27" s="17" t="s">
        <v>38</v>
      </c>
      <c r="E27" s="6">
        <v>0</v>
      </c>
      <c r="F27" s="6">
        <v>0</v>
      </c>
      <c r="G27" s="6"/>
      <c r="H27" s="6"/>
      <c r="I27" s="6"/>
      <c r="J27" s="6"/>
      <c r="K27" s="6"/>
      <c r="L27" s="353">
        <v>0</v>
      </c>
    </row>
    <row r="28" spans="1:12" ht="12.75" hidden="1">
      <c r="A28" s="352"/>
      <c r="B28" s="17"/>
      <c r="C28" s="21">
        <v>4430</v>
      </c>
      <c r="D28" s="17" t="s">
        <v>40</v>
      </c>
      <c r="E28" s="6">
        <v>0</v>
      </c>
      <c r="F28" s="6">
        <v>0</v>
      </c>
      <c r="G28" s="6"/>
      <c r="H28" s="6"/>
      <c r="I28" s="6"/>
      <c r="J28" s="6"/>
      <c r="K28" s="6"/>
      <c r="L28" s="353">
        <v>0</v>
      </c>
    </row>
    <row r="29" spans="1:12" ht="12.75" hidden="1">
      <c r="A29" s="352"/>
      <c r="B29" s="17"/>
      <c r="C29" s="21">
        <v>4440</v>
      </c>
      <c r="D29" s="17" t="s">
        <v>42</v>
      </c>
      <c r="E29" s="6">
        <v>0</v>
      </c>
      <c r="F29" s="6">
        <v>0</v>
      </c>
      <c r="G29" s="6"/>
      <c r="H29" s="6"/>
      <c r="I29" s="6"/>
      <c r="J29" s="6"/>
      <c r="K29" s="6"/>
      <c r="L29" s="353">
        <v>0</v>
      </c>
    </row>
    <row r="30" spans="1:12" ht="15.75" customHeight="1" hidden="1">
      <c r="A30" s="354" t="s">
        <v>44</v>
      </c>
      <c r="B30" s="11" t="s">
        <v>46</v>
      </c>
      <c r="C30" s="11" t="s">
        <v>374</v>
      </c>
      <c r="D30" s="5" t="s">
        <v>47</v>
      </c>
      <c r="E30" s="5">
        <v>0</v>
      </c>
      <c r="F30" s="5">
        <f>F31</f>
        <v>0</v>
      </c>
      <c r="G30" s="5"/>
      <c r="H30" s="5"/>
      <c r="I30" s="5"/>
      <c r="J30" s="5"/>
      <c r="K30" s="5"/>
      <c r="L30" s="355">
        <v>0</v>
      </c>
    </row>
    <row r="31" spans="1:12" ht="15" customHeight="1" hidden="1">
      <c r="A31" s="352"/>
      <c r="B31" s="17"/>
      <c r="C31" s="17"/>
      <c r="D31" s="6" t="s">
        <v>145</v>
      </c>
      <c r="E31" s="6"/>
      <c r="F31" s="6">
        <v>0</v>
      </c>
      <c r="G31" s="6"/>
      <c r="H31" s="6"/>
      <c r="I31" s="6"/>
      <c r="J31" s="6"/>
      <c r="K31" s="6"/>
      <c r="L31" s="353">
        <v>0</v>
      </c>
    </row>
    <row r="32" spans="1:12" ht="23.25" customHeight="1">
      <c r="A32" s="351" t="s">
        <v>61</v>
      </c>
      <c r="B32" s="139" t="s">
        <v>62</v>
      </c>
      <c r="C32" s="139" t="s">
        <v>195</v>
      </c>
      <c r="D32" s="140" t="s">
        <v>63</v>
      </c>
      <c r="E32" s="129">
        <f>'Z 1'!I45</f>
        <v>80000</v>
      </c>
      <c r="F32" s="129">
        <f aca="true" t="shared" si="1" ref="F32:K32">F33+F34+F35+F36+F38+F39+F37</f>
        <v>80000</v>
      </c>
      <c r="G32" s="129">
        <f t="shared" si="1"/>
        <v>80000</v>
      </c>
      <c r="H32" s="129">
        <f t="shared" si="1"/>
        <v>0</v>
      </c>
      <c r="I32" s="129">
        <f t="shared" si="1"/>
        <v>0</v>
      </c>
      <c r="J32" s="129">
        <f t="shared" si="1"/>
        <v>0</v>
      </c>
      <c r="K32" s="129">
        <f t="shared" si="1"/>
        <v>0</v>
      </c>
      <c r="L32" s="356">
        <v>0</v>
      </c>
    </row>
    <row r="33" spans="1:12" ht="12.75">
      <c r="A33" s="354"/>
      <c r="B33" s="11"/>
      <c r="C33" s="19" t="s">
        <v>31</v>
      </c>
      <c r="D33" s="100" t="s">
        <v>107</v>
      </c>
      <c r="E33" s="13">
        <v>0</v>
      </c>
      <c r="F33" s="13">
        <f>'Z 2 '!G48</f>
        <v>4000</v>
      </c>
      <c r="G33" s="13">
        <f>F33</f>
        <v>4000</v>
      </c>
      <c r="H33" s="13"/>
      <c r="I33" s="13"/>
      <c r="J33" s="13"/>
      <c r="K33" s="13"/>
      <c r="L33" s="357">
        <v>0</v>
      </c>
    </row>
    <row r="34" spans="1:12" ht="12.75">
      <c r="A34" s="358"/>
      <c r="B34" s="19"/>
      <c r="C34" s="19" t="s">
        <v>35</v>
      </c>
      <c r="D34" s="100" t="s">
        <v>109</v>
      </c>
      <c r="E34" s="13">
        <v>0</v>
      </c>
      <c r="F34" s="13">
        <v>67300</v>
      </c>
      <c r="G34" s="13">
        <f>F34</f>
        <v>67300</v>
      </c>
      <c r="H34" s="13"/>
      <c r="I34" s="13"/>
      <c r="J34" s="13"/>
      <c r="K34" s="13"/>
      <c r="L34" s="359">
        <v>0</v>
      </c>
    </row>
    <row r="35" spans="1:12" ht="12.75">
      <c r="A35" s="354"/>
      <c r="B35" s="11"/>
      <c r="C35" s="19" t="s">
        <v>57</v>
      </c>
      <c r="D35" s="100" t="s">
        <v>58</v>
      </c>
      <c r="E35" s="13">
        <v>0</v>
      </c>
      <c r="F35" s="13">
        <v>3500</v>
      </c>
      <c r="G35" s="13">
        <f>F35</f>
        <v>3500</v>
      </c>
      <c r="H35" s="13"/>
      <c r="I35" s="13"/>
      <c r="J35" s="13"/>
      <c r="K35" s="13"/>
      <c r="L35" s="360">
        <v>0</v>
      </c>
    </row>
    <row r="36" spans="1:12" ht="12.75">
      <c r="A36" s="354"/>
      <c r="B36" s="11"/>
      <c r="C36" s="19" t="s">
        <v>92</v>
      </c>
      <c r="D36" s="100" t="s">
        <v>97</v>
      </c>
      <c r="E36" s="13">
        <v>0</v>
      </c>
      <c r="F36" s="13">
        <v>5000</v>
      </c>
      <c r="G36" s="13">
        <f>F36</f>
        <v>5000</v>
      </c>
      <c r="H36" s="13"/>
      <c r="I36" s="13"/>
      <c r="J36" s="13"/>
      <c r="K36" s="13"/>
      <c r="L36" s="360">
        <v>0</v>
      </c>
    </row>
    <row r="37" spans="1:12" ht="12.75">
      <c r="A37" s="354"/>
      <c r="B37" s="11"/>
      <c r="C37" s="19" t="s">
        <v>112</v>
      </c>
      <c r="D37" s="100" t="s">
        <v>210</v>
      </c>
      <c r="E37" s="13">
        <v>0</v>
      </c>
      <c r="F37" s="13">
        <v>200</v>
      </c>
      <c r="G37" s="13">
        <f>F37</f>
        <v>200</v>
      </c>
      <c r="H37" s="13"/>
      <c r="I37" s="13"/>
      <c r="J37" s="13"/>
      <c r="K37" s="13"/>
      <c r="L37" s="360">
        <v>0</v>
      </c>
    </row>
    <row r="38" spans="1:12" ht="12.75" hidden="1">
      <c r="A38" s="354"/>
      <c r="B38" s="11"/>
      <c r="C38" s="19" t="s">
        <v>667</v>
      </c>
      <c r="D38" s="18" t="s">
        <v>501</v>
      </c>
      <c r="E38" s="13">
        <v>0</v>
      </c>
      <c r="F38" s="13">
        <v>0</v>
      </c>
      <c r="G38" s="13"/>
      <c r="H38" s="13"/>
      <c r="I38" s="13"/>
      <c r="J38" s="13"/>
      <c r="K38" s="13"/>
      <c r="L38" s="360">
        <v>0</v>
      </c>
    </row>
    <row r="39" spans="1:12" ht="12.75" hidden="1">
      <c r="A39" s="354"/>
      <c r="B39" s="11"/>
      <c r="C39" s="19" t="s">
        <v>310</v>
      </c>
      <c r="D39" s="18" t="s">
        <v>668</v>
      </c>
      <c r="E39" s="13">
        <v>0</v>
      </c>
      <c r="F39" s="13">
        <v>0</v>
      </c>
      <c r="G39" s="13"/>
      <c r="H39" s="13"/>
      <c r="I39" s="13"/>
      <c r="J39" s="13"/>
      <c r="K39" s="13"/>
      <c r="L39" s="360">
        <v>0</v>
      </c>
    </row>
    <row r="40" spans="1:12" ht="25.5">
      <c r="A40" s="351" t="s">
        <v>65</v>
      </c>
      <c r="B40" s="139" t="s">
        <v>67</v>
      </c>
      <c r="C40" s="139" t="s">
        <v>195</v>
      </c>
      <c r="D40" s="140" t="s">
        <v>68</v>
      </c>
      <c r="E40" s="129">
        <f>'Z 1'!I48</f>
        <v>40000</v>
      </c>
      <c r="F40" s="129">
        <f>F41+F42</f>
        <v>40000</v>
      </c>
      <c r="G40" s="129">
        <f aca="true" t="shared" si="2" ref="G40:L40">G41+G42</f>
        <v>40000</v>
      </c>
      <c r="H40" s="129">
        <f t="shared" si="2"/>
        <v>10000</v>
      </c>
      <c r="I40" s="129">
        <f t="shared" si="2"/>
        <v>0</v>
      </c>
      <c r="J40" s="129">
        <f t="shared" si="2"/>
        <v>0</v>
      </c>
      <c r="K40" s="129">
        <f t="shared" si="2"/>
        <v>0</v>
      </c>
      <c r="L40" s="356">
        <f t="shared" si="2"/>
        <v>0</v>
      </c>
    </row>
    <row r="41" spans="1:12" ht="12.75">
      <c r="A41" s="496"/>
      <c r="B41" s="497"/>
      <c r="C41" s="497" t="s">
        <v>589</v>
      </c>
      <c r="D41" s="498" t="s">
        <v>590</v>
      </c>
      <c r="E41" s="499"/>
      <c r="F41" s="499">
        <f>'Z 2 '!G56</f>
        <v>10000</v>
      </c>
      <c r="G41" s="499">
        <f>F41</f>
        <v>10000</v>
      </c>
      <c r="H41" s="499">
        <f>G41</f>
        <v>10000</v>
      </c>
      <c r="I41" s="499"/>
      <c r="J41" s="499"/>
      <c r="K41" s="499"/>
      <c r="L41" s="500"/>
    </row>
    <row r="42" spans="1:12" ht="12.75">
      <c r="A42" s="354"/>
      <c r="B42" s="11"/>
      <c r="C42" s="19" t="s">
        <v>35</v>
      </c>
      <c r="D42" s="100" t="s">
        <v>109</v>
      </c>
      <c r="E42" s="13">
        <v>0</v>
      </c>
      <c r="F42" s="13">
        <f>'Z 2 '!G57</f>
        <v>30000</v>
      </c>
      <c r="G42" s="13">
        <f>F42</f>
        <v>30000</v>
      </c>
      <c r="H42" s="13"/>
      <c r="I42" s="13"/>
      <c r="J42" s="13"/>
      <c r="K42" s="13"/>
      <c r="L42" s="355">
        <v>0</v>
      </c>
    </row>
    <row r="43" spans="1:12" ht="25.5">
      <c r="A43" s="351" t="s">
        <v>65</v>
      </c>
      <c r="B43" s="139" t="s">
        <v>69</v>
      </c>
      <c r="C43" s="139" t="s">
        <v>195</v>
      </c>
      <c r="D43" s="140" t="s">
        <v>70</v>
      </c>
      <c r="E43" s="129">
        <v>20000</v>
      </c>
      <c r="F43" s="129">
        <f aca="true" t="shared" si="3" ref="F43:K43">F44</f>
        <v>20000</v>
      </c>
      <c r="G43" s="129">
        <f t="shared" si="3"/>
        <v>20000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348">
        <v>0</v>
      </c>
    </row>
    <row r="44" spans="1:12" ht="12.75">
      <c r="A44" s="358"/>
      <c r="B44" s="19"/>
      <c r="C44" s="19" t="s">
        <v>35</v>
      </c>
      <c r="D44" s="100" t="s">
        <v>109</v>
      </c>
      <c r="E44" s="13">
        <v>0</v>
      </c>
      <c r="F44" s="13">
        <v>20000</v>
      </c>
      <c r="G44" s="13">
        <f>F44</f>
        <v>20000</v>
      </c>
      <c r="H44" s="13"/>
      <c r="I44" s="13"/>
      <c r="J44" s="13"/>
      <c r="K44" s="13"/>
      <c r="L44" s="360">
        <v>0</v>
      </c>
    </row>
    <row r="45" spans="1:12" ht="12.75">
      <c r="A45" s="351" t="s">
        <v>65</v>
      </c>
      <c r="B45" s="139" t="s">
        <v>71</v>
      </c>
      <c r="C45" s="139" t="s">
        <v>195</v>
      </c>
      <c r="D45" s="129" t="s">
        <v>72</v>
      </c>
      <c r="E45" s="129">
        <f>'Z 1'!I53</f>
        <v>180056</v>
      </c>
      <c r="F45" s="129">
        <f aca="true" t="shared" si="4" ref="F45:K45">SUM(F46:F63)</f>
        <v>180056</v>
      </c>
      <c r="G45" s="129">
        <f t="shared" si="4"/>
        <v>180056</v>
      </c>
      <c r="H45" s="129">
        <f t="shared" si="4"/>
        <v>133350</v>
      </c>
      <c r="I45" s="129">
        <f t="shared" si="4"/>
        <v>27350</v>
      </c>
      <c r="J45" s="129">
        <f t="shared" si="4"/>
        <v>0</v>
      </c>
      <c r="K45" s="129">
        <f t="shared" si="4"/>
        <v>0</v>
      </c>
      <c r="L45" s="348">
        <v>0</v>
      </c>
    </row>
    <row r="46" spans="1:12" ht="12.75">
      <c r="A46" s="352"/>
      <c r="B46" s="11"/>
      <c r="C46" s="19" t="s">
        <v>21</v>
      </c>
      <c r="D46" s="100" t="s">
        <v>22</v>
      </c>
      <c r="E46" s="13">
        <v>0</v>
      </c>
      <c r="F46" s="13">
        <f>'Z 2 '!G61</f>
        <v>53040</v>
      </c>
      <c r="G46" s="13">
        <f>F46</f>
        <v>53040</v>
      </c>
      <c r="H46" s="13">
        <f>G46</f>
        <v>53040</v>
      </c>
      <c r="I46" s="13"/>
      <c r="J46" s="13"/>
      <c r="K46" s="13"/>
      <c r="L46" s="360">
        <v>0</v>
      </c>
    </row>
    <row r="47" spans="1:12" ht="12.75">
      <c r="A47" s="352"/>
      <c r="B47" s="11"/>
      <c r="C47" s="19" t="s">
        <v>23</v>
      </c>
      <c r="D47" s="100" t="s">
        <v>786</v>
      </c>
      <c r="E47" s="13">
        <v>0</v>
      </c>
      <c r="F47" s="13">
        <f>'Z 2 '!G62</f>
        <v>69360</v>
      </c>
      <c r="G47" s="13">
        <f aca="true" t="shared" si="5" ref="G47:H63">F47</f>
        <v>69360</v>
      </c>
      <c r="H47" s="13">
        <f t="shared" si="5"/>
        <v>69360</v>
      </c>
      <c r="I47" s="13"/>
      <c r="J47" s="13"/>
      <c r="K47" s="13"/>
      <c r="L47" s="360">
        <v>0</v>
      </c>
    </row>
    <row r="48" spans="1:12" ht="12.75">
      <c r="A48" s="352"/>
      <c r="B48" s="11"/>
      <c r="C48" s="19" t="s">
        <v>25</v>
      </c>
      <c r="D48" s="101" t="s">
        <v>384</v>
      </c>
      <c r="E48" s="13">
        <v>0</v>
      </c>
      <c r="F48" s="13">
        <f>'Z 2 '!G63</f>
        <v>10950</v>
      </c>
      <c r="G48" s="13">
        <f t="shared" si="5"/>
        <v>10950</v>
      </c>
      <c r="H48" s="13">
        <f t="shared" si="5"/>
        <v>10950</v>
      </c>
      <c r="I48" s="13"/>
      <c r="J48" s="13"/>
      <c r="K48" s="13"/>
      <c r="L48" s="360">
        <v>0</v>
      </c>
    </row>
    <row r="49" spans="1:12" ht="12.75">
      <c r="A49" s="352"/>
      <c r="B49" s="11"/>
      <c r="C49" s="95" t="s">
        <v>52</v>
      </c>
      <c r="D49" s="100" t="s">
        <v>87</v>
      </c>
      <c r="E49" s="13">
        <v>0</v>
      </c>
      <c r="F49" s="13">
        <f>'Z 2 '!G64</f>
        <v>24083</v>
      </c>
      <c r="G49" s="13">
        <f t="shared" si="5"/>
        <v>24083</v>
      </c>
      <c r="H49" s="13"/>
      <c r="I49" s="13">
        <f>G49</f>
        <v>24083</v>
      </c>
      <c r="J49" s="13"/>
      <c r="K49" s="13"/>
      <c r="L49" s="360">
        <v>0</v>
      </c>
    </row>
    <row r="50" spans="1:12" ht="13.5" customHeight="1">
      <c r="A50" s="352"/>
      <c r="B50" s="11"/>
      <c r="C50" s="95" t="s">
        <v>27</v>
      </c>
      <c r="D50" s="100" t="s">
        <v>28</v>
      </c>
      <c r="E50" s="13">
        <v>0</v>
      </c>
      <c r="F50" s="13">
        <f>'Z 2 '!G65</f>
        <v>3267</v>
      </c>
      <c r="G50" s="13">
        <f t="shared" si="5"/>
        <v>3267</v>
      </c>
      <c r="H50" s="13"/>
      <c r="I50" s="13">
        <f>G50</f>
        <v>3267</v>
      </c>
      <c r="J50" s="13"/>
      <c r="K50" s="13"/>
      <c r="L50" s="360">
        <v>0</v>
      </c>
    </row>
    <row r="51" spans="1:12" ht="15" customHeight="1">
      <c r="A51" s="352"/>
      <c r="B51" s="11"/>
      <c r="C51" s="19" t="s">
        <v>29</v>
      </c>
      <c r="D51" s="101" t="s">
        <v>30</v>
      </c>
      <c r="E51" s="13">
        <v>0</v>
      </c>
      <c r="F51" s="13">
        <f>'Z 2 '!G66</f>
        <v>2288</v>
      </c>
      <c r="G51" s="13">
        <f t="shared" si="5"/>
        <v>2288</v>
      </c>
      <c r="H51" s="13"/>
      <c r="I51" s="13"/>
      <c r="J51" s="13"/>
      <c r="K51" s="13"/>
      <c r="L51" s="360">
        <v>0</v>
      </c>
    </row>
    <row r="52" spans="1:12" ht="15" customHeight="1">
      <c r="A52" s="352"/>
      <c r="B52" s="11"/>
      <c r="C52" s="19" t="s">
        <v>31</v>
      </c>
      <c r="D52" s="100" t="s">
        <v>107</v>
      </c>
      <c r="E52" s="13">
        <v>0</v>
      </c>
      <c r="F52" s="13">
        <f>'Z 2 '!G67</f>
        <v>2500</v>
      </c>
      <c r="G52" s="13">
        <f t="shared" si="5"/>
        <v>2500</v>
      </c>
      <c r="H52" s="13"/>
      <c r="I52" s="13"/>
      <c r="J52" s="13"/>
      <c r="K52" s="13"/>
      <c r="L52" s="360">
        <v>0</v>
      </c>
    </row>
    <row r="53" spans="1:12" ht="15" customHeight="1">
      <c r="A53" s="352"/>
      <c r="B53" s="11"/>
      <c r="C53" s="19" t="s">
        <v>93</v>
      </c>
      <c r="D53" s="100" t="s">
        <v>94</v>
      </c>
      <c r="E53" s="13">
        <v>0</v>
      </c>
      <c r="F53" s="13">
        <f>'Z 2 '!G68</f>
        <v>150</v>
      </c>
      <c r="G53" s="13">
        <f t="shared" si="5"/>
        <v>150</v>
      </c>
      <c r="H53" s="13"/>
      <c r="I53" s="13"/>
      <c r="J53" s="13"/>
      <c r="K53" s="13"/>
      <c r="L53" s="360">
        <v>0</v>
      </c>
    </row>
    <row r="54" spans="1:12" ht="15" customHeight="1">
      <c r="A54" s="352"/>
      <c r="B54" s="11"/>
      <c r="C54" s="19" t="s">
        <v>35</v>
      </c>
      <c r="D54" s="101" t="s">
        <v>109</v>
      </c>
      <c r="E54" s="13">
        <v>0</v>
      </c>
      <c r="F54" s="13">
        <f>'Z 2 '!G69</f>
        <v>3338</v>
      </c>
      <c r="G54" s="13">
        <f t="shared" si="5"/>
        <v>3338</v>
      </c>
      <c r="H54" s="13"/>
      <c r="I54" s="13"/>
      <c r="J54" s="13"/>
      <c r="K54" s="13"/>
      <c r="L54" s="360">
        <v>0</v>
      </c>
    </row>
    <row r="55" spans="1:12" ht="15" customHeight="1">
      <c r="A55" s="352"/>
      <c r="B55" s="11"/>
      <c r="C55" s="19" t="s">
        <v>591</v>
      </c>
      <c r="D55" s="100" t="s">
        <v>592</v>
      </c>
      <c r="E55" s="13">
        <v>0</v>
      </c>
      <c r="F55" s="13">
        <f>'Z 2 '!G70</f>
        <v>780</v>
      </c>
      <c r="G55" s="13">
        <f t="shared" si="5"/>
        <v>780</v>
      </c>
      <c r="H55" s="13"/>
      <c r="I55" s="13"/>
      <c r="J55" s="13"/>
      <c r="K55" s="13"/>
      <c r="L55" s="360">
        <v>0</v>
      </c>
    </row>
    <row r="56" spans="1:12" ht="15" customHeight="1">
      <c r="A56" s="352"/>
      <c r="B56" s="11"/>
      <c r="C56" s="19" t="s">
        <v>290</v>
      </c>
      <c r="D56" s="100" t="s">
        <v>292</v>
      </c>
      <c r="E56" s="13">
        <v>0</v>
      </c>
      <c r="F56" s="13">
        <f>'Z 2 '!G71</f>
        <v>660</v>
      </c>
      <c r="G56" s="13">
        <f t="shared" si="5"/>
        <v>660</v>
      </c>
      <c r="H56" s="13"/>
      <c r="I56" s="13"/>
      <c r="J56" s="13"/>
      <c r="K56" s="13"/>
      <c r="L56" s="360">
        <v>0</v>
      </c>
    </row>
    <row r="57" spans="1:12" ht="15" customHeight="1">
      <c r="A57" s="352"/>
      <c r="B57" s="11"/>
      <c r="C57" s="19" t="s">
        <v>283</v>
      </c>
      <c r="D57" s="100" t="s">
        <v>287</v>
      </c>
      <c r="E57" s="13">
        <v>0</v>
      </c>
      <c r="F57" s="13">
        <f>'Z 2 '!G72</f>
        <v>2000</v>
      </c>
      <c r="G57" s="13">
        <f t="shared" si="5"/>
        <v>2000</v>
      </c>
      <c r="H57" s="13"/>
      <c r="I57" s="13"/>
      <c r="J57" s="13"/>
      <c r="K57" s="13"/>
      <c r="L57" s="360">
        <v>0</v>
      </c>
    </row>
    <row r="58" spans="1:12" ht="15" customHeight="1">
      <c r="A58" s="352"/>
      <c r="B58" s="11"/>
      <c r="C58" s="19" t="s">
        <v>297</v>
      </c>
      <c r="D58" s="100" t="s">
        <v>298</v>
      </c>
      <c r="E58" s="13">
        <v>0</v>
      </c>
      <c r="F58" s="13">
        <f>'Z 2 '!G73</f>
        <v>1440</v>
      </c>
      <c r="G58" s="13">
        <f t="shared" si="5"/>
        <v>1440</v>
      </c>
      <c r="H58" s="13"/>
      <c r="I58" s="13"/>
      <c r="J58" s="13"/>
      <c r="K58" s="13"/>
      <c r="L58" s="360">
        <v>0</v>
      </c>
    </row>
    <row r="59" spans="1:12" ht="15" customHeight="1">
      <c r="A59" s="352"/>
      <c r="B59" s="11"/>
      <c r="C59" s="19" t="s">
        <v>37</v>
      </c>
      <c r="D59" s="101" t="s">
        <v>38</v>
      </c>
      <c r="E59" s="13">
        <v>0</v>
      </c>
      <c r="F59" s="13">
        <f>'Z 2 '!G74</f>
        <v>500</v>
      </c>
      <c r="G59" s="13">
        <f t="shared" si="5"/>
        <v>500</v>
      </c>
      <c r="H59" s="13"/>
      <c r="I59" s="13"/>
      <c r="J59" s="13"/>
      <c r="K59" s="13"/>
      <c r="L59" s="360">
        <v>0</v>
      </c>
    </row>
    <row r="60" spans="1:12" ht="15" customHeight="1">
      <c r="A60" s="352"/>
      <c r="B60" s="11"/>
      <c r="C60" s="19" t="s">
        <v>39</v>
      </c>
      <c r="D60" s="101" t="s">
        <v>196</v>
      </c>
      <c r="E60" s="13">
        <v>0</v>
      </c>
      <c r="F60" s="13">
        <f>'Z 2 '!G75</f>
        <v>2000</v>
      </c>
      <c r="G60" s="13">
        <f t="shared" si="5"/>
        <v>2000</v>
      </c>
      <c r="H60" s="13"/>
      <c r="I60" s="13"/>
      <c r="J60" s="13"/>
      <c r="K60" s="13"/>
      <c r="L60" s="360">
        <v>0</v>
      </c>
    </row>
    <row r="61" spans="1:12" ht="15" customHeight="1">
      <c r="A61" s="352"/>
      <c r="B61" s="11"/>
      <c r="C61" s="19" t="s">
        <v>41</v>
      </c>
      <c r="D61" s="101" t="s">
        <v>42</v>
      </c>
      <c r="E61" s="13">
        <v>0</v>
      </c>
      <c r="F61" s="13">
        <f>'Z 2 '!G76</f>
        <v>3150</v>
      </c>
      <c r="G61" s="13">
        <f t="shared" si="5"/>
        <v>3150</v>
      </c>
      <c r="H61" s="13"/>
      <c r="I61" s="13"/>
      <c r="J61" s="13"/>
      <c r="K61" s="13"/>
      <c r="L61" s="360">
        <v>0</v>
      </c>
    </row>
    <row r="62" spans="1:12" ht="15" customHeight="1">
      <c r="A62" s="352"/>
      <c r="B62" s="11"/>
      <c r="C62" s="19" t="s">
        <v>285</v>
      </c>
      <c r="D62" s="100" t="s">
        <v>288</v>
      </c>
      <c r="E62" s="13">
        <v>0</v>
      </c>
      <c r="F62" s="13">
        <f>'Z 2 '!G77</f>
        <v>250</v>
      </c>
      <c r="G62" s="13">
        <f t="shared" si="5"/>
        <v>250</v>
      </c>
      <c r="H62" s="13"/>
      <c r="I62" s="13"/>
      <c r="J62" s="13"/>
      <c r="K62" s="13"/>
      <c r="L62" s="360">
        <v>0</v>
      </c>
    </row>
    <row r="63" spans="1:12" ht="15" customHeight="1">
      <c r="A63" s="352"/>
      <c r="B63" s="11"/>
      <c r="C63" s="19" t="s">
        <v>286</v>
      </c>
      <c r="D63" s="100" t="s">
        <v>289</v>
      </c>
      <c r="E63" s="13">
        <v>0</v>
      </c>
      <c r="F63" s="13">
        <f>'Z 2 '!G78</f>
        <v>300</v>
      </c>
      <c r="G63" s="13">
        <f t="shared" si="5"/>
        <v>300</v>
      </c>
      <c r="H63" s="13"/>
      <c r="I63" s="13"/>
      <c r="J63" s="13"/>
      <c r="K63" s="13"/>
      <c r="L63" s="360">
        <v>0</v>
      </c>
    </row>
    <row r="64" spans="1:12" ht="12.75">
      <c r="A64" s="351" t="s">
        <v>74</v>
      </c>
      <c r="B64" s="139" t="s">
        <v>76</v>
      </c>
      <c r="C64" s="139" t="s">
        <v>195</v>
      </c>
      <c r="D64" s="129" t="s">
        <v>77</v>
      </c>
      <c r="E64" s="129">
        <f>'Z 1'!I56</f>
        <v>102748</v>
      </c>
      <c r="F64" s="129">
        <f aca="true" t="shared" si="6" ref="F64:K64">F65+F66+F67+F68+F69+F70+F71+F72+F73</f>
        <v>102748</v>
      </c>
      <c r="G64" s="129">
        <f t="shared" si="6"/>
        <v>102748</v>
      </c>
      <c r="H64" s="129">
        <f t="shared" si="6"/>
        <v>82312</v>
      </c>
      <c r="I64" s="129">
        <f t="shared" si="6"/>
        <v>14782</v>
      </c>
      <c r="J64" s="129">
        <f t="shared" si="6"/>
        <v>0</v>
      </c>
      <c r="K64" s="129">
        <f t="shared" si="6"/>
        <v>0</v>
      </c>
      <c r="L64" s="348">
        <v>0</v>
      </c>
    </row>
    <row r="65" spans="1:12" ht="12.75">
      <c r="A65" s="352"/>
      <c r="B65" s="11"/>
      <c r="C65" s="19" t="s">
        <v>21</v>
      </c>
      <c r="D65" s="100" t="s">
        <v>22</v>
      </c>
      <c r="E65" s="13">
        <v>0</v>
      </c>
      <c r="F65" s="13">
        <f>'Z 2 '!G81</f>
        <v>70400</v>
      </c>
      <c r="G65" s="13">
        <f>F65</f>
        <v>70400</v>
      </c>
      <c r="H65" s="13">
        <f>G65</f>
        <v>70400</v>
      </c>
      <c r="I65" s="13"/>
      <c r="J65" s="13"/>
      <c r="K65" s="13"/>
      <c r="L65" s="360">
        <v>0</v>
      </c>
    </row>
    <row r="66" spans="1:12" ht="12.75">
      <c r="A66" s="352"/>
      <c r="B66" s="11"/>
      <c r="C66" s="19" t="s">
        <v>25</v>
      </c>
      <c r="D66" s="101" t="s">
        <v>384</v>
      </c>
      <c r="E66" s="13">
        <v>0</v>
      </c>
      <c r="F66" s="13">
        <f>'Z 2 '!G82</f>
        <v>4712</v>
      </c>
      <c r="G66" s="13">
        <f aca="true" t="shared" si="7" ref="G66:G73">F66</f>
        <v>4712</v>
      </c>
      <c r="H66" s="13">
        <f>G66</f>
        <v>4712</v>
      </c>
      <c r="I66" s="13"/>
      <c r="J66" s="13"/>
      <c r="K66" s="13"/>
      <c r="L66" s="360">
        <v>0</v>
      </c>
    </row>
    <row r="67" spans="1:12" ht="12.75">
      <c r="A67" s="352"/>
      <c r="B67" s="11"/>
      <c r="C67" s="95" t="s">
        <v>52</v>
      </c>
      <c r="D67" s="100" t="s">
        <v>87</v>
      </c>
      <c r="E67" s="13">
        <v>0</v>
      </c>
      <c r="F67" s="13">
        <f>'Z 2 '!G83</f>
        <v>12942</v>
      </c>
      <c r="G67" s="13">
        <f t="shared" si="7"/>
        <v>12942</v>
      </c>
      <c r="H67" s="13"/>
      <c r="I67" s="13">
        <f>G67</f>
        <v>12942</v>
      </c>
      <c r="J67" s="13"/>
      <c r="K67" s="13"/>
      <c r="L67" s="360">
        <v>0</v>
      </c>
    </row>
    <row r="68" spans="1:12" ht="12.75">
      <c r="A68" s="352"/>
      <c r="B68" s="11"/>
      <c r="C68" s="95" t="s">
        <v>27</v>
      </c>
      <c r="D68" s="100" t="s">
        <v>28</v>
      </c>
      <c r="E68" s="13">
        <v>0</v>
      </c>
      <c r="F68" s="13">
        <f>'Z 2 '!G84</f>
        <v>1840</v>
      </c>
      <c r="G68" s="13">
        <f t="shared" si="7"/>
        <v>1840</v>
      </c>
      <c r="H68" s="13"/>
      <c r="I68" s="13">
        <f>G68</f>
        <v>1840</v>
      </c>
      <c r="J68" s="13"/>
      <c r="K68" s="13"/>
      <c r="L68" s="360">
        <v>0</v>
      </c>
    </row>
    <row r="69" spans="1:12" ht="12.75">
      <c r="A69" s="352"/>
      <c r="B69" s="11"/>
      <c r="C69" s="95" t="s">
        <v>589</v>
      </c>
      <c r="D69" s="100" t="s">
        <v>590</v>
      </c>
      <c r="E69" s="13">
        <v>0</v>
      </c>
      <c r="F69" s="13">
        <f>'Z 2 '!G85</f>
        <v>7200</v>
      </c>
      <c r="G69" s="13">
        <f t="shared" si="7"/>
        <v>7200</v>
      </c>
      <c r="H69" s="13">
        <f>G69</f>
        <v>7200</v>
      </c>
      <c r="I69" s="13"/>
      <c r="J69" s="13"/>
      <c r="K69" s="13"/>
      <c r="L69" s="360">
        <v>0</v>
      </c>
    </row>
    <row r="70" spans="1:12" ht="12.75">
      <c r="A70" s="352"/>
      <c r="B70" s="11"/>
      <c r="C70" s="19" t="s">
        <v>29</v>
      </c>
      <c r="D70" s="101" t="s">
        <v>30</v>
      </c>
      <c r="E70" s="13">
        <v>0</v>
      </c>
      <c r="F70" s="13">
        <f>'Z 2 '!G86</f>
        <v>1279</v>
      </c>
      <c r="G70" s="13">
        <f t="shared" si="7"/>
        <v>1279</v>
      </c>
      <c r="H70" s="13"/>
      <c r="I70" s="13"/>
      <c r="J70" s="13"/>
      <c r="K70" s="13"/>
      <c r="L70" s="360">
        <v>0</v>
      </c>
    </row>
    <row r="71" spans="1:12" ht="12.75">
      <c r="A71" s="352"/>
      <c r="B71" s="11"/>
      <c r="C71" s="19" t="s">
        <v>35</v>
      </c>
      <c r="D71" s="101" t="s">
        <v>109</v>
      </c>
      <c r="E71" s="13">
        <v>0</v>
      </c>
      <c r="F71" s="13">
        <f>'Z 2 '!G87</f>
        <v>1061</v>
      </c>
      <c r="G71" s="13">
        <f t="shared" si="7"/>
        <v>1061</v>
      </c>
      <c r="H71" s="13"/>
      <c r="I71" s="13"/>
      <c r="J71" s="13"/>
      <c r="K71" s="13"/>
      <c r="L71" s="360">
        <v>0</v>
      </c>
    </row>
    <row r="72" spans="1:12" ht="12.75">
      <c r="A72" s="352"/>
      <c r="B72" s="11"/>
      <c r="C72" s="19" t="s">
        <v>37</v>
      </c>
      <c r="D72" s="101" t="s">
        <v>38</v>
      </c>
      <c r="E72" s="13">
        <v>0</v>
      </c>
      <c r="F72" s="13">
        <f>'Z 2 '!G88</f>
        <v>680</v>
      </c>
      <c r="G72" s="13">
        <f t="shared" si="7"/>
        <v>680</v>
      </c>
      <c r="H72" s="13"/>
      <c r="I72" s="13"/>
      <c r="J72" s="13"/>
      <c r="K72" s="13"/>
      <c r="L72" s="360">
        <v>0</v>
      </c>
    </row>
    <row r="73" spans="1:12" ht="12.75">
      <c r="A73" s="352"/>
      <c r="B73" s="11"/>
      <c r="C73" s="19" t="s">
        <v>41</v>
      </c>
      <c r="D73" s="101" t="s">
        <v>42</v>
      </c>
      <c r="E73" s="13">
        <v>0</v>
      </c>
      <c r="F73" s="13">
        <f>'Z 2 '!G89</f>
        <v>2634</v>
      </c>
      <c r="G73" s="13">
        <f t="shared" si="7"/>
        <v>2634</v>
      </c>
      <c r="H73" s="13"/>
      <c r="I73" s="13"/>
      <c r="J73" s="13"/>
      <c r="K73" s="13"/>
      <c r="L73" s="360">
        <v>0</v>
      </c>
    </row>
    <row r="74" spans="1:12" ht="15.75" customHeight="1">
      <c r="A74" s="351" t="s">
        <v>74</v>
      </c>
      <c r="B74" s="139" t="s">
        <v>85</v>
      </c>
      <c r="C74" s="139" t="s">
        <v>195</v>
      </c>
      <c r="D74" s="129" t="s">
        <v>86</v>
      </c>
      <c r="E74" s="129">
        <f>'Z 1'!I64</f>
        <v>14000</v>
      </c>
      <c r="F74" s="129">
        <f aca="true" t="shared" si="8" ref="F74:K74">SUM(F75:F82)</f>
        <v>14000</v>
      </c>
      <c r="G74" s="129">
        <f t="shared" si="8"/>
        <v>14000</v>
      </c>
      <c r="H74" s="129">
        <f t="shared" si="8"/>
        <v>5800</v>
      </c>
      <c r="I74" s="129">
        <f t="shared" si="8"/>
        <v>958</v>
      </c>
      <c r="J74" s="129">
        <f t="shared" si="8"/>
        <v>0</v>
      </c>
      <c r="K74" s="129">
        <f t="shared" si="8"/>
        <v>0</v>
      </c>
      <c r="L74" s="348">
        <v>0</v>
      </c>
    </row>
    <row r="75" spans="1:12" ht="15.75" customHeight="1">
      <c r="A75" s="354"/>
      <c r="B75" s="11"/>
      <c r="C75" s="19" t="s">
        <v>20</v>
      </c>
      <c r="D75" s="101" t="s">
        <v>391</v>
      </c>
      <c r="E75" s="13">
        <v>0</v>
      </c>
      <c r="F75" s="13">
        <f>'Z 2 '!G130</f>
        <v>5330</v>
      </c>
      <c r="G75" s="13">
        <f>F75</f>
        <v>5330</v>
      </c>
      <c r="H75" s="13"/>
      <c r="I75" s="13"/>
      <c r="J75" s="13"/>
      <c r="K75" s="13"/>
      <c r="L75" s="360">
        <v>0</v>
      </c>
    </row>
    <row r="76" spans="1:12" ht="15.75" customHeight="1">
      <c r="A76" s="354"/>
      <c r="B76" s="11"/>
      <c r="C76" s="19" t="s">
        <v>52</v>
      </c>
      <c r="D76" s="101" t="s">
        <v>87</v>
      </c>
      <c r="E76" s="13">
        <v>0</v>
      </c>
      <c r="F76" s="13">
        <f>'Z 2 '!G131</f>
        <v>838</v>
      </c>
      <c r="G76" s="13">
        <f aca="true" t="shared" si="9" ref="G76:G82">F76</f>
        <v>838</v>
      </c>
      <c r="H76" s="13"/>
      <c r="I76" s="13">
        <f>G76</f>
        <v>838</v>
      </c>
      <c r="J76" s="13"/>
      <c r="K76" s="13"/>
      <c r="L76" s="360">
        <v>0</v>
      </c>
    </row>
    <row r="77" spans="1:12" ht="15.75" customHeight="1">
      <c r="A77" s="354"/>
      <c r="B77" s="11"/>
      <c r="C77" s="19" t="s">
        <v>27</v>
      </c>
      <c r="D77" s="101" t="s">
        <v>28</v>
      </c>
      <c r="E77" s="13">
        <v>0</v>
      </c>
      <c r="F77" s="13">
        <f>'Z 2 '!G132</f>
        <v>120</v>
      </c>
      <c r="G77" s="13">
        <f t="shared" si="9"/>
        <v>120</v>
      </c>
      <c r="H77" s="13"/>
      <c r="I77" s="13">
        <f>G77</f>
        <v>120</v>
      </c>
      <c r="J77" s="13"/>
      <c r="K77" s="13"/>
      <c r="L77" s="360">
        <v>0</v>
      </c>
    </row>
    <row r="78" spans="1:12" ht="15.75" customHeight="1">
      <c r="A78" s="354"/>
      <c r="B78" s="11"/>
      <c r="C78" s="19" t="s">
        <v>589</v>
      </c>
      <c r="D78" s="101" t="s">
        <v>590</v>
      </c>
      <c r="E78" s="13">
        <v>0</v>
      </c>
      <c r="F78" s="13">
        <f>'Z 2 '!G133</f>
        <v>5800</v>
      </c>
      <c r="G78" s="13">
        <f t="shared" si="9"/>
        <v>5800</v>
      </c>
      <c r="H78" s="13">
        <f>G78</f>
        <v>5800</v>
      </c>
      <c r="I78" s="13"/>
      <c r="J78" s="13"/>
      <c r="K78" s="13"/>
      <c r="L78" s="360">
        <v>0</v>
      </c>
    </row>
    <row r="79" spans="1:12" ht="15.75" customHeight="1">
      <c r="A79" s="354"/>
      <c r="B79" s="11"/>
      <c r="C79" s="19" t="s">
        <v>29</v>
      </c>
      <c r="D79" s="101" t="s">
        <v>30</v>
      </c>
      <c r="E79" s="13">
        <v>0</v>
      </c>
      <c r="F79" s="13">
        <f>'Z 2 '!G134</f>
        <v>821</v>
      </c>
      <c r="G79" s="13">
        <f t="shared" si="9"/>
        <v>821</v>
      </c>
      <c r="H79" s="13"/>
      <c r="I79" s="13"/>
      <c r="J79" s="13"/>
      <c r="K79" s="13"/>
      <c r="L79" s="360">
        <v>0</v>
      </c>
    </row>
    <row r="80" spans="1:12" ht="15.75" customHeight="1">
      <c r="A80" s="354"/>
      <c r="B80" s="11"/>
      <c r="C80" s="19" t="s">
        <v>35</v>
      </c>
      <c r="D80" s="101" t="s">
        <v>109</v>
      </c>
      <c r="E80" s="13">
        <v>0</v>
      </c>
      <c r="F80" s="13">
        <f>'Z 2 '!G135</f>
        <v>932</v>
      </c>
      <c r="G80" s="13">
        <f t="shared" si="9"/>
        <v>932</v>
      </c>
      <c r="H80" s="13"/>
      <c r="I80" s="13"/>
      <c r="J80" s="13"/>
      <c r="K80" s="13"/>
      <c r="L80" s="360">
        <v>0</v>
      </c>
    </row>
    <row r="81" spans="1:12" ht="15.75" customHeight="1">
      <c r="A81" s="354"/>
      <c r="B81" s="11"/>
      <c r="C81" s="19" t="s">
        <v>283</v>
      </c>
      <c r="D81" s="100" t="s">
        <v>287</v>
      </c>
      <c r="E81" s="13">
        <v>0</v>
      </c>
      <c r="F81" s="13">
        <f>'Z 2 '!G136</f>
        <v>100</v>
      </c>
      <c r="G81" s="13">
        <f t="shared" si="9"/>
        <v>100</v>
      </c>
      <c r="H81" s="13"/>
      <c r="I81" s="13"/>
      <c r="J81" s="13"/>
      <c r="K81" s="13"/>
      <c r="L81" s="360"/>
    </row>
    <row r="82" spans="1:12" ht="16.5" customHeight="1">
      <c r="A82" s="352"/>
      <c r="B82" s="17"/>
      <c r="C82" s="17" t="s">
        <v>285</v>
      </c>
      <c r="D82" s="100" t="s">
        <v>288</v>
      </c>
      <c r="E82" s="6">
        <v>0</v>
      </c>
      <c r="F82" s="13">
        <f>'Z 2 '!G137</f>
        <v>59</v>
      </c>
      <c r="G82" s="13">
        <f t="shared" si="9"/>
        <v>59</v>
      </c>
      <c r="H82" s="13"/>
      <c r="I82" s="13"/>
      <c r="J82" s="13"/>
      <c r="K82" s="13"/>
      <c r="L82" s="353"/>
    </row>
    <row r="83" spans="1:12" ht="24.75" customHeight="1">
      <c r="A83" s="351" t="s">
        <v>90</v>
      </c>
      <c r="B83" s="139" t="s">
        <v>110</v>
      </c>
      <c r="C83" s="139" t="s">
        <v>195</v>
      </c>
      <c r="D83" s="140" t="s">
        <v>395</v>
      </c>
      <c r="E83" s="129">
        <f>'Z 1'!I70</f>
        <v>2215000</v>
      </c>
      <c r="F83" s="129">
        <f aca="true" t="shared" si="10" ref="F83:K83">SUM(F84:F104)</f>
        <v>2215000</v>
      </c>
      <c r="G83" s="129">
        <f t="shared" si="10"/>
        <v>2215000</v>
      </c>
      <c r="H83" s="129">
        <f t="shared" si="10"/>
        <v>1845000</v>
      </c>
      <c r="I83" s="129">
        <f t="shared" si="10"/>
        <v>4000</v>
      </c>
      <c r="J83" s="129">
        <f t="shared" si="10"/>
        <v>0</v>
      </c>
      <c r="K83" s="129">
        <f t="shared" si="10"/>
        <v>0</v>
      </c>
      <c r="L83" s="348">
        <v>0</v>
      </c>
    </row>
    <row r="84" spans="1:12" ht="17.25" customHeight="1">
      <c r="A84" s="361"/>
      <c r="B84" s="207"/>
      <c r="C84" s="201" t="s">
        <v>463</v>
      </c>
      <c r="D84" s="100" t="s">
        <v>643</v>
      </c>
      <c r="E84" s="202">
        <v>0</v>
      </c>
      <c r="F84" s="202">
        <f>'Z 2 '!G150</f>
        <v>155000</v>
      </c>
      <c r="G84" s="202">
        <f>F84</f>
        <v>155000</v>
      </c>
      <c r="H84" s="202">
        <f>G84</f>
        <v>155000</v>
      </c>
      <c r="I84" s="202"/>
      <c r="J84" s="202"/>
      <c r="K84" s="202"/>
      <c r="L84" s="362"/>
    </row>
    <row r="85" spans="1:12" ht="16.5" customHeight="1">
      <c r="A85" s="354"/>
      <c r="B85" s="19"/>
      <c r="C85" s="19" t="s">
        <v>23</v>
      </c>
      <c r="D85" s="100" t="s">
        <v>396</v>
      </c>
      <c r="E85" s="13">
        <v>0</v>
      </c>
      <c r="F85" s="202">
        <f>'Z 2 '!G151</f>
        <v>19000</v>
      </c>
      <c r="G85" s="202">
        <f aca="true" t="shared" si="11" ref="G85:H104">F85</f>
        <v>19000</v>
      </c>
      <c r="H85" s="202">
        <f t="shared" si="11"/>
        <v>19000</v>
      </c>
      <c r="I85" s="202"/>
      <c r="J85" s="202"/>
      <c r="K85" s="202"/>
      <c r="L85" s="360">
        <v>0</v>
      </c>
    </row>
    <row r="86" spans="1:12" ht="14.25" customHeight="1">
      <c r="A86" s="354"/>
      <c r="B86" s="19"/>
      <c r="C86" s="19" t="s">
        <v>25</v>
      </c>
      <c r="D86" s="100" t="s">
        <v>392</v>
      </c>
      <c r="E86" s="13">
        <v>0</v>
      </c>
      <c r="F86" s="202">
        <f>'Z 2 '!G152</f>
        <v>2000</v>
      </c>
      <c r="G86" s="202">
        <f t="shared" si="11"/>
        <v>2000</v>
      </c>
      <c r="H86" s="202">
        <f t="shared" si="11"/>
        <v>2000</v>
      </c>
      <c r="I86" s="202"/>
      <c r="J86" s="202"/>
      <c r="K86" s="202"/>
      <c r="L86" s="360">
        <v>0</v>
      </c>
    </row>
    <row r="87" spans="1:12" ht="21" customHeight="1">
      <c r="A87" s="354"/>
      <c r="B87" s="19"/>
      <c r="C87" s="19" t="s">
        <v>98</v>
      </c>
      <c r="D87" s="100" t="s">
        <v>211</v>
      </c>
      <c r="E87" s="13">
        <v>0</v>
      </c>
      <c r="F87" s="202">
        <f>'Z 2 '!G153</f>
        <v>1415000</v>
      </c>
      <c r="G87" s="202">
        <f t="shared" si="11"/>
        <v>1415000</v>
      </c>
      <c r="H87" s="202">
        <f t="shared" si="11"/>
        <v>1415000</v>
      </c>
      <c r="I87" s="202"/>
      <c r="J87" s="202"/>
      <c r="K87" s="202"/>
      <c r="L87" s="360">
        <v>0</v>
      </c>
    </row>
    <row r="88" spans="1:12" ht="17.25" customHeight="1">
      <c r="A88" s="354"/>
      <c r="B88" s="19"/>
      <c r="C88" s="19" t="s">
        <v>100</v>
      </c>
      <c r="D88" s="101" t="s">
        <v>393</v>
      </c>
      <c r="E88" s="13">
        <v>0</v>
      </c>
      <c r="F88" s="202">
        <f>'Z 2 '!G154</f>
        <v>137000</v>
      </c>
      <c r="G88" s="202">
        <f t="shared" si="11"/>
        <v>137000</v>
      </c>
      <c r="H88" s="202">
        <f t="shared" si="11"/>
        <v>137000</v>
      </c>
      <c r="I88" s="202"/>
      <c r="J88" s="202"/>
      <c r="K88" s="202"/>
      <c r="L88" s="360">
        <v>0</v>
      </c>
    </row>
    <row r="89" spans="1:12" ht="14.25" customHeight="1">
      <c r="A89" s="354"/>
      <c r="B89" s="19"/>
      <c r="C89" s="17" t="s">
        <v>102</v>
      </c>
      <c r="D89" s="101" t="s">
        <v>103</v>
      </c>
      <c r="E89" s="13">
        <v>0</v>
      </c>
      <c r="F89" s="202">
        <f>'Z 2 '!G155</f>
        <v>117000</v>
      </c>
      <c r="G89" s="202">
        <f t="shared" si="11"/>
        <v>117000</v>
      </c>
      <c r="H89" s="202">
        <f t="shared" si="11"/>
        <v>117000</v>
      </c>
      <c r="I89" s="202"/>
      <c r="J89" s="202"/>
      <c r="K89" s="202"/>
      <c r="L89" s="360">
        <v>0</v>
      </c>
    </row>
    <row r="90" spans="1:12" ht="15.75" customHeight="1">
      <c r="A90" s="354"/>
      <c r="B90" s="19"/>
      <c r="C90" s="33" t="s">
        <v>52</v>
      </c>
      <c r="D90" s="100" t="s">
        <v>394</v>
      </c>
      <c r="E90" s="13">
        <v>0</v>
      </c>
      <c r="F90" s="202">
        <f>'Z 2 '!G156</f>
        <v>3500</v>
      </c>
      <c r="G90" s="202">
        <f t="shared" si="11"/>
        <v>3500</v>
      </c>
      <c r="H90" s="202"/>
      <c r="I90" s="202">
        <f>G90</f>
        <v>3500</v>
      </c>
      <c r="J90" s="202"/>
      <c r="K90" s="202"/>
      <c r="L90" s="360">
        <v>0</v>
      </c>
    </row>
    <row r="91" spans="1:12" ht="16.5" customHeight="1">
      <c r="A91" s="354"/>
      <c r="B91" s="19"/>
      <c r="C91" s="33" t="s">
        <v>27</v>
      </c>
      <c r="D91" s="100" t="s">
        <v>28</v>
      </c>
      <c r="E91" s="13">
        <v>0</v>
      </c>
      <c r="F91" s="202">
        <f>'Z 2 '!G157</f>
        <v>500</v>
      </c>
      <c r="G91" s="202">
        <f t="shared" si="11"/>
        <v>500</v>
      </c>
      <c r="H91" s="202"/>
      <c r="I91" s="202">
        <f>G91</f>
        <v>500</v>
      </c>
      <c r="J91" s="202"/>
      <c r="K91" s="202"/>
      <c r="L91" s="360">
        <v>0</v>
      </c>
    </row>
    <row r="92" spans="1:12" ht="13.5" customHeight="1">
      <c r="A92" s="354"/>
      <c r="B92" s="19"/>
      <c r="C92" s="19" t="s">
        <v>465</v>
      </c>
      <c r="D92" s="100" t="s">
        <v>466</v>
      </c>
      <c r="E92" s="13">
        <v>0</v>
      </c>
      <c r="F92" s="202">
        <f>'Z 2 '!G158</f>
        <v>92000</v>
      </c>
      <c r="G92" s="202">
        <f t="shared" si="11"/>
        <v>92000</v>
      </c>
      <c r="H92" s="202"/>
      <c r="I92" s="202"/>
      <c r="J92" s="202"/>
      <c r="K92" s="202"/>
      <c r="L92" s="360">
        <v>0</v>
      </c>
    </row>
    <row r="93" spans="1:12" ht="15" customHeight="1">
      <c r="A93" s="354"/>
      <c r="B93" s="11"/>
      <c r="C93" s="19" t="s">
        <v>29</v>
      </c>
      <c r="D93" s="101" t="s">
        <v>30</v>
      </c>
      <c r="E93" s="13">
        <v>0</v>
      </c>
      <c r="F93" s="202">
        <f>'Z 2 '!G159</f>
        <v>137840</v>
      </c>
      <c r="G93" s="202">
        <f t="shared" si="11"/>
        <v>137840</v>
      </c>
      <c r="H93" s="202"/>
      <c r="I93" s="202"/>
      <c r="J93" s="202"/>
      <c r="K93" s="202"/>
      <c r="L93" s="363">
        <v>0</v>
      </c>
    </row>
    <row r="94" spans="1:12" ht="15.75" customHeight="1">
      <c r="A94" s="354"/>
      <c r="B94" s="11"/>
      <c r="C94" s="19" t="s">
        <v>105</v>
      </c>
      <c r="D94" s="101" t="s">
        <v>106</v>
      </c>
      <c r="E94" s="13">
        <v>0</v>
      </c>
      <c r="F94" s="202">
        <f>'Z 2 '!G160</f>
        <v>20000</v>
      </c>
      <c r="G94" s="202">
        <f t="shared" si="11"/>
        <v>20000</v>
      </c>
      <c r="H94" s="202"/>
      <c r="I94" s="202"/>
      <c r="J94" s="202"/>
      <c r="K94" s="202"/>
      <c r="L94" s="363">
        <v>0</v>
      </c>
    </row>
    <row r="95" spans="1:12" ht="15" customHeight="1">
      <c r="A95" s="354"/>
      <c r="B95" s="11"/>
      <c r="C95" s="19" t="s">
        <v>31</v>
      </c>
      <c r="D95" s="101" t="s">
        <v>107</v>
      </c>
      <c r="E95" s="13">
        <v>0</v>
      </c>
      <c r="F95" s="202">
        <f>'Z 2 '!G161</f>
        <v>18000</v>
      </c>
      <c r="G95" s="202">
        <f t="shared" si="11"/>
        <v>18000</v>
      </c>
      <c r="H95" s="202"/>
      <c r="I95" s="202"/>
      <c r="J95" s="202"/>
      <c r="K95" s="202"/>
      <c r="L95" s="363">
        <v>0</v>
      </c>
    </row>
    <row r="96" spans="1:12" ht="16.5" customHeight="1">
      <c r="A96" s="354"/>
      <c r="B96" s="11"/>
      <c r="C96" s="19" t="s">
        <v>33</v>
      </c>
      <c r="D96" s="101" t="s">
        <v>108</v>
      </c>
      <c r="E96" s="13">
        <v>0</v>
      </c>
      <c r="F96" s="202">
        <f>'Z 2 '!G162</f>
        <v>12000</v>
      </c>
      <c r="G96" s="202">
        <f t="shared" si="11"/>
        <v>12000</v>
      </c>
      <c r="H96" s="202"/>
      <c r="I96" s="202"/>
      <c r="J96" s="202"/>
      <c r="K96" s="202"/>
      <c r="L96" s="363">
        <v>0</v>
      </c>
    </row>
    <row r="97" spans="1:12" ht="15.75" customHeight="1">
      <c r="A97" s="354"/>
      <c r="B97" s="11"/>
      <c r="C97" s="19" t="s">
        <v>93</v>
      </c>
      <c r="D97" s="101" t="s">
        <v>94</v>
      </c>
      <c r="E97" s="13">
        <v>0</v>
      </c>
      <c r="F97" s="202">
        <f>'Z 2 '!G163</f>
        <v>14000</v>
      </c>
      <c r="G97" s="202">
        <f t="shared" si="11"/>
        <v>14000</v>
      </c>
      <c r="H97" s="202"/>
      <c r="I97" s="202"/>
      <c r="J97" s="202"/>
      <c r="K97" s="202"/>
      <c r="L97" s="363"/>
    </row>
    <row r="98" spans="1:12" ht="15" customHeight="1">
      <c r="A98" s="354"/>
      <c r="B98" s="11"/>
      <c r="C98" s="19" t="s">
        <v>35</v>
      </c>
      <c r="D98" s="101" t="s">
        <v>109</v>
      </c>
      <c r="E98" s="13">
        <v>0</v>
      </c>
      <c r="F98" s="202">
        <f>'Z 2 '!G164</f>
        <v>47550</v>
      </c>
      <c r="G98" s="202">
        <f t="shared" si="11"/>
        <v>47550</v>
      </c>
      <c r="H98" s="202"/>
      <c r="I98" s="202"/>
      <c r="J98" s="202"/>
      <c r="K98" s="202"/>
      <c r="L98" s="363">
        <v>0</v>
      </c>
    </row>
    <row r="99" spans="1:12" ht="14.25" customHeight="1">
      <c r="A99" s="354"/>
      <c r="B99" s="11"/>
      <c r="C99" s="19" t="s">
        <v>591</v>
      </c>
      <c r="D99" s="100" t="s">
        <v>592</v>
      </c>
      <c r="E99" s="13"/>
      <c r="F99" s="202">
        <f>'Z 2 '!G165</f>
        <v>1450</v>
      </c>
      <c r="G99" s="202">
        <f t="shared" si="11"/>
        <v>1450</v>
      </c>
      <c r="H99" s="202"/>
      <c r="I99" s="202"/>
      <c r="J99" s="202"/>
      <c r="K99" s="202"/>
      <c r="L99" s="363"/>
    </row>
    <row r="100" spans="1:12" ht="14.25" customHeight="1">
      <c r="A100" s="354"/>
      <c r="B100" s="11"/>
      <c r="C100" s="19" t="s">
        <v>37</v>
      </c>
      <c r="D100" s="101" t="s">
        <v>38</v>
      </c>
      <c r="E100" s="13">
        <v>0</v>
      </c>
      <c r="F100" s="202">
        <f>'Z 2 '!G166</f>
        <v>7000</v>
      </c>
      <c r="G100" s="202">
        <f t="shared" si="11"/>
        <v>7000</v>
      </c>
      <c r="H100" s="202"/>
      <c r="I100" s="202"/>
      <c r="J100" s="202"/>
      <c r="K100" s="202"/>
      <c r="L100" s="363">
        <v>0</v>
      </c>
    </row>
    <row r="101" spans="1:12" ht="13.5" customHeight="1">
      <c r="A101" s="354"/>
      <c r="B101" s="11"/>
      <c r="C101" s="19" t="s">
        <v>39</v>
      </c>
      <c r="D101" s="101" t="s">
        <v>40</v>
      </c>
      <c r="E101" s="13">
        <v>0</v>
      </c>
      <c r="F101" s="202">
        <f>'Z 2 '!G167</f>
        <v>4000</v>
      </c>
      <c r="G101" s="202">
        <f t="shared" si="11"/>
        <v>4000</v>
      </c>
      <c r="H101" s="202"/>
      <c r="I101" s="202"/>
      <c r="J101" s="202"/>
      <c r="K101" s="202"/>
      <c r="L101" s="363">
        <v>0</v>
      </c>
    </row>
    <row r="102" spans="1:12" ht="12" customHeight="1">
      <c r="A102" s="354"/>
      <c r="B102" s="11"/>
      <c r="C102" s="19" t="s">
        <v>41</v>
      </c>
      <c r="D102" s="101" t="s">
        <v>42</v>
      </c>
      <c r="E102" s="13">
        <v>0</v>
      </c>
      <c r="F102" s="202">
        <f>'Z 2 '!G168</f>
        <v>1000</v>
      </c>
      <c r="G102" s="202">
        <f t="shared" si="11"/>
        <v>1000</v>
      </c>
      <c r="H102" s="202"/>
      <c r="I102" s="202"/>
      <c r="J102" s="202"/>
      <c r="K102" s="202"/>
      <c r="L102" s="363">
        <v>0</v>
      </c>
    </row>
    <row r="103" spans="1:12" ht="14.25" customHeight="1">
      <c r="A103" s="354"/>
      <c r="B103" s="11"/>
      <c r="C103" s="19" t="s">
        <v>92</v>
      </c>
      <c r="D103" s="101" t="s">
        <v>97</v>
      </c>
      <c r="E103" s="13">
        <v>0</v>
      </c>
      <c r="F103" s="202">
        <f>'Z 2 '!G169</f>
        <v>11000</v>
      </c>
      <c r="G103" s="202">
        <f t="shared" si="11"/>
        <v>11000</v>
      </c>
      <c r="H103" s="202"/>
      <c r="I103" s="202"/>
      <c r="J103" s="202"/>
      <c r="K103" s="202"/>
      <c r="L103" s="363">
        <v>0</v>
      </c>
    </row>
    <row r="104" spans="1:12" ht="14.25" customHeight="1">
      <c r="A104" s="354"/>
      <c r="B104" s="11"/>
      <c r="C104" s="19" t="s">
        <v>112</v>
      </c>
      <c r="D104" s="101" t="s">
        <v>397</v>
      </c>
      <c r="E104" s="13">
        <v>0</v>
      </c>
      <c r="F104" s="202">
        <f>'Z 2 '!G170</f>
        <v>160</v>
      </c>
      <c r="G104" s="202">
        <f t="shared" si="11"/>
        <v>160</v>
      </c>
      <c r="H104" s="202"/>
      <c r="I104" s="202"/>
      <c r="J104" s="202"/>
      <c r="K104" s="202"/>
      <c r="L104" s="363">
        <v>0</v>
      </c>
    </row>
    <row r="105" spans="1:12" ht="21.75" customHeight="1" hidden="1">
      <c r="A105" s="354"/>
      <c r="B105" s="11"/>
      <c r="C105" s="19" t="s">
        <v>59</v>
      </c>
      <c r="D105" s="13" t="s">
        <v>398</v>
      </c>
      <c r="E105" s="13">
        <v>0</v>
      </c>
      <c r="F105" s="202" t="e">
        <f>#REF!</f>
        <v>#REF!</v>
      </c>
      <c r="G105" s="202"/>
      <c r="H105" s="202"/>
      <c r="I105" s="202"/>
      <c r="J105" s="202"/>
      <c r="K105" s="202"/>
      <c r="L105" s="363">
        <v>0</v>
      </c>
    </row>
    <row r="106" spans="1:12" ht="25.5" customHeight="1">
      <c r="A106" s="351" t="s">
        <v>239</v>
      </c>
      <c r="B106" s="139" t="s">
        <v>250</v>
      </c>
      <c r="C106" s="139" t="s">
        <v>195</v>
      </c>
      <c r="D106" s="140" t="s">
        <v>399</v>
      </c>
      <c r="E106" s="129">
        <f>'Z 1'!I111</f>
        <v>757335</v>
      </c>
      <c r="F106" s="129">
        <f aca="true" t="shared" si="12" ref="F106:K106">F107</f>
        <v>757335</v>
      </c>
      <c r="G106" s="129">
        <f t="shared" si="12"/>
        <v>757335</v>
      </c>
      <c r="H106" s="129">
        <f t="shared" si="12"/>
        <v>0</v>
      </c>
      <c r="I106" s="129">
        <f t="shared" si="12"/>
        <v>0</v>
      </c>
      <c r="J106" s="129">
        <f t="shared" si="12"/>
        <v>757335</v>
      </c>
      <c r="K106" s="129">
        <f t="shared" si="12"/>
        <v>0</v>
      </c>
      <c r="L106" s="364">
        <v>0</v>
      </c>
    </row>
    <row r="107" spans="1:12" ht="20.25" customHeight="1">
      <c r="A107" s="354"/>
      <c r="B107" s="11"/>
      <c r="C107" s="19" t="s">
        <v>252</v>
      </c>
      <c r="D107" s="100" t="s">
        <v>400</v>
      </c>
      <c r="E107" s="13">
        <v>0</v>
      </c>
      <c r="F107" s="13">
        <v>757335</v>
      </c>
      <c r="G107" s="13">
        <f>F107</f>
        <v>757335</v>
      </c>
      <c r="H107" s="13"/>
      <c r="I107" s="13"/>
      <c r="J107" s="13">
        <f>G107</f>
        <v>757335</v>
      </c>
      <c r="K107" s="13"/>
      <c r="L107" s="363">
        <v>0</v>
      </c>
    </row>
    <row r="108" spans="1:12" ht="25.5" hidden="1">
      <c r="A108" s="354" t="s">
        <v>254</v>
      </c>
      <c r="B108" s="11" t="s">
        <v>264</v>
      </c>
      <c r="C108" s="11" t="s">
        <v>374</v>
      </c>
      <c r="D108" s="4" t="s">
        <v>265</v>
      </c>
      <c r="E108" s="5" t="e">
        <f>'Z 1'!#REF!</f>
        <v>#REF!</v>
      </c>
      <c r="F108" s="5">
        <f>F109+F111+F110+F112+F113+F114+F115+F116+F117</f>
        <v>0</v>
      </c>
      <c r="G108" s="5"/>
      <c r="H108" s="5"/>
      <c r="I108" s="5"/>
      <c r="J108" s="5"/>
      <c r="K108" s="5"/>
      <c r="L108" s="355">
        <v>0</v>
      </c>
    </row>
    <row r="109" spans="1:12" ht="25.5" hidden="1">
      <c r="A109" s="352"/>
      <c r="B109" s="11"/>
      <c r="C109" s="19" t="s">
        <v>21</v>
      </c>
      <c r="D109" s="18" t="s">
        <v>22</v>
      </c>
      <c r="E109" s="13">
        <v>0</v>
      </c>
      <c r="F109" s="13">
        <v>0</v>
      </c>
      <c r="G109" s="13"/>
      <c r="H109" s="13"/>
      <c r="I109" s="13"/>
      <c r="J109" s="13"/>
      <c r="K109" s="13"/>
      <c r="L109" s="360">
        <v>0</v>
      </c>
    </row>
    <row r="110" spans="1:12" ht="12.75" hidden="1">
      <c r="A110" s="352"/>
      <c r="B110" s="11"/>
      <c r="C110" s="19" t="s">
        <v>25</v>
      </c>
      <c r="D110" s="18" t="s">
        <v>384</v>
      </c>
      <c r="E110" s="13">
        <v>0</v>
      </c>
      <c r="F110" s="13">
        <v>0</v>
      </c>
      <c r="G110" s="13"/>
      <c r="H110" s="13"/>
      <c r="I110" s="13"/>
      <c r="J110" s="13"/>
      <c r="K110" s="13"/>
      <c r="L110" s="360">
        <v>0</v>
      </c>
    </row>
    <row r="111" spans="1:12" ht="12.75" hidden="1">
      <c r="A111" s="352"/>
      <c r="B111" s="11"/>
      <c r="C111" s="95" t="s">
        <v>52</v>
      </c>
      <c r="D111" s="18" t="s">
        <v>87</v>
      </c>
      <c r="E111" s="13">
        <v>0</v>
      </c>
      <c r="F111" s="13">
        <v>0</v>
      </c>
      <c r="G111" s="13"/>
      <c r="H111" s="13"/>
      <c r="I111" s="13"/>
      <c r="J111" s="13"/>
      <c r="K111" s="13"/>
      <c r="L111" s="360">
        <v>0</v>
      </c>
    </row>
    <row r="112" spans="1:12" ht="12.75" hidden="1">
      <c r="A112" s="352"/>
      <c r="B112" s="11"/>
      <c r="C112" s="95" t="s">
        <v>27</v>
      </c>
      <c r="D112" s="18" t="s">
        <v>28</v>
      </c>
      <c r="E112" s="13">
        <v>0</v>
      </c>
      <c r="F112" s="13">
        <v>0</v>
      </c>
      <c r="G112" s="13"/>
      <c r="H112" s="13"/>
      <c r="I112" s="13"/>
      <c r="J112" s="13"/>
      <c r="K112" s="13"/>
      <c r="L112" s="360">
        <v>0</v>
      </c>
    </row>
    <row r="113" spans="1:12" ht="13.5" customHeight="1" hidden="1">
      <c r="A113" s="352"/>
      <c r="B113" s="11"/>
      <c r="C113" s="95" t="s">
        <v>29</v>
      </c>
      <c r="D113" s="18" t="s">
        <v>30</v>
      </c>
      <c r="E113" s="13">
        <v>0</v>
      </c>
      <c r="F113" s="13">
        <v>0</v>
      </c>
      <c r="G113" s="13"/>
      <c r="H113" s="13"/>
      <c r="I113" s="13"/>
      <c r="J113" s="13"/>
      <c r="K113" s="13"/>
      <c r="L113" s="360">
        <v>0</v>
      </c>
    </row>
    <row r="114" spans="1:12" ht="12.75" hidden="1">
      <c r="A114" s="352"/>
      <c r="B114" s="11"/>
      <c r="C114" s="95" t="s">
        <v>31</v>
      </c>
      <c r="D114" s="18" t="s">
        <v>107</v>
      </c>
      <c r="E114" s="13">
        <v>0</v>
      </c>
      <c r="F114" s="13">
        <v>0</v>
      </c>
      <c r="G114" s="13"/>
      <c r="H114" s="13"/>
      <c r="I114" s="13"/>
      <c r="J114" s="13"/>
      <c r="K114" s="13"/>
      <c r="L114" s="360">
        <v>0</v>
      </c>
    </row>
    <row r="115" spans="1:12" ht="12.75" hidden="1">
      <c r="A115" s="352"/>
      <c r="B115" s="11"/>
      <c r="C115" s="95" t="s">
        <v>35</v>
      </c>
      <c r="D115" s="18" t="s">
        <v>109</v>
      </c>
      <c r="E115" s="13">
        <v>0</v>
      </c>
      <c r="F115" s="13">
        <v>0</v>
      </c>
      <c r="G115" s="13"/>
      <c r="H115" s="13"/>
      <c r="I115" s="13"/>
      <c r="J115" s="13"/>
      <c r="K115" s="13"/>
      <c r="L115" s="360">
        <v>0</v>
      </c>
    </row>
    <row r="116" spans="1:12" ht="12.75" hidden="1">
      <c r="A116" s="352"/>
      <c r="B116" s="11"/>
      <c r="C116" s="95" t="s">
        <v>37</v>
      </c>
      <c r="D116" s="18" t="s">
        <v>38</v>
      </c>
      <c r="E116" s="13">
        <v>0</v>
      </c>
      <c r="F116" s="13">
        <v>0</v>
      </c>
      <c r="G116" s="13"/>
      <c r="H116" s="13"/>
      <c r="I116" s="13"/>
      <c r="J116" s="13"/>
      <c r="K116" s="13"/>
      <c r="L116" s="360">
        <v>0</v>
      </c>
    </row>
    <row r="117" spans="1:12" ht="12.75" hidden="1">
      <c r="A117" s="352"/>
      <c r="B117" s="11"/>
      <c r="C117" s="95" t="s">
        <v>41</v>
      </c>
      <c r="D117" s="18" t="s">
        <v>42</v>
      </c>
      <c r="E117" s="13">
        <v>0</v>
      </c>
      <c r="F117" s="13">
        <v>0</v>
      </c>
      <c r="G117" s="13"/>
      <c r="H117" s="13"/>
      <c r="I117" s="13"/>
      <c r="J117" s="13"/>
      <c r="K117" s="13"/>
      <c r="L117" s="360">
        <v>0</v>
      </c>
    </row>
    <row r="118" spans="1:12" ht="12.75" hidden="1">
      <c r="A118" s="354" t="s">
        <v>254</v>
      </c>
      <c r="B118" s="11" t="s">
        <v>303</v>
      </c>
      <c r="C118" s="11" t="s">
        <v>374</v>
      </c>
      <c r="D118" s="5" t="s">
        <v>304</v>
      </c>
      <c r="E118" s="5" t="e">
        <f>'Z 1'!#REF!</f>
        <v>#REF!</v>
      </c>
      <c r="F118" s="5">
        <f>F119+F120+F121+F122+F123+F124+F126+F127+F128+F129+F130</f>
        <v>0</v>
      </c>
      <c r="G118" s="5"/>
      <c r="H118" s="5"/>
      <c r="I118" s="5"/>
      <c r="J118" s="5"/>
      <c r="K118" s="5"/>
      <c r="L118" s="355">
        <v>0</v>
      </c>
    </row>
    <row r="119" spans="1:12" ht="25.5" hidden="1">
      <c r="A119" s="352"/>
      <c r="B119" s="11"/>
      <c r="C119" s="19" t="s">
        <v>21</v>
      </c>
      <c r="D119" s="18" t="s">
        <v>22</v>
      </c>
      <c r="E119" s="13">
        <v>0</v>
      </c>
      <c r="F119" s="13">
        <v>0</v>
      </c>
      <c r="G119" s="13"/>
      <c r="H119" s="13"/>
      <c r="I119" s="13"/>
      <c r="J119" s="13"/>
      <c r="K119" s="13"/>
      <c r="L119" s="360">
        <v>0</v>
      </c>
    </row>
    <row r="120" spans="1:12" ht="12.75" hidden="1">
      <c r="A120" s="352"/>
      <c r="B120" s="11"/>
      <c r="C120" s="19" t="s">
        <v>25</v>
      </c>
      <c r="D120" s="13" t="s">
        <v>384</v>
      </c>
      <c r="E120" s="13">
        <v>0</v>
      </c>
      <c r="F120" s="13">
        <v>0</v>
      </c>
      <c r="G120" s="13"/>
      <c r="H120" s="13"/>
      <c r="I120" s="13"/>
      <c r="J120" s="13"/>
      <c r="K120" s="13"/>
      <c r="L120" s="360">
        <v>0</v>
      </c>
    </row>
    <row r="121" spans="1:12" ht="12.75" hidden="1">
      <c r="A121" s="352"/>
      <c r="B121" s="11"/>
      <c r="C121" s="95" t="s">
        <v>52</v>
      </c>
      <c r="D121" s="18" t="s">
        <v>87</v>
      </c>
      <c r="E121" s="13">
        <v>0</v>
      </c>
      <c r="F121" s="13">
        <v>0</v>
      </c>
      <c r="G121" s="13"/>
      <c r="H121" s="13"/>
      <c r="I121" s="13"/>
      <c r="J121" s="13"/>
      <c r="K121" s="13"/>
      <c r="L121" s="360">
        <v>0</v>
      </c>
    </row>
    <row r="122" spans="1:12" ht="12.75" hidden="1">
      <c r="A122" s="352"/>
      <c r="B122" s="11"/>
      <c r="C122" s="95" t="s">
        <v>27</v>
      </c>
      <c r="D122" s="18" t="s">
        <v>28</v>
      </c>
      <c r="E122" s="13">
        <v>0</v>
      </c>
      <c r="F122" s="13">
        <v>0</v>
      </c>
      <c r="G122" s="13"/>
      <c r="H122" s="13"/>
      <c r="I122" s="13"/>
      <c r="J122" s="13"/>
      <c r="K122" s="13"/>
      <c r="L122" s="360">
        <v>0</v>
      </c>
    </row>
    <row r="123" spans="1:12" ht="12.75" hidden="1">
      <c r="A123" s="352"/>
      <c r="B123" s="17"/>
      <c r="C123" s="19" t="s">
        <v>29</v>
      </c>
      <c r="D123" s="13" t="s">
        <v>30</v>
      </c>
      <c r="E123" s="13">
        <v>0</v>
      </c>
      <c r="F123" s="13">
        <v>0</v>
      </c>
      <c r="G123" s="13"/>
      <c r="H123" s="13"/>
      <c r="I123" s="13"/>
      <c r="J123" s="13"/>
      <c r="K123" s="13"/>
      <c r="L123" s="360">
        <v>0</v>
      </c>
    </row>
    <row r="124" spans="1:12" ht="12.75" hidden="1">
      <c r="A124" s="352"/>
      <c r="B124" s="17"/>
      <c r="C124" s="19" t="s">
        <v>31</v>
      </c>
      <c r="D124" s="13" t="s">
        <v>107</v>
      </c>
      <c r="E124" s="13">
        <v>0</v>
      </c>
      <c r="F124" s="13">
        <v>0</v>
      </c>
      <c r="G124" s="13"/>
      <c r="H124" s="13"/>
      <c r="I124" s="13"/>
      <c r="J124" s="13"/>
      <c r="K124" s="13"/>
      <c r="L124" s="360">
        <v>0</v>
      </c>
    </row>
    <row r="125" spans="1:12" ht="12.75" hidden="1">
      <c r="A125" s="352"/>
      <c r="B125" s="17"/>
      <c r="C125" s="19" t="s">
        <v>33</v>
      </c>
      <c r="D125" s="13" t="s">
        <v>108</v>
      </c>
      <c r="E125" s="13">
        <v>0</v>
      </c>
      <c r="F125" s="13">
        <v>15074</v>
      </c>
      <c r="G125" s="13"/>
      <c r="H125" s="13"/>
      <c r="I125" s="13"/>
      <c r="J125" s="13"/>
      <c r="K125" s="13"/>
      <c r="L125" s="360">
        <v>0</v>
      </c>
    </row>
    <row r="126" spans="1:12" ht="12.75" hidden="1">
      <c r="A126" s="352"/>
      <c r="B126" s="17"/>
      <c r="C126" s="19" t="s">
        <v>35</v>
      </c>
      <c r="D126" s="13" t="s">
        <v>109</v>
      </c>
      <c r="E126" s="13">
        <v>0</v>
      </c>
      <c r="F126" s="13">
        <v>0</v>
      </c>
      <c r="G126" s="13"/>
      <c r="H126" s="13"/>
      <c r="I126" s="13"/>
      <c r="J126" s="13"/>
      <c r="K126" s="13"/>
      <c r="L126" s="360">
        <v>0</v>
      </c>
    </row>
    <row r="127" spans="1:12" ht="12.75" hidden="1">
      <c r="A127" s="352"/>
      <c r="B127" s="17"/>
      <c r="C127" s="19" t="s">
        <v>37</v>
      </c>
      <c r="D127" s="13" t="s">
        <v>38</v>
      </c>
      <c r="E127" s="13">
        <v>0</v>
      </c>
      <c r="F127" s="13">
        <v>0</v>
      </c>
      <c r="G127" s="13"/>
      <c r="H127" s="13"/>
      <c r="I127" s="13"/>
      <c r="J127" s="13"/>
      <c r="K127" s="13"/>
      <c r="L127" s="360">
        <v>0</v>
      </c>
    </row>
    <row r="128" spans="1:12" ht="12.75" hidden="1">
      <c r="A128" s="352"/>
      <c r="B128" s="17"/>
      <c r="C128" s="19" t="s">
        <v>39</v>
      </c>
      <c r="D128" s="13" t="s">
        <v>40</v>
      </c>
      <c r="E128" s="13">
        <v>0</v>
      </c>
      <c r="F128" s="13">
        <v>0</v>
      </c>
      <c r="G128" s="13"/>
      <c r="H128" s="13"/>
      <c r="I128" s="13"/>
      <c r="J128" s="13"/>
      <c r="K128" s="13"/>
      <c r="L128" s="360">
        <v>0</v>
      </c>
    </row>
    <row r="129" spans="1:12" ht="12.75" hidden="1">
      <c r="A129" s="352"/>
      <c r="B129" s="17"/>
      <c r="C129" s="19" t="s">
        <v>41</v>
      </c>
      <c r="D129" s="13" t="s">
        <v>42</v>
      </c>
      <c r="E129" s="13">
        <v>0</v>
      </c>
      <c r="F129" s="13">
        <v>0</v>
      </c>
      <c r="G129" s="13"/>
      <c r="H129" s="13"/>
      <c r="I129" s="13"/>
      <c r="J129" s="13"/>
      <c r="K129" s="13"/>
      <c r="L129" s="360">
        <v>0</v>
      </c>
    </row>
    <row r="130" spans="1:12" ht="12.75" hidden="1">
      <c r="A130" s="352"/>
      <c r="B130" s="17"/>
      <c r="C130" s="19" t="s">
        <v>57</v>
      </c>
      <c r="D130" s="13" t="s">
        <v>58</v>
      </c>
      <c r="E130" s="13">
        <v>0</v>
      </c>
      <c r="F130" s="13">
        <v>0</v>
      </c>
      <c r="G130" s="13"/>
      <c r="H130" s="13"/>
      <c r="I130" s="13"/>
      <c r="J130" s="13"/>
      <c r="K130" s="13"/>
      <c r="L130" s="360">
        <v>0</v>
      </c>
    </row>
    <row r="131" spans="1:12" ht="18" customHeight="1">
      <c r="A131" s="515" t="s">
        <v>114</v>
      </c>
      <c r="B131" s="510" t="s">
        <v>275</v>
      </c>
      <c r="C131" s="510" t="s">
        <v>195</v>
      </c>
      <c r="D131" s="510" t="s">
        <v>523</v>
      </c>
      <c r="E131" s="511">
        <f>'Z 1'!I122</f>
        <v>300000</v>
      </c>
      <c r="F131" s="512">
        <f>F132+F133+F134+F136+F135+F137+F138+F139+F140+F141+F142+F143</f>
        <v>300000</v>
      </c>
      <c r="G131" s="512">
        <f aca="true" t="shared" si="13" ref="G131:L131">G132+G133+G134+G136+G135+G137+G138+G139+G140+G141+G142+G143</f>
        <v>300000</v>
      </c>
      <c r="H131" s="512">
        <f t="shared" si="13"/>
        <v>139646</v>
      </c>
      <c r="I131" s="512">
        <f t="shared" si="13"/>
        <v>24950</v>
      </c>
      <c r="J131" s="512">
        <f t="shared" si="13"/>
        <v>0</v>
      </c>
      <c r="K131" s="512">
        <f t="shared" si="13"/>
        <v>0</v>
      </c>
      <c r="L131" s="516">
        <f t="shared" si="13"/>
        <v>0</v>
      </c>
    </row>
    <row r="132" spans="1:12" ht="12.75">
      <c r="A132" s="352"/>
      <c r="B132" s="17"/>
      <c r="C132" s="19" t="s">
        <v>21</v>
      </c>
      <c r="D132" s="100" t="s">
        <v>22</v>
      </c>
      <c r="E132" s="13"/>
      <c r="F132" s="13">
        <f>'Z 2 '!G418</f>
        <v>121646</v>
      </c>
      <c r="G132" s="13">
        <f>F132</f>
        <v>121646</v>
      </c>
      <c r="H132" s="13">
        <f>G132</f>
        <v>121646</v>
      </c>
      <c r="I132" s="13"/>
      <c r="J132" s="13"/>
      <c r="K132" s="13"/>
      <c r="L132" s="360"/>
    </row>
    <row r="133" spans="1:12" ht="12.75">
      <c r="A133" s="352"/>
      <c r="B133" s="17"/>
      <c r="C133" s="19" t="s">
        <v>52</v>
      </c>
      <c r="D133" s="100" t="s">
        <v>394</v>
      </c>
      <c r="E133" s="13"/>
      <c r="F133" s="13">
        <f>'Z 2 '!G419</f>
        <v>21970</v>
      </c>
      <c r="G133" s="13">
        <f aca="true" t="shared" si="14" ref="G133:G143">F133</f>
        <v>21970</v>
      </c>
      <c r="H133" s="13"/>
      <c r="I133" s="13">
        <f>G133</f>
        <v>21970</v>
      </c>
      <c r="J133" s="13"/>
      <c r="K133" s="13"/>
      <c r="L133" s="360"/>
    </row>
    <row r="134" spans="1:12" ht="12.75">
      <c r="A134" s="352"/>
      <c r="B134" s="17"/>
      <c r="C134" s="19" t="s">
        <v>27</v>
      </c>
      <c r="D134" s="100" t="s">
        <v>28</v>
      </c>
      <c r="E134" s="13"/>
      <c r="F134" s="13">
        <f>'Z 2 '!G420</f>
        <v>2980</v>
      </c>
      <c r="G134" s="13">
        <f t="shared" si="14"/>
        <v>2980</v>
      </c>
      <c r="H134" s="13"/>
      <c r="I134" s="13">
        <f>G134</f>
        <v>2980</v>
      </c>
      <c r="J134" s="13"/>
      <c r="K134" s="13"/>
      <c r="L134" s="360"/>
    </row>
    <row r="135" spans="1:12" ht="12.75">
      <c r="A135" s="352"/>
      <c r="B135" s="17"/>
      <c r="C135" s="19" t="s">
        <v>589</v>
      </c>
      <c r="D135" s="101" t="s">
        <v>590</v>
      </c>
      <c r="E135" s="13"/>
      <c r="F135" s="13">
        <f>'Z 2 '!G421</f>
        <v>18000</v>
      </c>
      <c r="G135" s="13">
        <f t="shared" si="14"/>
        <v>18000</v>
      </c>
      <c r="H135" s="13">
        <f>G135</f>
        <v>18000</v>
      </c>
      <c r="I135" s="13"/>
      <c r="J135" s="13"/>
      <c r="K135" s="13"/>
      <c r="L135" s="360"/>
    </row>
    <row r="136" spans="1:12" ht="12.75">
      <c r="A136" s="352"/>
      <c r="B136" s="17"/>
      <c r="C136" s="19" t="s">
        <v>29</v>
      </c>
      <c r="D136" s="101" t="s">
        <v>30</v>
      </c>
      <c r="E136" s="13"/>
      <c r="F136" s="13">
        <f>'Z 2 '!G422</f>
        <v>107474</v>
      </c>
      <c r="G136" s="13">
        <f t="shared" si="14"/>
        <v>107474</v>
      </c>
      <c r="H136" s="13"/>
      <c r="I136" s="13"/>
      <c r="J136" s="13"/>
      <c r="K136" s="13"/>
      <c r="L136" s="360"/>
    </row>
    <row r="137" spans="1:12" ht="12.75">
      <c r="A137" s="352"/>
      <c r="B137" s="17"/>
      <c r="C137" s="19" t="s">
        <v>261</v>
      </c>
      <c r="D137" s="13" t="s">
        <v>803</v>
      </c>
      <c r="E137" s="13"/>
      <c r="F137" s="13">
        <f>'Z 2 '!G423</f>
        <v>400</v>
      </c>
      <c r="G137" s="13">
        <f t="shared" si="14"/>
        <v>400</v>
      </c>
      <c r="H137" s="13"/>
      <c r="I137" s="13"/>
      <c r="J137" s="13"/>
      <c r="K137" s="13"/>
      <c r="L137" s="360"/>
    </row>
    <row r="138" spans="1:12" ht="12.75">
      <c r="A138" s="352"/>
      <c r="B138" s="17"/>
      <c r="C138" s="19" t="s">
        <v>31</v>
      </c>
      <c r="D138" s="101" t="s">
        <v>107</v>
      </c>
      <c r="E138" s="13"/>
      <c r="F138" s="13">
        <f>'Z 2 '!G424</f>
        <v>15960</v>
      </c>
      <c r="G138" s="13">
        <f t="shared" si="14"/>
        <v>15960</v>
      </c>
      <c r="H138" s="13"/>
      <c r="I138" s="13"/>
      <c r="J138" s="13"/>
      <c r="K138" s="13"/>
      <c r="L138" s="360"/>
    </row>
    <row r="139" spans="1:12" ht="12.75">
      <c r="A139" s="352"/>
      <c r="B139" s="17"/>
      <c r="C139" s="19" t="s">
        <v>93</v>
      </c>
      <c r="D139" s="13" t="s">
        <v>94</v>
      </c>
      <c r="E139" s="13"/>
      <c r="F139" s="13">
        <f>'Z 2 '!G425</f>
        <v>210</v>
      </c>
      <c r="G139" s="13">
        <f t="shared" si="14"/>
        <v>210</v>
      </c>
      <c r="H139" s="13"/>
      <c r="I139" s="13"/>
      <c r="J139" s="13"/>
      <c r="K139" s="13"/>
      <c r="L139" s="360"/>
    </row>
    <row r="140" spans="1:12" ht="12.75">
      <c r="A140" s="352"/>
      <c r="B140" s="17"/>
      <c r="C140" s="19" t="s">
        <v>35</v>
      </c>
      <c r="D140" s="101" t="s">
        <v>109</v>
      </c>
      <c r="E140" s="13"/>
      <c r="F140" s="13">
        <f>'Z 2 '!G426</f>
        <v>960</v>
      </c>
      <c r="G140" s="13">
        <f t="shared" si="14"/>
        <v>960</v>
      </c>
      <c r="H140" s="13"/>
      <c r="I140" s="13"/>
      <c r="J140" s="13"/>
      <c r="K140" s="13"/>
      <c r="L140" s="360"/>
    </row>
    <row r="141" spans="1:12" ht="12.75">
      <c r="A141" s="352"/>
      <c r="B141" s="17"/>
      <c r="C141" s="19" t="s">
        <v>283</v>
      </c>
      <c r="D141" s="13" t="s">
        <v>287</v>
      </c>
      <c r="E141" s="13"/>
      <c r="F141" s="13">
        <f>'Z 2 '!G427</f>
        <v>4200</v>
      </c>
      <c r="G141" s="13">
        <f t="shared" si="14"/>
        <v>4200</v>
      </c>
      <c r="H141" s="13"/>
      <c r="I141" s="13"/>
      <c r="J141" s="13"/>
      <c r="K141" s="13"/>
      <c r="L141" s="360"/>
    </row>
    <row r="142" spans="1:12" ht="12.75">
      <c r="A142" s="352"/>
      <c r="B142" s="17"/>
      <c r="C142" s="19" t="s">
        <v>37</v>
      </c>
      <c r="D142" s="101" t="s">
        <v>38</v>
      </c>
      <c r="E142" s="13"/>
      <c r="F142" s="13">
        <f>'Z 2 '!G428</f>
        <v>2000</v>
      </c>
      <c r="G142" s="13">
        <f t="shared" si="14"/>
        <v>2000</v>
      </c>
      <c r="H142" s="13"/>
      <c r="I142" s="13"/>
      <c r="J142" s="13"/>
      <c r="K142" s="13"/>
      <c r="L142" s="360"/>
    </row>
    <row r="143" spans="1:12" ht="12.75">
      <c r="A143" s="352"/>
      <c r="B143" s="17"/>
      <c r="C143" s="19" t="s">
        <v>284</v>
      </c>
      <c r="D143" s="13" t="s">
        <v>804</v>
      </c>
      <c r="E143" s="13"/>
      <c r="F143" s="13">
        <f>'Z 2 '!G430</f>
        <v>4200</v>
      </c>
      <c r="G143" s="13">
        <f t="shared" si="14"/>
        <v>4200</v>
      </c>
      <c r="H143" s="13"/>
      <c r="I143" s="13"/>
      <c r="J143" s="13"/>
      <c r="K143" s="13"/>
      <c r="L143" s="360"/>
    </row>
    <row r="144" spans="1:12" ht="21" customHeight="1" thickBot="1">
      <c r="A144" s="696" t="s">
        <v>401</v>
      </c>
      <c r="B144" s="697"/>
      <c r="C144" s="697"/>
      <c r="D144" s="697"/>
      <c r="E144" s="489">
        <f>E15+E32+E40+E43+E45+E64+E74+E83+E106+E131</f>
        <v>3765139</v>
      </c>
      <c r="F144" s="489">
        <f aca="true" t="shared" si="15" ref="F144:L144">F15+F32+F40+F43+F45+F64+F74+F83+F106+F131</f>
        <v>3765139</v>
      </c>
      <c r="G144" s="489">
        <f t="shared" si="15"/>
        <v>3765139</v>
      </c>
      <c r="H144" s="489">
        <f t="shared" si="15"/>
        <v>2216108</v>
      </c>
      <c r="I144" s="489">
        <f t="shared" si="15"/>
        <v>72040</v>
      </c>
      <c r="J144" s="489">
        <f t="shared" si="15"/>
        <v>757335</v>
      </c>
      <c r="K144" s="489">
        <f t="shared" si="15"/>
        <v>0</v>
      </c>
      <c r="L144" s="505">
        <f t="shared" si="15"/>
        <v>0</v>
      </c>
    </row>
    <row r="145" spans="1:12" ht="21" customHeight="1">
      <c r="A145" s="366"/>
      <c r="B145" s="366"/>
      <c r="C145" s="366"/>
      <c r="D145" s="366"/>
      <c r="E145" s="407"/>
      <c r="F145" s="407"/>
      <c r="G145" s="407"/>
      <c r="H145" s="407"/>
      <c r="I145" s="407"/>
      <c r="J145" s="407"/>
      <c r="K145" s="407"/>
      <c r="L145" s="407"/>
    </row>
    <row r="146" spans="1:12" ht="21" customHeight="1">
      <c r="A146" s="366"/>
      <c r="B146" s="366"/>
      <c r="C146" s="366"/>
      <c r="D146" s="366"/>
      <c r="E146" s="407"/>
      <c r="F146" s="407"/>
      <c r="G146" s="407"/>
      <c r="H146" s="407"/>
      <c r="I146" s="407"/>
      <c r="J146" s="408" t="s">
        <v>695</v>
      </c>
      <c r="K146" s="407"/>
      <c r="L146" s="407"/>
    </row>
    <row r="147" spans="1:12" ht="21" customHeight="1">
      <c r="A147" s="366"/>
      <c r="B147" s="366"/>
      <c r="C147" s="366"/>
      <c r="D147" s="366"/>
      <c r="E147" s="407"/>
      <c r="F147" s="407"/>
      <c r="G147" s="407"/>
      <c r="H147" s="407"/>
      <c r="I147" s="407"/>
      <c r="J147" s="408"/>
      <c r="K147" s="407"/>
      <c r="L147" s="407"/>
    </row>
    <row r="148" spans="1:12" ht="21" customHeight="1">
      <c r="A148" s="366"/>
      <c r="B148" s="366"/>
      <c r="C148" s="366"/>
      <c r="D148" s="366"/>
      <c r="E148" s="407"/>
      <c r="F148" s="407"/>
      <c r="G148" s="407"/>
      <c r="H148" s="407"/>
      <c r="I148" s="407"/>
      <c r="J148" s="408" t="s">
        <v>16</v>
      </c>
      <c r="K148" s="407"/>
      <c r="L148" s="407"/>
    </row>
  </sheetData>
  <mergeCells count="13">
    <mergeCell ref="E1:L1"/>
    <mergeCell ref="A5:L5"/>
    <mergeCell ref="A144:D144"/>
    <mergeCell ref="L7:L9"/>
    <mergeCell ref="D7:D9"/>
    <mergeCell ref="A7:C7"/>
    <mergeCell ref="E7:E9"/>
    <mergeCell ref="G8:G9"/>
    <mergeCell ref="H8:J8"/>
    <mergeCell ref="F7:F9"/>
    <mergeCell ref="G7:K7"/>
    <mergeCell ref="K8:K9"/>
    <mergeCell ref="B14:F14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0.00390625" style="0" customWidth="1"/>
    <col min="5" max="11" width="12.75390625" style="0" customWidth="1"/>
    <col min="12" max="12" width="9.625" style="0" bestFit="1" customWidth="1"/>
  </cols>
  <sheetData>
    <row r="1" spans="4:11" ht="40.5" customHeight="1">
      <c r="D1" s="1"/>
      <c r="E1" s="625" t="s">
        <v>813</v>
      </c>
      <c r="F1" s="625"/>
      <c r="G1" s="625"/>
      <c r="H1" s="625"/>
      <c r="I1" s="625"/>
      <c r="J1" s="625"/>
      <c r="K1" s="625"/>
    </row>
    <row r="2" spans="5:11" ht="12.75">
      <c r="E2" s="1"/>
      <c r="F2" s="1"/>
      <c r="G2" s="1"/>
      <c r="H2" s="1"/>
      <c r="I2" s="1"/>
      <c r="J2" s="1"/>
      <c r="K2" s="1"/>
    </row>
    <row r="3" spans="1:11" ht="38.25" customHeight="1" thickBot="1">
      <c r="A3" s="714" t="s">
        <v>711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</row>
    <row r="4" spans="1:11" ht="9.75" customHeight="1" thickBot="1">
      <c r="A4" s="715" t="s">
        <v>364</v>
      </c>
      <c r="B4" s="716"/>
      <c r="C4" s="717"/>
      <c r="D4" s="718" t="s">
        <v>365</v>
      </c>
      <c r="E4" s="721" t="s">
        <v>213</v>
      </c>
      <c r="F4" s="721" t="s">
        <v>390</v>
      </c>
      <c r="G4" s="718" t="s">
        <v>247</v>
      </c>
      <c r="H4" s="724"/>
      <c r="I4" s="724"/>
      <c r="J4" s="724"/>
      <c r="K4" s="725"/>
    </row>
    <row r="5" spans="1:11" ht="9.75" customHeight="1" thickBot="1">
      <c r="A5" s="274"/>
      <c r="B5" s="275"/>
      <c r="C5" s="276"/>
      <c r="D5" s="719"/>
      <c r="E5" s="722"/>
      <c r="F5" s="722"/>
      <c r="G5" s="726" t="s">
        <v>601</v>
      </c>
      <c r="H5" s="708" t="s">
        <v>414</v>
      </c>
      <c r="I5" s="709"/>
      <c r="J5" s="710"/>
      <c r="K5" s="726" t="s">
        <v>661</v>
      </c>
    </row>
    <row r="6" spans="1:11" ht="18.75" thickBot="1">
      <c r="A6" s="277" t="s">
        <v>368</v>
      </c>
      <c r="B6" s="275" t="s">
        <v>369</v>
      </c>
      <c r="C6" s="277" t="s">
        <v>699</v>
      </c>
      <c r="D6" s="720"/>
      <c r="E6" s="723"/>
      <c r="F6" s="723"/>
      <c r="G6" s="723"/>
      <c r="H6" s="278" t="s">
        <v>248</v>
      </c>
      <c r="I6" s="279" t="s">
        <v>481</v>
      </c>
      <c r="J6" s="279" t="s">
        <v>482</v>
      </c>
      <c r="K6" s="723"/>
    </row>
    <row r="7" spans="1:11" ht="11.25" customHeight="1">
      <c r="A7" s="286">
        <v>1</v>
      </c>
      <c r="B7" s="287">
        <v>2</v>
      </c>
      <c r="C7" s="287">
        <v>3</v>
      </c>
      <c r="D7" s="153">
        <v>4</v>
      </c>
      <c r="E7" s="288">
        <v>5</v>
      </c>
      <c r="F7" s="289">
        <v>6</v>
      </c>
      <c r="G7" s="289">
        <v>7</v>
      </c>
      <c r="H7" s="289">
        <v>8</v>
      </c>
      <c r="I7" s="289">
        <v>9</v>
      </c>
      <c r="J7" s="289">
        <v>10</v>
      </c>
      <c r="K7" s="289">
        <v>11</v>
      </c>
    </row>
    <row r="8" spans="1:11" ht="24" customHeight="1">
      <c r="A8" s="128">
        <v>852</v>
      </c>
      <c r="B8" s="128">
        <v>85202</v>
      </c>
      <c r="C8" s="128">
        <v>2130</v>
      </c>
      <c r="D8" s="145" t="s">
        <v>260</v>
      </c>
      <c r="E8" s="146">
        <f>'Z 1'!I120</f>
        <v>404062</v>
      </c>
      <c r="F8" s="146">
        <f aca="true" t="shared" si="0" ref="F8:K8">SUM(F9:F24)</f>
        <v>404062</v>
      </c>
      <c r="G8" s="146">
        <f t="shared" si="0"/>
        <v>404062</v>
      </c>
      <c r="H8" s="146">
        <f t="shared" si="0"/>
        <v>347998</v>
      </c>
      <c r="I8" s="146">
        <f t="shared" si="0"/>
        <v>37190</v>
      </c>
      <c r="J8" s="146">
        <f t="shared" si="0"/>
        <v>0</v>
      </c>
      <c r="K8" s="146">
        <f t="shared" si="0"/>
        <v>0</v>
      </c>
    </row>
    <row r="9" spans="1:11" ht="18.75" customHeight="1">
      <c r="A9" s="12"/>
      <c r="B9" s="12"/>
      <c r="C9" s="218">
        <v>4010</v>
      </c>
      <c r="D9" s="113" t="s">
        <v>22</v>
      </c>
      <c r="E9" s="66">
        <v>0</v>
      </c>
      <c r="F9" s="66">
        <v>320514</v>
      </c>
      <c r="G9" s="66">
        <f>F9</f>
        <v>320514</v>
      </c>
      <c r="H9" s="66">
        <f>G9</f>
        <v>320514</v>
      </c>
      <c r="I9" s="66"/>
      <c r="J9" s="66"/>
      <c r="K9" s="66"/>
    </row>
    <row r="10" spans="1:11" ht="18" customHeight="1">
      <c r="A10" s="12"/>
      <c r="B10" s="12"/>
      <c r="C10" s="218">
        <v>4040</v>
      </c>
      <c r="D10" s="113" t="s">
        <v>392</v>
      </c>
      <c r="E10" s="66">
        <v>0</v>
      </c>
      <c r="F10" s="66">
        <v>27484</v>
      </c>
      <c r="G10" s="66">
        <f aca="true" t="shared" si="1" ref="G10:G24">F10</f>
        <v>27484</v>
      </c>
      <c r="H10" s="66">
        <f>G10</f>
        <v>27484</v>
      </c>
      <c r="I10" s="66"/>
      <c r="J10" s="66"/>
      <c r="K10" s="66"/>
    </row>
    <row r="11" spans="1:11" ht="15.75" customHeight="1">
      <c r="A11" s="12"/>
      <c r="B11" s="12"/>
      <c r="C11" s="280">
        <v>4110</v>
      </c>
      <c r="D11" s="113" t="s">
        <v>87</v>
      </c>
      <c r="E11" s="66">
        <v>0</v>
      </c>
      <c r="F11" s="66">
        <v>28300</v>
      </c>
      <c r="G11" s="66">
        <f t="shared" si="1"/>
        <v>28300</v>
      </c>
      <c r="H11" s="66"/>
      <c r="I11" s="66">
        <f>G11</f>
        <v>28300</v>
      </c>
      <c r="J11" s="66"/>
      <c r="K11" s="66"/>
    </row>
    <row r="12" spans="1:11" ht="15.75" customHeight="1">
      <c r="A12" s="12"/>
      <c r="B12" s="12"/>
      <c r="C12" s="280">
        <v>4120</v>
      </c>
      <c r="D12" s="113" t="s">
        <v>28</v>
      </c>
      <c r="E12" s="66">
        <v>0</v>
      </c>
      <c r="F12" s="66">
        <v>8890</v>
      </c>
      <c r="G12" s="66">
        <f t="shared" si="1"/>
        <v>8890</v>
      </c>
      <c r="H12" s="66"/>
      <c r="I12" s="66">
        <f>G12</f>
        <v>8890</v>
      </c>
      <c r="J12" s="66"/>
      <c r="K12" s="66"/>
    </row>
    <row r="13" spans="1:11" ht="15" customHeight="1">
      <c r="A13" s="12"/>
      <c r="B13" s="12"/>
      <c r="C13" s="218">
        <v>4210</v>
      </c>
      <c r="D13" s="113" t="s">
        <v>30</v>
      </c>
      <c r="E13" s="66">
        <v>0</v>
      </c>
      <c r="F13" s="66">
        <v>1686</v>
      </c>
      <c r="G13" s="66">
        <f t="shared" si="1"/>
        <v>1686</v>
      </c>
      <c r="H13" s="66"/>
      <c r="I13" s="66"/>
      <c r="J13" s="66"/>
      <c r="K13" s="66"/>
    </row>
    <row r="14" spans="1:11" ht="17.25" customHeight="1">
      <c r="A14" s="12"/>
      <c r="B14" s="12"/>
      <c r="C14" s="218">
        <v>4230</v>
      </c>
      <c r="D14" s="113" t="s">
        <v>588</v>
      </c>
      <c r="E14" s="66">
        <v>0</v>
      </c>
      <c r="F14" s="66">
        <v>1000</v>
      </c>
      <c r="G14" s="66">
        <f t="shared" si="1"/>
        <v>1000</v>
      </c>
      <c r="H14" s="66"/>
      <c r="I14" s="66"/>
      <c r="J14" s="66"/>
      <c r="K14" s="66"/>
    </row>
    <row r="15" spans="1:11" ht="16.5" customHeight="1">
      <c r="A15" s="12"/>
      <c r="B15" s="12"/>
      <c r="C15" s="218">
        <v>4260</v>
      </c>
      <c r="D15" s="113" t="s">
        <v>107</v>
      </c>
      <c r="E15" s="66">
        <v>0</v>
      </c>
      <c r="F15" s="66">
        <v>5000</v>
      </c>
      <c r="G15" s="66">
        <f t="shared" si="1"/>
        <v>5000</v>
      </c>
      <c r="H15" s="66"/>
      <c r="I15" s="66"/>
      <c r="J15" s="66"/>
      <c r="K15" s="66"/>
    </row>
    <row r="16" spans="1:11" ht="12.75" hidden="1">
      <c r="A16" s="12"/>
      <c r="B16" s="12"/>
      <c r="C16" s="218">
        <v>4270</v>
      </c>
      <c r="D16" s="113" t="s">
        <v>108</v>
      </c>
      <c r="E16" s="66">
        <v>0</v>
      </c>
      <c r="F16" s="66"/>
      <c r="G16" s="66">
        <f t="shared" si="1"/>
        <v>0</v>
      </c>
      <c r="H16" s="66"/>
      <c r="I16" s="66"/>
      <c r="J16" s="66"/>
      <c r="K16" s="66"/>
    </row>
    <row r="17" spans="1:11" ht="17.25" customHeight="1">
      <c r="A17" s="12"/>
      <c r="B17" s="12"/>
      <c r="C17" s="218">
        <v>4300</v>
      </c>
      <c r="D17" s="113" t="s">
        <v>109</v>
      </c>
      <c r="E17" s="66">
        <v>0</v>
      </c>
      <c r="F17" s="66">
        <v>6000</v>
      </c>
      <c r="G17" s="66">
        <f t="shared" si="1"/>
        <v>6000</v>
      </c>
      <c r="H17" s="66"/>
      <c r="I17" s="66"/>
      <c r="J17" s="66"/>
      <c r="K17" s="66"/>
    </row>
    <row r="18" spans="1:11" ht="16.5" customHeight="1">
      <c r="A18" s="12"/>
      <c r="B18" s="12"/>
      <c r="C18" s="218">
        <v>4350</v>
      </c>
      <c r="D18" s="100" t="s">
        <v>592</v>
      </c>
      <c r="E18" s="66">
        <v>0</v>
      </c>
      <c r="F18" s="66">
        <v>700</v>
      </c>
      <c r="G18" s="66">
        <f t="shared" si="1"/>
        <v>700</v>
      </c>
      <c r="H18" s="66"/>
      <c r="I18" s="66"/>
      <c r="J18" s="66"/>
      <c r="K18" s="66"/>
    </row>
    <row r="19" spans="1:11" ht="16.5" customHeight="1">
      <c r="A19" s="12"/>
      <c r="B19" s="12"/>
      <c r="C19" s="218">
        <v>4360</v>
      </c>
      <c r="D19" s="100" t="s">
        <v>292</v>
      </c>
      <c r="E19" s="66">
        <v>0</v>
      </c>
      <c r="F19" s="66">
        <v>500</v>
      </c>
      <c r="G19" s="66">
        <f t="shared" si="1"/>
        <v>500</v>
      </c>
      <c r="H19" s="66"/>
      <c r="I19" s="66"/>
      <c r="J19" s="66"/>
      <c r="K19" s="66"/>
    </row>
    <row r="20" spans="1:11" ht="16.5" customHeight="1">
      <c r="A20" s="12"/>
      <c r="B20" s="12"/>
      <c r="C20" s="218">
        <v>4370</v>
      </c>
      <c r="D20" s="100" t="s">
        <v>287</v>
      </c>
      <c r="E20" s="66">
        <v>0</v>
      </c>
      <c r="F20" s="66">
        <v>1500</v>
      </c>
      <c r="G20" s="66">
        <f t="shared" si="1"/>
        <v>1500</v>
      </c>
      <c r="H20" s="66"/>
      <c r="I20" s="66"/>
      <c r="J20" s="66"/>
      <c r="K20" s="66"/>
    </row>
    <row r="21" spans="1:11" ht="16.5" customHeight="1">
      <c r="A21" s="12"/>
      <c r="B21" s="12"/>
      <c r="C21" s="218">
        <v>4410</v>
      </c>
      <c r="D21" s="101" t="s">
        <v>38</v>
      </c>
      <c r="E21" s="66">
        <v>0</v>
      </c>
      <c r="F21" s="66">
        <v>0</v>
      </c>
      <c r="G21" s="66">
        <f t="shared" si="1"/>
        <v>0</v>
      </c>
      <c r="H21" s="66"/>
      <c r="I21" s="66"/>
      <c r="J21" s="66"/>
      <c r="K21" s="66"/>
    </row>
    <row r="22" spans="1:11" ht="16.5" customHeight="1">
      <c r="A22" s="12"/>
      <c r="B22" s="12"/>
      <c r="C22" s="218">
        <v>4440</v>
      </c>
      <c r="D22" s="113" t="s">
        <v>42</v>
      </c>
      <c r="E22" s="66">
        <v>0</v>
      </c>
      <c r="F22" s="66">
        <v>2062</v>
      </c>
      <c r="G22" s="66">
        <f t="shared" si="1"/>
        <v>2062</v>
      </c>
      <c r="H22" s="66"/>
      <c r="I22" s="66"/>
      <c r="J22" s="66"/>
      <c r="K22" s="66"/>
    </row>
    <row r="23" spans="1:11" ht="15.75" customHeight="1">
      <c r="A23" s="12"/>
      <c r="B23" s="12"/>
      <c r="C23" s="218">
        <v>4480</v>
      </c>
      <c r="D23" s="113" t="s">
        <v>58</v>
      </c>
      <c r="E23" s="66">
        <v>0</v>
      </c>
      <c r="F23" s="66">
        <v>0</v>
      </c>
      <c r="G23" s="66">
        <f t="shared" si="1"/>
        <v>0</v>
      </c>
      <c r="H23" s="66"/>
      <c r="I23" s="66"/>
      <c r="J23" s="66"/>
      <c r="K23" s="66"/>
    </row>
    <row r="24" spans="1:11" ht="18.75" customHeight="1" thickBot="1">
      <c r="A24" s="31"/>
      <c r="B24" s="31"/>
      <c r="C24" s="281">
        <v>4520</v>
      </c>
      <c r="D24" s="282" t="s">
        <v>397</v>
      </c>
      <c r="E24" s="283">
        <v>0</v>
      </c>
      <c r="F24" s="283">
        <v>426</v>
      </c>
      <c r="G24" s="283">
        <f t="shared" si="1"/>
        <v>426</v>
      </c>
      <c r="H24" s="283"/>
      <c r="I24" s="283"/>
      <c r="J24" s="283"/>
      <c r="K24" s="283"/>
    </row>
    <row r="25" spans="1:11" ht="18" customHeight="1" thickBot="1">
      <c r="A25" s="712" t="s">
        <v>593</v>
      </c>
      <c r="B25" s="713"/>
      <c r="C25" s="713"/>
      <c r="D25" s="713"/>
      <c r="E25" s="284">
        <f aca="true" t="shared" si="2" ref="E25:K25">E8</f>
        <v>404062</v>
      </c>
      <c r="F25" s="284">
        <f t="shared" si="2"/>
        <v>404062</v>
      </c>
      <c r="G25" s="284">
        <f t="shared" si="2"/>
        <v>404062</v>
      </c>
      <c r="H25" s="284">
        <f t="shared" si="2"/>
        <v>347998</v>
      </c>
      <c r="I25" s="284">
        <f t="shared" si="2"/>
        <v>37190</v>
      </c>
      <c r="J25" s="284">
        <f t="shared" si="2"/>
        <v>0</v>
      </c>
      <c r="K25" s="285">
        <f t="shared" si="2"/>
        <v>0</v>
      </c>
    </row>
    <row r="26" ht="0.75" customHeight="1" hidden="1">
      <c r="C26" s="68"/>
    </row>
    <row r="27" spans="3:11" ht="12.75" hidden="1">
      <c r="C27" s="68"/>
      <c r="E27" s="97"/>
      <c r="F27" s="97"/>
      <c r="G27" s="97"/>
      <c r="H27" s="97"/>
      <c r="I27" s="97"/>
      <c r="J27" s="97"/>
      <c r="K27" s="97"/>
    </row>
    <row r="28" spans="1:11" ht="18.75" customHeight="1" hidden="1">
      <c r="A28" s="711"/>
      <c r="B28" s="711"/>
      <c r="C28" s="711"/>
      <c r="D28" s="711"/>
      <c r="E28" s="711"/>
      <c r="F28" s="711"/>
      <c r="G28" s="711"/>
      <c r="H28" s="711"/>
      <c r="I28" s="711"/>
      <c r="J28" s="711"/>
      <c r="K28" s="711"/>
    </row>
    <row r="29" spans="3:9" ht="12.75">
      <c r="C29" s="68"/>
      <c r="I29" t="s">
        <v>695</v>
      </c>
    </row>
    <row r="30" ht="4.5" customHeight="1">
      <c r="C30" s="68"/>
    </row>
    <row r="31" spans="3:9" ht="12.75">
      <c r="C31" s="68"/>
      <c r="I31" t="s">
        <v>16</v>
      </c>
    </row>
    <row r="32" ht="12.75">
      <c r="C32" s="68"/>
    </row>
  </sheetData>
  <mergeCells count="12">
    <mergeCell ref="G5:G6"/>
    <mergeCell ref="K5:K6"/>
    <mergeCell ref="H5:J5"/>
    <mergeCell ref="E1:K1"/>
    <mergeCell ref="A28:K28"/>
    <mergeCell ref="A25:D25"/>
    <mergeCell ref="A3:K3"/>
    <mergeCell ref="A4:C4"/>
    <mergeCell ref="D4:D6"/>
    <mergeCell ref="E4:E6"/>
    <mergeCell ref="F4:F6"/>
    <mergeCell ref="G4:K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738" t="s">
        <v>814</v>
      </c>
      <c r="D1" s="738"/>
      <c r="E1" s="738"/>
      <c r="F1" s="738"/>
      <c r="G1" s="738"/>
      <c r="H1" s="738"/>
      <c r="I1" s="738"/>
      <c r="J1" s="738"/>
      <c r="K1" s="738"/>
      <c r="L1" s="267"/>
    </row>
    <row r="2" spans="1:12" ht="14.25" customHeight="1">
      <c r="A2" s="739" t="s">
        <v>244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151"/>
    </row>
    <row r="3" spans="1:12" ht="15.75" customHeight="1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0.5" customHeight="1">
      <c r="A4" s="740" t="s">
        <v>364</v>
      </c>
      <c r="B4" s="741"/>
      <c r="C4" s="741"/>
      <c r="D4" s="732" t="s">
        <v>365</v>
      </c>
      <c r="E4" s="734" t="s">
        <v>213</v>
      </c>
      <c r="F4" s="744" t="s">
        <v>390</v>
      </c>
      <c r="G4" s="745" t="s">
        <v>480</v>
      </c>
      <c r="H4" s="746"/>
      <c r="I4" s="746"/>
      <c r="J4" s="746"/>
      <c r="K4" s="747"/>
      <c r="L4" s="64"/>
    </row>
    <row r="5" spans="1:13" ht="9.75" customHeight="1">
      <c r="A5" s="742"/>
      <c r="B5" s="743"/>
      <c r="C5" s="743"/>
      <c r="D5" s="733"/>
      <c r="E5" s="735"/>
      <c r="F5" s="655"/>
      <c r="G5" s="735" t="s">
        <v>601</v>
      </c>
      <c r="H5" s="733" t="s">
        <v>414</v>
      </c>
      <c r="I5" s="733"/>
      <c r="J5" s="733"/>
      <c r="K5" s="736" t="s">
        <v>661</v>
      </c>
      <c r="L5" s="368"/>
      <c r="M5" s="131"/>
    </row>
    <row r="6" spans="1:13" ht="17.25" customHeight="1">
      <c r="A6" s="572" t="s">
        <v>368</v>
      </c>
      <c r="B6" s="573" t="s">
        <v>369</v>
      </c>
      <c r="C6" s="573" t="s">
        <v>699</v>
      </c>
      <c r="D6" s="733"/>
      <c r="E6" s="735"/>
      <c r="F6" s="656"/>
      <c r="G6" s="735"/>
      <c r="H6" s="574" t="s">
        <v>161</v>
      </c>
      <c r="I6" s="579" t="s">
        <v>245</v>
      </c>
      <c r="J6" s="574" t="s">
        <v>246</v>
      </c>
      <c r="K6" s="737"/>
      <c r="L6" s="368"/>
      <c r="M6" s="131"/>
    </row>
    <row r="7" spans="1:13" ht="11.25" customHeight="1">
      <c r="A7" s="376">
        <v>1</v>
      </c>
      <c r="B7" s="79">
        <v>2</v>
      </c>
      <c r="C7" s="79">
        <v>3</v>
      </c>
      <c r="D7" s="79">
        <v>4</v>
      </c>
      <c r="E7" s="273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377"/>
      <c r="L7" s="365"/>
      <c r="M7" s="131"/>
    </row>
    <row r="8" spans="1:13" ht="17.25" customHeight="1">
      <c r="A8" s="543"/>
      <c r="B8" s="544"/>
      <c r="C8" s="544"/>
      <c r="D8" s="545" t="s">
        <v>565</v>
      </c>
      <c r="E8" s="545">
        <f>E9+E13</f>
        <v>588578</v>
      </c>
      <c r="F8" s="545">
        <f aca="true" t="shared" si="0" ref="F8:K8">F9+F13</f>
        <v>0</v>
      </c>
      <c r="G8" s="545">
        <f t="shared" si="0"/>
        <v>0</v>
      </c>
      <c r="H8" s="545">
        <f t="shared" si="0"/>
        <v>0</v>
      </c>
      <c r="I8" s="545">
        <f t="shared" si="0"/>
        <v>0</v>
      </c>
      <c r="J8" s="545">
        <f t="shared" si="0"/>
        <v>0</v>
      </c>
      <c r="K8" s="546">
        <f t="shared" si="0"/>
        <v>0</v>
      </c>
      <c r="L8" s="366"/>
      <c r="M8" s="131"/>
    </row>
    <row r="9" spans="1:13" ht="15" customHeight="1">
      <c r="A9" s="547">
        <v>803</v>
      </c>
      <c r="B9" s="548">
        <v>80309</v>
      </c>
      <c r="C9" s="549"/>
      <c r="D9" s="209" t="s">
        <v>439</v>
      </c>
      <c r="E9" s="550">
        <f>E11+E12</f>
        <v>388048</v>
      </c>
      <c r="F9" s="550">
        <f aca="true" t="shared" si="1" ref="F9:K9">F11+F12</f>
        <v>0</v>
      </c>
      <c r="G9" s="550">
        <f t="shared" si="1"/>
        <v>0</v>
      </c>
      <c r="H9" s="550">
        <f t="shared" si="1"/>
        <v>0</v>
      </c>
      <c r="I9" s="550">
        <f t="shared" si="1"/>
        <v>0</v>
      </c>
      <c r="J9" s="550">
        <f t="shared" si="1"/>
        <v>0</v>
      </c>
      <c r="K9" s="551">
        <f t="shared" si="1"/>
        <v>0</v>
      </c>
      <c r="L9" s="366"/>
      <c r="M9" s="131"/>
    </row>
    <row r="10" spans="1:13" ht="11.25" customHeight="1">
      <c r="A10" s="552"/>
      <c r="B10" s="553"/>
      <c r="C10" s="554"/>
      <c r="D10" s="571" t="s">
        <v>414</v>
      </c>
      <c r="E10" s="554"/>
      <c r="F10" s="554"/>
      <c r="G10" s="554"/>
      <c r="H10" s="554"/>
      <c r="I10" s="554"/>
      <c r="J10" s="554"/>
      <c r="K10" s="555"/>
      <c r="L10" s="367"/>
      <c r="M10" s="131"/>
    </row>
    <row r="11" spans="1:13" ht="14.25" customHeight="1">
      <c r="A11" s="556"/>
      <c r="B11" s="164"/>
      <c r="C11" s="554">
        <v>2338</v>
      </c>
      <c r="D11" s="208" t="s">
        <v>149</v>
      </c>
      <c r="E11" s="554">
        <f>'Z 1'!I101</f>
        <v>291037</v>
      </c>
      <c r="F11" s="554"/>
      <c r="G11" s="554"/>
      <c r="H11" s="554"/>
      <c r="I11" s="554"/>
      <c r="J11" s="554"/>
      <c r="K11" s="555"/>
      <c r="L11" s="367"/>
      <c r="M11" s="131"/>
    </row>
    <row r="12" spans="1:13" ht="13.5" customHeight="1">
      <c r="A12" s="556"/>
      <c r="B12" s="164"/>
      <c r="C12" s="554">
        <v>2339</v>
      </c>
      <c r="D12" s="208" t="s">
        <v>149</v>
      </c>
      <c r="E12" s="554">
        <f>'Z 1'!I102</f>
        <v>97011</v>
      </c>
      <c r="F12" s="554"/>
      <c r="G12" s="554"/>
      <c r="H12" s="554"/>
      <c r="I12" s="554"/>
      <c r="J12" s="554"/>
      <c r="K12" s="555"/>
      <c r="L12" s="367"/>
      <c r="M12" s="131"/>
    </row>
    <row r="13" spans="1:13" ht="24.75" customHeight="1">
      <c r="A13" s="547">
        <v>854</v>
      </c>
      <c r="B13" s="548">
        <v>85415</v>
      </c>
      <c r="C13" s="549"/>
      <c r="D13" s="209" t="s">
        <v>551</v>
      </c>
      <c r="E13" s="550">
        <f>E15+E16</f>
        <v>200530</v>
      </c>
      <c r="F13" s="550">
        <f aca="true" t="shared" si="2" ref="F13:K13">F15+F16</f>
        <v>0</v>
      </c>
      <c r="G13" s="550">
        <f t="shared" si="2"/>
        <v>0</v>
      </c>
      <c r="H13" s="550">
        <f t="shared" si="2"/>
        <v>0</v>
      </c>
      <c r="I13" s="550">
        <f t="shared" si="2"/>
        <v>0</v>
      </c>
      <c r="J13" s="550">
        <f t="shared" si="2"/>
        <v>0</v>
      </c>
      <c r="K13" s="551">
        <f t="shared" si="2"/>
        <v>0</v>
      </c>
      <c r="L13" s="366"/>
      <c r="M13" s="131"/>
    </row>
    <row r="14" spans="1:13" ht="9.75" customHeight="1">
      <c r="A14" s="556"/>
      <c r="B14" s="164"/>
      <c r="C14" s="554"/>
      <c r="D14" s="571" t="s">
        <v>414</v>
      </c>
      <c r="E14" s="554"/>
      <c r="F14" s="554"/>
      <c r="G14" s="554"/>
      <c r="H14" s="554"/>
      <c r="I14" s="554"/>
      <c r="J14" s="554"/>
      <c r="K14" s="555"/>
      <c r="L14" s="367"/>
      <c r="M14" s="131"/>
    </row>
    <row r="15" spans="1:13" ht="14.25" customHeight="1">
      <c r="A15" s="556"/>
      <c r="B15" s="164"/>
      <c r="C15" s="554">
        <v>2338</v>
      </c>
      <c r="D15" s="208" t="s">
        <v>149</v>
      </c>
      <c r="E15" s="554">
        <f>'Z 1'!I151</f>
        <v>136360</v>
      </c>
      <c r="F15" s="554"/>
      <c r="G15" s="554"/>
      <c r="H15" s="554"/>
      <c r="I15" s="554"/>
      <c r="J15" s="554"/>
      <c r="K15" s="555"/>
      <c r="L15" s="367"/>
      <c r="M15" s="131"/>
    </row>
    <row r="16" spans="1:13" ht="15" customHeight="1">
      <c r="A16" s="556"/>
      <c r="B16" s="164"/>
      <c r="C16" s="554">
        <v>2339</v>
      </c>
      <c r="D16" s="208" t="s">
        <v>149</v>
      </c>
      <c r="E16" s="554">
        <f>'Z 1'!I152</f>
        <v>64170</v>
      </c>
      <c r="F16" s="554"/>
      <c r="G16" s="554"/>
      <c r="H16" s="554"/>
      <c r="I16" s="554"/>
      <c r="J16" s="554"/>
      <c r="K16" s="555"/>
      <c r="L16" s="367"/>
      <c r="M16" s="131"/>
    </row>
    <row r="17" spans="1:13" ht="16.5" customHeight="1">
      <c r="A17" s="543"/>
      <c r="B17" s="544"/>
      <c r="C17" s="544"/>
      <c r="D17" s="545" t="s">
        <v>566</v>
      </c>
      <c r="E17" s="545">
        <f aca="true" t="shared" si="3" ref="E17:K17">E18+E21+E24+E27+E30+E37+E45+E48+E52+E58+E64+E67+E70</f>
        <v>1111859</v>
      </c>
      <c r="F17" s="545">
        <f t="shared" si="3"/>
        <v>301039</v>
      </c>
      <c r="G17" s="545">
        <f t="shared" si="3"/>
        <v>301039</v>
      </c>
      <c r="H17" s="545">
        <f t="shared" si="3"/>
        <v>0</v>
      </c>
      <c r="I17" s="545">
        <f t="shared" si="3"/>
        <v>0</v>
      </c>
      <c r="J17" s="545">
        <f t="shared" si="3"/>
        <v>301039</v>
      </c>
      <c r="K17" s="546">
        <f t="shared" si="3"/>
        <v>0</v>
      </c>
      <c r="L17" s="366"/>
      <c r="M17" s="131"/>
    </row>
    <row r="18" spans="1:13" ht="15.75" customHeight="1">
      <c r="A18" s="557">
        <v>600</v>
      </c>
      <c r="B18" s="550">
        <v>60014</v>
      </c>
      <c r="C18" s="550">
        <v>2310</v>
      </c>
      <c r="D18" s="558" t="s">
        <v>678</v>
      </c>
      <c r="E18" s="550">
        <f>E20</f>
        <v>25000</v>
      </c>
      <c r="F18" s="550">
        <f aca="true" t="shared" si="4" ref="F18:K18">F20</f>
        <v>0</v>
      </c>
      <c r="G18" s="550">
        <f t="shared" si="4"/>
        <v>0</v>
      </c>
      <c r="H18" s="550">
        <f t="shared" si="4"/>
        <v>0</v>
      </c>
      <c r="I18" s="550">
        <f t="shared" si="4"/>
        <v>0</v>
      </c>
      <c r="J18" s="550">
        <f t="shared" si="4"/>
        <v>0</v>
      </c>
      <c r="K18" s="551">
        <f t="shared" si="4"/>
        <v>0</v>
      </c>
      <c r="L18" s="366"/>
      <c r="M18" s="131"/>
    </row>
    <row r="19" spans="1:13" ht="9.75" customHeight="1">
      <c r="A19" s="559"/>
      <c r="B19" s="554"/>
      <c r="C19" s="554"/>
      <c r="D19" s="571" t="s">
        <v>414</v>
      </c>
      <c r="E19" s="554"/>
      <c r="F19" s="554"/>
      <c r="G19" s="554"/>
      <c r="H19" s="554"/>
      <c r="I19" s="554"/>
      <c r="J19" s="554"/>
      <c r="K19" s="555"/>
      <c r="L19" s="367"/>
      <c r="M19" s="131"/>
    </row>
    <row r="20" spans="1:13" ht="13.5" customHeight="1">
      <c r="A20" s="559"/>
      <c r="B20" s="554"/>
      <c r="C20" s="554">
        <v>2310</v>
      </c>
      <c r="D20" s="560" t="s">
        <v>802</v>
      </c>
      <c r="E20" s="554">
        <v>25000</v>
      </c>
      <c r="F20" s="554">
        <v>0</v>
      </c>
      <c r="G20" s="554">
        <f>F20</f>
        <v>0</v>
      </c>
      <c r="H20" s="554"/>
      <c r="I20" s="554"/>
      <c r="J20" s="554">
        <f>G20</f>
        <v>0</v>
      </c>
      <c r="K20" s="555"/>
      <c r="L20" s="367"/>
      <c r="M20" s="131"/>
    </row>
    <row r="21" spans="1:13" ht="15.75" customHeight="1">
      <c r="A21" s="561" t="s">
        <v>700</v>
      </c>
      <c r="B21" s="562" t="s">
        <v>503</v>
      </c>
      <c r="C21" s="550">
        <v>2310</v>
      </c>
      <c r="D21" s="563" t="s">
        <v>89</v>
      </c>
      <c r="E21" s="550">
        <f>E23</f>
        <v>0</v>
      </c>
      <c r="F21" s="550">
        <f aca="true" t="shared" si="5" ref="F21:K21">F23</f>
        <v>1700</v>
      </c>
      <c r="G21" s="550">
        <f t="shared" si="5"/>
        <v>1700</v>
      </c>
      <c r="H21" s="550">
        <f t="shared" si="5"/>
        <v>0</v>
      </c>
      <c r="I21" s="550">
        <f t="shared" si="5"/>
        <v>0</v>
      </c>
      <c r="J21" s="550">
        <f t="shared" si="5"/>
        <v>1700</v>
      </c>
      <c r="K21" s="551">
        <f t="shared" si="5"/>
        <v>0</v>
      </c>
      <c r="L21" s="366"/>
      <c r="M21" s="131"/>
    </row>
    <row r="22" spans="1:13" ht="9.75" customHeight="1">
      <c r="A22" s="559"/>
      <c r="B22" s="554"/>
      <c r="C22" s="554"/>
      <c r="D22" s="571" t="s">
        <v>414</v>
      </c>
      <c r="E22" s="554"/>
      <c r="F22" s="554"/>
      <c r="G22" s="554"/>
      <c r="H22" s="554"/>
      <c r="I22" s="554"/>
      <c r="J22" s="554"/>
      <c r="K22" s="555"/>
      <c r="L22" s="367"/>
      <c r="M22" s="131"/>
    </row>
    <row r="23" spans="1:13" ht="12.75" customHeight="1">
      <c r="A23" s="559"/>
      <c r="B23" s="554"/>
      <c r="C23" s="554">
        <v>2310</v>
      </c>
      <c r="D23" s="560" t="s">
        <v>644</v>
      </c>
      <c r="E23" s="554">
        <v>0</v>
      </c>
      <c r="F23" s="554">
        <f>'Z 2 '!G13</f>
        <v>1700</v>
      </c>
      <c r="G23" s="554">
        <f>F23</f>
        <v>1700</v>
      </c>
      <c r="H23" s="554"/>
      <c r="I23" s="554"/>
      <c r="J23" s="554">
        <f>G23</f>
        <v>1700</v>
      </c>
      <c r="K23" s="555"/>
      <c r="L23" s="367"/>
      <c r="M23" s="131"/>
    </row>
    <row r="24" spans="1:13" ht="14.25" customHeight="1">
      <c r="A24" s="557">
        <v>600</v>
      </c>
      <c r="B24" s="550">
        <v>60014</v>
      </c>
      <c r="C24" s="550">
        <v>6610</v>
      </c>
      <c r="D24" s="558" t="s">
        <v>678</v>
      </c>
      <c r="E24" s="550">
        <f>E26</f>
        <v>85000</v>
      </c>
      <c r="F24" s="550">
        <f aca="true" t="shared" si="6" ref="F24:K24">F26</f>
        <v>0</v>
      </c>
      <c r="G24" s="550">
        <f t="shared" si="6"/>
        <v>0</v>
      </c>
      <c r="H24" s="550">
        <f t="shared" si="6"/>
        <v>0</v>
      </c>
      <c r="I24" s="550">
        <f t="shared" si="6"/>
        <v>0</v>
      </c>
      <c r="J24" s="550">
        <f t="shared" si="6"/>
        <v>0</v>
      </c>
      <c r="K24" s="551">
        <f t="shared" si="6"/>
        <v>0</v>
      </c>
      <c r="L24" s="366"/>
      <c r="M24" s="131"/>
    </row>
    <row r="25" spans="1:13" ht="12" customHeight="1">
      <c r="A25" s="559"/>
      <c r="B25" s="554"/>
      <c r="C25" s="554"/>
      <c r="D25" s="571" t="s">
        <v>414</v>
      </c>
      <c r="E25" s="554"/>
      <c r="F25" s="554"/>
      <c r="G25" s="554"/>
      <c r="H25" s="554"/>
      <c r="I25" s="554"/>
      <c r="J25" s="554"/>
      <c r="K25" s="555"/>
      <c r="L25" s="367"/>
      <c r="M25" s="131"/>
    </row>
    <row r="26" spans="1:13" ht="12.75" customHeight="1">
      <c r="A26" s="564"/>
      <c r="B26" s="560"/>
      <c r="C26" s="554">
        <v>6610</v>
      </c>
      <c r="D26" s="560" t="s">
        <v>645</v>
      </c>
      <c r="E26" s="554">
        <v>85000</v>
      </c>
      <c r="F26" s="554"/>
      <c r="G26" s="554"/>
      <c r="H26" s="554"/>
      <c r="I26" s="554">
        <f>H26</f>
        <v>0</v>
      </c>
      <c r="J26" s="554">
        <f>I26</f>
        <v>0</v>
      </c>
      <c r="K26" s="555"/>
      <c r="L26" s="367"/>
      <c r="M26" s="131"/>
    </row>
    <row r="27" spans="1:13" ht="16.5" customHeight="1">
      <c r="A27" s="565">
        <v>801</v>
      </c>
      <c r="B27" s="566">
        <v>80146</v>
      </c>
      <c r="C27" s="550">
        <v>2320</v>
      </c>
      <c r="D27" s="567" t="s">
        <v>95</v>
      </c>
      <c r="E27" s="550">
        <f>E29</f>
        <v>0</v>
      </c>
      <c r="F27" s="550">
        <f aca="true" t="shared" si="7" ref="F27:K27">F29</f>
        <v>12000</v>
      </c>
      <c r="G27" s="550">
        <f t="shared" si="7"/>
        <v>12000</v>
      </c>
      <c r="H27" s="550">
        <f t="shared" si="7"/>
        <v>0</v>
      </c>
      <c r="I27" s="550">
        <f t="shared" si="7"/>
        <v>0</v>
      </c>
      <c r="J27" s="550">
        <f t="shared" si="7"/>
        <v>12000</v>
      </c>
      <c r="K27" s="551">
        <f t="shared" si="7"/>
        <v>0</v>
      </c>
      <c r="L27" s="366"/>
      <c r="M27" s="131"/>
    </row>
    <row r="28" spans="1:13" ht="10.5" customHeight="1">
      <c r="A28" s="559"/>
      <c r="B28" s="554"/>
      <c r="C28" s="554"/>
      <c r="D28" s="571" t="s">
        <v>414</v>
      </c>
      <c r="E28" s="554"/>
      <c r="F28" s="554"/>
      <c r="G28" s="554"/>
      <c r="H28" s="554"/>
      <c r="I28" s="554"/>
      <c r="J28" s="554"/>
      <c r="K28" s="555"/>
      <c r="L28" s="369"/>
      <c r="M28" s="131"/>
    </row>
    <row r="29" spans="1:13" ht="13.5" customHeight="1">
      <c r="A29" s="559"/>
      <c r="B29" s="554"/>
      <c r="C29" s="554">
        <v>2320</v>
      </c>
      <c r="D29" s="537" t="s">
        <v>646</v>
      </c>
      <c r="E29" s="554">
        <v>0</v>
      </c>
      <c r="F29" s="554">
        <f>'Z 2 '!G333</f>
        <v>12000</v>
      </c>
      <c r="G29" s="554">
        <f>F29</f>
        <v>12000</v>
      </c>
      <c r="H29" s="554"/>
      <c r="I29" s="554"/>
      <c r="J29" s="554">
        <f>G29</f>
        <v>12000</v>
      </c>
      <c r="K29" s="555"/>
      <c r="L29" s="369"/>
      <c r="M29" s="131"/>
    </row>
    <row r="30" spans="1:13" ht="18.75" customHeight="1">
      <c r="A30" s="557">
        <v>852</v>
      </c>
      <c r="B30" s="566">
        <v>85201</v>
      </c>
      <c r="C30" s="550">
        <v>2320</v>
      </c>
      <c r="D30" s="568" t="s">
        <v>96</v>
      </c>
      <c r="E30" s="550">
        <f aca="true" t="shared" si="8" ref="E30:K30">E32+E33+E34+E35+E36</f>
        <v>143427</v>
      </c>
      <c r="F30" s="550">
        <f t="shared" si="8"/>
        <v>198473</v>
      </c>
      <c r="G30" s="550">
        <f t="shared" si="8"/>
        <v>198473</v>
      </c>
      <c r="H30" s="550">
        <f t="shared" si="8"/>
        <v>0</v>
      </c>
      <c r="I30" s="550">
        <f t="shared" si="8"/>
        <v>0</v>
      </c>
      <c r="J30" s="550">
        <f t="shared" si="8"/>
        <v>198473</v>
      </c>
      <c r="K30" s="551">
        <f t="shared" si="8"/>
        <v>0</v>
      </c>
      <c r="L30" s="366"/>
      <c r="M30" s="131"/>
    </row>
    <row r="31" spans="1:13" ht="9" customHeight="1">
      <c r="A31" s="559"/>
      <c r="B31" s="554"/>
      <c r="C31" s="554"/>
      <c r="D31" s="571" t="s">
        <v>414</v>
      </c>
      <c r="E31" s="554"/>
      <c r="F31" s="554"/>
      <c r="G31" s="554"/>
      <c r="H31" s="554"/>
      <c r="I31" s="554"/>
      <c r="J31" s="554"/>
      <c r="K31" s="555"/>
      <c r="L31" s="369"/>
      <c r="M31" s="131"/>
    </row>
    <row r="32" spans="1:13" ht="12.75" customHeight="1">
      <c r="A32" s="559"/>
      <c r="B32" s="554"/>
      <c r="C32" s="554">
        <v>2320</v>
      </c>
      <c r="D32" s="537" t="s">
        <v>578</v>
      </c>
      <c r="E32" s="554">
        <v>0</v>
      </c>
      <c r="F32" s="554">
        <v>71112</v>
      </c>
      <c r="G32" s="554">
        <f>F32</f>
        <v>71112</v>
      </c>
      <c r="H32" s="554"/>
      <c r="I32" s="554"/>
      <c r="J32" s="554">
        <f>G32</f>
        <v>71112</v>
      </c>
      <c r="K32" s="555"/>
      <c r="L32" s="369"/>
      <c r="M32" s="131"/>
    </row>
    <row r="33" spans="1:13" ht="14.25" customHeight="1">
      <c r="A33" s="559"/>
      <c r="B33" s="554"/>
      <c r="C33" s="554">
        <v>2320</v>
      </c>
      <c r="D33" s="537" t="s">
        <v>579</v>
      </c>
      <c r="E33" s="554">
        <v>0</v>
      </c>
      <c r="F33" s="554">
        <v>31944</v>
      </c>
      <c r="G33" s="554">
        <f>F33</f>
        <v>31944</v>
      </c>
      <c r="H33" s="554"/>
      <c r="I33" s="554"/>
      <c r="J33" s="554">
        <f>G33</f>
        <v>31944</v>
      </c>
      <c r="K33" s="555"/>
      <c r="L33" s="369"/>
      <c r="M33" s="131"/>
    </row>
    <row r="34" spans="1:13" ht="12.75" customHeight="1">
      <c r="A34" s="559"/>
      <c r="B34" s="554"/>
      <c r="C34" s="554">
        <v>2320</v>
      </c>
      <c r="D34" s="537" t="s">
        <v>580</v>
      </c>
      <c r="E34" s="554">
        <v>71713</v>
      </c>
      <c r="F34" s="554">
        <v>95417</v>
      </c>
      <c r="G34" s="554">
        <f>F34</f>
        <v>95417</v>
      </c>
      <c r="H34" s="554"/>
      <c r="I34" s="554"/>
      <c r="J34" s="554">
        <f>G34</f>
        <v>95417</v>
      </c>
      <c r="K34" s="555"/>
      <c r="L34" s="369"/>
      <c r="M34" s="131"/>
    </row>
    <row r="35" spans="1:13" ht="12.75" customHeight="1">
      <c r="A35" s="556"/>
      <c r="B35" s="164"/>
      <c r="C35" s="554">
        <v>2320</v>
      </c>
      <c r="D35" s="208" t="s">
        <v>582</v>
      </c>
      <c r="E35" s="554">
        <v>35857</v>
      </c>
      <c r="F35" s="554"/>
      <c r="G35" s="554">
        <f>F35</f>
        <v>0</v>
      </c>
      <c r="H35" s="554"/>
      <c r="I35" s="554"/>
      <c r="J35" s="554">
        <f>G35</f>
        <v>0</v>
      </c>
      <c r="K35" s="555"/>
      <c r="L35" s="369"/>
      <c r="M35" s="131"/>
    </row>
    <row r="36" spans="1:13" ht="13.5" customHeight="1">
      <c r="A36" s="556"/>
      <c r="B36" s="164"/>
      <c r="C36" s="554">
        <v>2320</v>
      </c>
      <c r="D36" s="208" t="s">
        <v>581</v>
      </c>
      <c r="E36" s="554">
        <v>35857</v>
      </c>
      <c r="F36" s="554"/>
      <c r="G36" s="554">
        <f>F36</f>
        <v>0</v>
      </c>
      <c r="H36" s="554"/>
      <c r="I36" s="554"/>
      <c r="J36" s="554">
        <f>G36</f>
        <v>0</v>
      </c>
      <c r="K36" s="555"/>
      <c r="L36" s="369"/>
      <c r="M36" s="131"/>
    </row>
    <row r="37" spans="1:13" ht="15" customHeight="1">
      <c r="A37" s="547">
        <v>852</v>
      </c>
      <c r="B37" s="548">
        <v>85204</v>
      </c>
      <c r="C37" s="550"/>
      <c r="D37" s="209" t="s">
        <v>404</v>
      </c>
      <c r="E37" s="550">
        <f>E39+E40+E41+E42+E43+E44</f>
        <v>107771</v>
      </c>
      <c r="F37" s="550">
        <f aca="true" t="shared" si="9" ref="F37:K37">F39+F40+F41+F42+F43+F44</f>
        <v>29477</v>
      </c>
      <c r="G37" s="550">
        <f t="shared" si="9"/>
        <v>29477</v>
      </c>
      <c r="H37" s="550">
        <f t="shared" si="9"/>
        <v>0</v>
      </c>
      <c r="I37" s="550">
        <f t="shared" si="9"/>
        <v>0</v>
      </c>
      <c r="J37" s="550">
        <f t="shared" si="9"/>
        <v>29477</v>
      </c>
      <c r="K37" s="551">
        <f t="shared" si="9"/>
        <v>0</v>
      </c>
      <c r="L37" s="366"/>
      <c r="M37" s="130"/>
    </row>
    <row r="38" spans="1:13" ht="9.75" customHeight="1">
      <c r="A38" s="556"/>
      <c r="B38" s="164"/>
      <c r="C38" s="554"/>
      <c r="D38" s="571" t="s">
        <v>414</v>
      </c>
      <c r="E38" s="554"/>
      <c r="F38" s="554"/>
      <c r="G38" s="554"/>
      <c r="H38" s="554"/>
      <c r="I38" s="554"/>
      <c r="J38" s="554"/>
      <c r="K38" s="555"/>
      <c r="L38" s="369"/>
      <c r="M38" s="131"/>
    </row>
    <row r="39" spans="1:13" ht="15" customHeight="1">
      <c r="A39" s="556"/>
      <c r="B39" s="164"/>
      <c r="C39" s="554">
        <v>2310</v>
      </c>
      <c r="D39" s="208" t="s">
        <v>650</v>
      </c>
      <c r="E39" s="554">
        <v>0</v>
      </c>
      <c r="F39" s="554">
        <v>11607</v>
      </c>
      <c r="G39" s="554">
        <v>11607</v>
      </c>
      <c r="H39" s="554"/>
      <c r="I39" s="554"/>
      <c r="J39" s="554">
        <f aca="true" t="shared" si="10" ref="J39:J44">G39</f>
        <v>11607</v>
      </c>
      <c r="K39" s="555"/>
      <c r="L39" s="369"/>
      <c r="M39" s="131"/>
    </row>
    <row r="40" spans="1:13" ht="14.25" customHeight="1">
      <c r="A40" s="556"/>
      <c r="B40" s="164"/>
      <c r="C40" s="554">
        <v>2320</v>
      </c>
      <c r="D40" s="208" t="s">
        <v>792</v>
      </c>
      <c r="E40" s="554">
        <v>34205</v>
      </c>
      <c r="F40" s="554">
        <v>0</v>
      </c>
      <c r="G40" s="554">
        <f>F40</f>
        <v>0</v>
      </c>
      <c r="H40" s="554"/>
      <c r="I40" s="554"/>
      <c r="J40" s="554">
        <f t="shared" si="10"/>
        <v>0</v>
      </c>
      <c r="K40" s="555"/>
      <c r="L40" s="369"/>
      <c r="M40" s="131"/>
    </row>
    <row r="41" spans="1:13" ht="14.25" customHeight="1">
      <c r="A41" s="556"/>
      <c r="B41" s="164"/>
      <c r="C41" s="554">
        <v>2320</v>
      </c>
      <c r="D41" s="208" t="s">
        <v>651</v>
      </c>
      <c r="E41" s="554">
        <v>22729</v>
      </c>
      <c r="F41" s="554">
        <v>7906</v>
      </c>
      <c r="G41" s="554">
        <f>F41</f>
        <v>7906</v>
      </c>
      <c r="H41" s="554"/>
      <c r="I41" s="554"/>
      <c r="J41" s="554">
        <f t="shared" si="10"/>
        <v>7906</v>
      </c>
      <c r="K41" s="555"/>
      <c r="L41" s="369"/>
      <c r="M41" s="131"/>
    </row>
    <row r="42" spans="1:13" ht="14.25" customHeight="1">
      <c r="A42" s="556"/>
      <c r="B42" s="164"/>
      <c r="C42" s="554">
        <v>2320</v>
      </c>
      <c r="D42" s="208" t="s">
        <v>575</v>
      </c>
      <c r="E42" s="554">
        <v>7356</v>
      </c>
      <c r="F42" s="554">
        <v>0</v>
      </c>
      <c r="G42" s="554">
        <f>F42</f>
        <v>0</v>
      </c>
      <c r="H42" s="554"/>
      <c r="I42" s="554"/>
      <c r="J42" s="554">
        <f t="shared" si="10"/>
        <v>0</v>
      </c>
      <c r="K42" s="555"/>
      <c r="L42" s="369"/>
      <c r="M42" s="131"/>
    </row>
    <row r="43" spans="1:13" ht="14.25" customHeight="1">
      <c r="A43" s="556"/>
      <c r="B43" s="164"/>
      <c r="C43" s="554">
        <v>2320</v>
      </c>
      <c r="D43" s="208" t="s">
        <v>791</v>
      </c>
      <c r="E43" s="554">
        <v>13835</v>
      </c>
      <c r="F43" s="554">
        <v>2058</v>
      </c>
      <c r="G43" s="554">
        <f>F43</f>
        <v>2058</v>
      </c>
      <c r="H43" s="554"/>
      <c r="I43" s="554"/>
      <c r="J43" s="554">
        <f t="shared" si="10"/>
        <v>2058</v>
      </c>
      <c r="K43" s="555"/>
      <c r="L43" s="369"/>
      <c r="M43" s="131"/>
    </row>
    <row r="44" spans="1:13" ht="15" customHeight="1">
      <c r="A44" s="556"/>
      <c r="B44" s="164"/>
      <c r="C44" s="554">
        <v>2320</v>
      </c>
      <c r="D44" s="208" t="s">
        <v>652</v>
      </c>
      <c r="E44" s="554">
        <v>29646</v>
      </c>
      <c r="F44" s="554">
        <v>7906</v>
      </c>
      <c r="G44" s="554">
        <f>F44</f>
        <v>7906</v>
      </c>
      <c r="H44" s="554"/>
      <c r="I44" s="554"/>
      <c r="J44" s="554">
        <f t="shared" si="10"/>
        <v>7906</v>
      </c>
      <c r="K44" s="555"/>
      <c r="L44" s="369"/>
      <c r="M44" s="131"/>
    </row>
    <row r="45" spans="1:13" ht="15.75" customHeight="1">
      <c r="A45" s="547">
        <v>750</v>
      </c>
      <c r="B45" s="548">
        <v>75018</v>
      </c>
      <c r="C45" s="550"/>
      <c r="D45" s="209" t="s">
        <v>664</v>
      </c>
      <c r="E45" s="550">
        <f>E47</f>
        <v>0</v>
      </c>
      <c r="F45" s="550">
        <f aca="true" t="shared" si="11" ref="F45:K45">F47</f>
        <v>3000</v>
      </c>
      <c r="G45" s="550">
        <f t="shared" si="11"/>
        <v>3000</v>
      </c>
      <c r="H45" s="550">
        <f t="shared" si="11"/>
        <v>0</v>
      </c>
      <c r="I45" s="550">
        <f t="shared" si="11"/>
        <v>0</v>
      </c>
      <c r="J45" s="550">
        <f t="shared" si="11"/>
        <v>3000</v>
      </c>
      <c r="K45" s="551">
        <f t="shared" si="11"/>
        <v>0</v>
      </c>
      <c r="L45" s="366"/>
      <c r="M45" s="131"/>
    </row>
    <row r="46" spans="1:13" ht="11.25" customHeight="1">
      <c r="A46" s="556"/>
      <c r="B46" s="164"/>
      <c r="C46" s="554"/>
      <c r="D46" s="571" t="s">
        <v>414</v>
      </c>
      <c r="E46" s="554"/>
      <c r="F46" s="554"/>
      <c r="G46" s="554"/>
      <c r="H46" s="554"/>
      <c r="I46" s="554"/>
      <c r="J46" s="554"/>
      <c r="K46" s="555"/>
      <c r="L46" s="367"/>
      <c r="M46" s="131"/>
    </row>
    <row r="47" spans="1:13" ht="21.75" customHeight="1">
      <c r="A47" s="556"/>
      <c r="B47" s="164"/>
      <c r="C47" s="554">
        <v>2330</v>
      </c>
      <c r="D47" s="116" t="s">
        <v>654</v>
      </c>
      <c r="E47" s="554">
        <v>0</v>
      </c>
      <c r="F47" s="554">
        <f>'Z 2 '!G91</f>
        <v>3000</v>
      </c>
      <c r="G47" s="554">
        <f>F47</f>
        <v>3000</v>
      </c>
      <c r="H47" s="554"/>
      <c r="I47" s="554"/>
      <c r="J47" s="554">
        <f>G47</f>
        <v>3000</v>
      </c>
      <c r="K47" s="555"/>
      <c r="L47" s="367"/>
      <c r="M47" s="131"/>
    </row>
    <row r="48" spans="1:13" ht="18.75" customHeight="1">
      <c r="A48" s="547">
        <v>750</v>
      </c>
      <c r="B48" s="548">
        <v>75020</v>
      </c>
      <c r="C48" s="550"/>
      <c r="D48" s="209" t="s">
        <v>84</v>
      </c>
      <c r="E48" s="550">
        <f>E50+E51</f>
        <v>0</v>
      </c>
      <c r="F48" s="550">
        <f aca="true" t="shared" si="12" ref="F48:K48">F50+F51</f>
        <v>10000</v>
      </c>
      <c r="G48" s="550">
        <f t="shared" si="12"/>
        <v>10000</v>
      </c>
      <c r="H48" s="550">
        <f t="shared" si="12"/>
        <v>0</v>
      </c>
      <c r="I48" s="550">
        <f t="shared" si="12"/>
        <v>0</v>
      </c>
      <c r="J48" s="550">
        <f t="shared" si="12"/>
        <v>10000</v>
      </c>
      <c r="K48" s="551">
        <f t="shared" si="12"/>
        <v>0</v>
      </c>
      <c r="L48" s="366"/>
      <c r="M48" s="131"/>
    </row>
    <row r="49" spans="1:13" ht="12" customHeight="1">
      <c r="A49" s="556"/>
      <c r="B49" s="164"/>
      <c r="C49" s="554"/>
      <c r="D49" s="571" t="s">
        <v>414</v>
      </c>
      <c r="E49" s="554"/>
      <c r="F49" s="554"/>
      <c r="G49" s="554"/>
      <c r="H49" s="554"/>
      <c r="I49" s="554"/>
      <c r="J49" s="554"/>
      <c r="K49" s="555"/>
      <c r="L49" s="367"/>
      <c r="M49" s="131"/>
    </row>
    <row r="50" spans="1:13" ht="14.25" customHeight="1">
      <c r="A50" s="556"/>
      <c r="B50" s="164"/>
      <c r="C50" s="554">
        <v>2310</v>
      </c>
      <c r="D50" s="208" t="s">
        <v>647</v>
      </c>
      <c r="E50" s="554">
        <v>0</v>
      </c>
      <c r="F50" s="554">
        <v>5000</v>
      </c>
      <c r="G50" s="554">
        <f>F50</f>
        <v>5000</v>
      </c>
      <c r="H50" s="554"/>
      <c r="I50" s="554"/>
      <c r="J50" s="554">
        <f>G50</f>
        <v>5000</v>
      </c>
      <c r="K50" s="555"/>
      <c r="L50" s="367"/>
      <c r="M50" s="131"/>
    </row>
    <row r="51" spans="1:13" ht="13.5" customHeight="1">
      <c r="A51" s="556"/>
      <c r="B51" s="164"/>
      <c r="C51" s="554">
        <v>2310</v>
      </c>
      <c r="D51" s="208" t="s">
        <v>576</v>
      </c>
      <c r="E51" s="554">
        <v>0</v>
      </c>
      <c r="F51" s="554">
        <v>5000</v>
      </c>
      <c r="G51" s="554">
        <f>F51</f>
        <v>5000</v>
      </c>
      <c r="H51" s="554"/>
      <c r="I51" s="554"/>
      <c r="J51" s="554">
        <f>G51</f>
        <v>5000</v>
      </c>
      <c r="K51" s="555"/>
      <c r="L51" s="367"/>
      <c r="M51" s="131"/>
    </row>
    <row r="52" spans="1:13" ht="24.75" customHeight="1">
      <c r="A52" s="547">
        <v>750</v>
      </c>
      <c r="B52" s="548">
        <v>75075</v>
      </c>
      <c r="C52" s="548"/>
      <c r="D52" s="569" t="s">
        <v>335</v>
      </c>
      <c r="E52" s="550">
        <f>E54+E55+E56+E57</f>
        <v>5240</v>
      </c>
      <c r="F52" s="548"/>
      <c r="G52" s="548"/>
      <c r="H52" s="548"/>
      <c r="I52" s="548"/>
      <c r="J52" s="548"/>
      <c r="K52" s="570"/>
      <c r="L52" s="367"/>
      <c r="M52" s="131"/>
    </row>
    <row r="53" spans="1:13" ht="12.75" customHeight="1">
      <c r="A53" s="556"/>
      <c r="B53" s="164"/>
      <c r="C53" s="554"/>
      <c r="D53" s="571" t="s">
        <v>414</v>
      </c>
      <c r="E53" s="554"/>
      <c r="F53" s="554"/>
      <c r="G53" s="554"/>
      <c r="H53" s="554"/>
      <c r="I53" s="554"/>
      <c r="J53" s="554"/>
      <c r="K53" s="555"/>
      <c r="L53" s="367"/>
      <c r="M53" s="131"/>
    </row>
    <row r="54" spans="1:13" ht="13.5" customHeight="1">
      <c r="A54" s="556"/>
      <c r="B54" s="164"/>
      <c r="C54" s="554">
        <v>2310</v>
      </c>
      <c r="D54" s="208" t="s">
        <v>653</v>
      </c>
      <c r="E54" s="554">
        <v>1310</v>
      </c>
      <c r="F54" s="554"/>
      <c r="G54" s="554"/>
      <c r="H54" s="554"/>
      <c r="I54" s="554"/>
      <c r="J54" s="554"/>
      <c r="K54" s="555"/>
      <c r="L54" s="367"/>
      <c r="M54" s="131"/>
    </row>
    <row r="55" spans="1:13" ht="13.5" customHeight="1">
      <c r="A55" s="556"/>
      <c r="B55" s="164"/>
      <c r="C55" s="554">
        <v>2310</v>
      </c>
      <c r="D55" s="208" t="s">
        <v>647</v>
      </c>
      <c r="E55" s="554">
        <v>1310</v>
      </c>
      <c r="F55" s="554"/>
      <c r="G55" s="554"/>
      <c r="H55" s="554"/>
      <c r="I55" s="554"/>
      <c r="J55" s="554"/>
      <c r="K55" s="555"/>
      <c r="L55" s="367"/>
      <c r="M55" s="131"/>
    </row>
    <row r="56" spans="1:13" ht="13.5" customHeight="1">
      <c r="A56" s="556"/>
      <c r="B56" s="164"/>
      <c r="C56" s="554">
        <v>2310</v>
      </c>
      <c r="D56" s="208" t="s">
        <v>577</v>
      </c>
      <c r="E56" s="554">
        <v>1310</v>
      </c>
      <c r="F56" s="554"/>
      <c r="G56" s="554"/>
      <c r="H56" s="554"/>
      <c r="I56" s="554"/>
      <c r="J56" s="554"/>
      <c r="K56" s="555"/>
      <c r="L56" s="367"/>
      <c r="M56" s="131"/>
    </row>
    <row r="57" spans="1:13" ht="12.75" customHeight="1">
      <c r="A57" s="556"/>
      <c r="B57" s="164"/>
      <c r="C57" s="554">
        <v>2310</v>
      </c>
      <c r="D57" s="208" t="s">
        <v>648</v>
      </c>
      <c r="E57" s="554">
        <v>1310</v>
      </c>
      <c r="F57" s="554"/>
      <c r="G57" s="554"/>
      <c r="H57" s="554"/>
      <c r="I57" s="554"/>
      <c r="J57" s="554"/>
      <c r="K57" s="555"/>
      <c r="L57" s="367"/>
      <c r="M57" s="131"/>
    </row>
    <row r="58" spans="1:13" ht="15.75" customHeight="1">
      <c r="A58" s="547">
        <v>851</v>
      </c>
      <c r="B58" s="548">
        <v>85111</v>
      </c>
      <c r="C58" s="550">
        <v>6619</v>
      </c>
      <c r="D58" s="209" t="s">
        <v>242</v>
      </c>
      <c r="E58" s="550">
        <f>E60+E61+E62+E63</f>
        <v>745421</v>
      </c>
      <c r="F58" s="550">
        <f aca="true" t="shared" si="13" ref="F58:K58">F60+F61+F62+F63</f>
        <v>0</v>
      </c>
      <c r="G58" s="550">
        <f t="shared" si="13"/>
        <v>0</v>
      </c>
      <c r="H58" s="550">
        <f t="shared" si="13"/>
        <v>0</v>
      </c>
      <c r="I58" s="550">
        <f t="shared" si="13"/>
        <v>0</v>
      </c>
      <c r="J58" s="550">
        <f t="shared" si="13"/>
        <v>0</v>
      </c>
      <c r="K58" s="551">
        <f t="shared" si="13"/>
        <v>0</v>
      </c>
      <c r="L58" s="366"/>
      <c r="M58" s="131"/>
    </row>
    <row r="59" spans="1:13" ht="12" customHeight="1">
      <c r="A59" s="556"/>
      <c r="B59" s="164"/>
      <c r="C59" s="554"/>
      <c r="D59" s="571" t="s">
        <v>414</v>
      </c>
      <c r="E59" s="554"/>
      <c r="F59" s="554"/>
      <c r="G59" s="554"/>
      <c r="H59" s="554"/>
      <c r="I59" s="554"/>
      <c r="J59" s="554"/>
      <c r="K59" s="555"/>
      <c r="L59" s="367"/>
      <c r="M59" s="131"/>
    </row>
    <row r="60" spans="1:13" ht="14.25" customHeight="1">
      <c r="A60" s="556"/>
      <c r="B60" s="164"/>
      <c r="C60" s="554">
        <v>6619</v>
      </c>
      <c r="D60" s="208" t="s">
        <v>653</v>
      </c>
      <c r="E60" s="554">
        <v>446308</v>
      </c>
      <c r="F60" s="554"/>
      <c r="G60" s="554"/>
      <c r="H60" s="554"/>
      <c r="I60" s="554"/>
      <c r="J60" s="554"/>
      <c r="K60" s="555"/>
      <c r="L60" s="367"/>
      <c r="M60" s="131"/>
    </row>
    <row r="61" spans="1:13" ht="14.25" customHeight="1">
      <c r="A61" s="556"/>
      <c r="B61" s="164"/>
      <c r="C61" s="554">
        <v>6619</v>
      </c>
      <c r="D61" s="208" t="s">
        <v>647</v>
      </c>
      <c r="E61" s="554">
        <v>70217</v>
      </c>
      <c r="F61" s="554"/>
      <c r="G61" s="554"/>
      <c r="H61" s="554"/>
      <c r="I61" s="554"/>
      <c r="J61" s="554"/>
      <c r="K61" s="555"/>
      <c r="L61" s="367"/>
      <c r="M61" s="131"/>
    </row>
    <row r="62" spans="1:13" ht="13.5" customHeight="1">
      <c r="A62" s="556"/>
      <c r="B62" s="164"/>
      <c r="C62" s="554">
        <v>6619</v>
      </c>
      <c r="D62" s="208" t="s">
        <v>577</v>
      </c>
      <c r="E62" s="554">
        <v>141398</v>
      </c>
      <c r="F62" s="554"/>
      <c r="G62" s="554"/>
      <c r="H62" s="554"/>
      <c r="I62" s="554"/>
      <c r="J62" s="554"/>
      <c r="K62" s="555"/>
      <c r="L62" s="367"/>
      <c r="M62" s="131"/>
    </row>
    <row r="63" spans="1:13" ht="13.5" customHeight="1">
      <c r="A63" s="556"/>
      <c r="B63" s="164"/>
      <c r="C63" s="554">
        <v>6619</v>
      </c>
      <c r="D63" s="208" t="s">
        <v>648</v>
      </c>
      <c r="E63" s="554">
        <v>87498</v>
      </c>
      <c r="F63" s="554"/>
      <c r="G63" s="554"/>
      <c r="H63" s="554"/>
      <c r="I63" s="554"/>
      <c r="J63" s="554"/>
      <c r="K63" s="555"/>
      <c r="L63" s="367"/>
      <c r="M63" s="131"/>
    </row>
    <row r="64" spans="1:13" ht="25.5" customHeight="1">
      <c r="A64" s="547">
        <v>853</v>
      </c>
      <c r="B64" s="548">
        <v>85311</v>
      </c>
      <c r="C64" s="550">
        <v>2310</v>
      </c>
      <c r="D64" s="209" t="s">
        <v>214</v>
      </c>
      <c r="E64" s="550">
        <v>0</v>
      </c>
      <c r="F64" s="550">
        <f>F66</f>
        <v>11889</v>
      </c>
      <c r="G64" s="550">
        <f>G66</f>
        <v>11889</v>
      </c>
      <c r="H64" s="550">
        <f>H66</f>
        <v>0</v>
      </c>
      <c r="I64" s="550">
        <f>I66</f>
        <v>0</v>
      </c>
      <c r="J64" s="550">
        <f>J66</f>
        <v>11889</v>
      </c>
      <c r="K64" s="551">
        <v>0</v>
      </c>
      <c r="L64" s="366"/>
      <c r="M64" s="131"/>
    </row>
    <row r="65" spans="1:13" ht="12" customHeight="1">
      <c r="A65" s="556"/>
      <c r="B65" s="164"/>
      <c r="C65" s="554"/>
      <c r="D65" s="571" t="s">
        <v>414</v>
      </c>
      <c r="E65" s="554"/>
      <c r="F65" s="554"/>
      <c r="G65" s="554"/>
      <c r="H65" s="554"/>
      <c r="I65" s="554"/>
      <c r="J65" s="554"/>
      <c r="K65" s="555"/>
      <c r="L65" s="367"/>
      <c r="M65" s="131"/>
    </row>
    <row r="66" spans="1:13" ht="13.5" customHeight="1">
      <c r="A66" s="556"/>
      <c r="B66" s="164"/>
      <c r="C66" s="554">
        <v>2310</v>
      </c>
      <c r="D66" s="208" t="s">
        <v>215</v>
      </c>
      <c r="E66" s="554"/>
      <c r="F66" s="554">
        <f>'Z 2 '!G467</f>
        <v>11889</v>
      </c>
      <c r="G66" s="554">
        <f>F66</f>
        <v>11889</v>
      </c>
      <c r="H66" s="554"/>
      <c r="I66" s="554"/>
      <c r="J66" s="554">
        <f>G66</f>
        <v>11889</v>
      </c>
      <c r="K66" s="555"/>
      <c r="L66" s="367"/>
      <c r="M66" s="131"/>
    </row>
    <row r="67" spans="1:13" ht="15.75" customHeight="1">
      <c r="A67" s="547">
        <v>854</v>
      </c>
      <c r="B67" s="548">
        <v>85417</v>
      </c>
      <c r="C67" s="550">
        <v>2310</v>
      </c>
      <c r="D67" s="209" t="s">
        <v>655</v>
      </c>
      <c r="E67" s="550">
        <f>E69</f>
        <v>0</v>
      </c>
      <c r="F67" s="550">
        <f aca="true" t="shared" si="14" ref="F67:K67">F69</f>
        <v>1500</v>
      </c>
      <c r="G67" s="550">
        <f t="shared" si="14"/>
        <v>1500</v>
      </c>
      <c r="H67" s="550">
        <f t="shared" si="14"/>
        <v>0</v>
      </c>
      <c r="I67" s="550">
        <f t="shared" si="14"/>
        <v>0</v>
      </c>
      <c r="J67" s="550">
        <f t="shared" si="14"/>
        <v>1500</v>
      </c>
      <c r="K67" s="551">
        <f t="shared" si="14"/>
        <v>0</v>
      </c>
      <c r="L67" s="366"/>
      <c r="M67" s="131"/>
    </row>
    <row r="68" spans="1:13" ht="13.5" customHeight="1">
      <c r="A68" s="556"/>
      <c r="B68" s="164"/>
      <c r="C68" s="554"/>
      <c r="D68" s="571" t="s">
        <v>414</v>
      </c>
      <c r="E68" s="554"/>
      <c r="F68" s="554"/>
      <c r="G68" s="554"/>
      <c r="H68" s="554"/>
      <c r="I68" s="554"/>
      <c r="J68" s="554"/>
      <c r="K68" s="555"/>
      <c r="L68" s="367"/>
      <c r="M68" s="131"/>
    </row>
    <row r="69" spans="1:13" ht="14.25" customHeight="1">
      <c r="A69" s="556"/>
      <c r="B69" s="164"/>
      <c r="C69" s="554">
        <v>2310</v>
      </c>
      <c r="D69" s="208" t="s">
        <v>648</v>
      </c>
      <c r="E69" s="554">
        <v>0</v>
      </c>
      <c r="F69" s="554">
        <f>'Z 2 '!G571</f>
        <v>1500</v>
      </c>
      <c r="G69" s="554">
        <f>F69</f>
        <v>1500</v>
      </c>
      <c r="H69" s="554"/>
      <c r="I69" s="554"/>
      <c r="J69" s="554">
        <f>G69</f>
        <v>1500</v>
      </c>
      <c r="K69" s="555"/>
      <c r="L69" s="367"/>
      <c r="M69" s="131"/>
    </row>
    <row r="70" spans="1:13" ht="24" customHeight="1">
      <c r="A70" s="547">
        <v>921</v>
      </c>
      <c r="B70" s="548">
        <v>92116</v>
      </c>
      <c r="C70" s="550">
        <v>2310</v>
      </c>
      <c r="D70" s="209" t="s">
        <v>415</v>
      </c>
      <c r="E70" s="550">
        <v>0</v>
      </c>
      <c r="F70" s="550">
        <f aca="true" t="shared" si="15" ref="F70:K70">F72</f>
        <v>33000</v>
      </c>
      <c r="G70" s="550">
        <f t="shared" si="15"/>
        <v>33000</v>
      </c>
      <c r="H70" s="550">
        <f t="shared" si="15"/>
        <v>0</v>
      </c>
      <c r="I70" s="550">
        <f t="shared" si="15"/>
        <v>0</v>
      </c>
      <c r="J70" s="550">
        <f t="shared" si="15"/>
        <v>33000</v>
      </c>
      <c r="K70" s="551">
        <f t="shared" si="15"/>
        <v>0</v>
      </c>
      <c r="L70" s="366"/>
      <c r="M70" s="131"/>
    </row>
    <row r="71" spans="1:13" ht="11.25" customHeight="1">
      <c r="A71" s="556"/>
      <c r="B71" s="164"/>
      <c r="C71" s="554"/>
      <c r="D71" s="571" t="s">
        <v>414</v>
      </c>
      <c r="E71" s="554"/>
      <c r="F71" s="554"/>
      <c r="G71" s="554"/>
      <c r="H71" s="554"/>
      <c r="I71" s="554"/>
      <c r="J71" s="554"/>
      <c r="K71" s="555"/>
      <c r="L71" s="369"/>
      <c r="M71" s="131"/>
    </row>
    <row r="72" spans="1:13" ht="12.75" customHeight="1">
      <c r="A72" s="556"/>
      <c r="B72" s="164"/>
      <c r="C72" s="554">
        <v>2310</v>
      </c>
      <c r="D72" s="208" t="s">
        <v>649</v>
      </c>
      <c r="E72" s="554">
        <v>0</v>
      </c>
      <c r="F72" s="554">
        <f>'Z 2 '!G579</f>
        <v>33000</v>
      </c>
      <c r="G72" s="554">
        <f>F72</f>
        <v>33000</v>
      </c>
      <c r="H72" s="554"/>
      <c r="I72" s="554"/>
      <c r="J72" s="554">
        <f>G72</f>
        <v>33000</v>
      </c>
      <c r="K72" s="555"/>
      <c r="L72" s="369"/>
      <c r="M72" s="131"/>
    </row>
    <row r="73" spans="1:13" ht="15" customHeight="1" hidden="1">
      <c r="A73" s="248">
        <v>921</v>
      </c>
      <c r="B73" s="5">
        <v>92195</v>
      </c>
      <c r="C73" s="10">
        <v>2310</v>
      </c>
      <c r="D73" s="34" t="s">
        <v>89</v>
      </c>
      <c r="E73" s="10">
        <f>E75</f>
        <v>0</v>
      </c>
      <c r="F73" s="10"/>
      <c r="G73" s="10"/>
      <c r="H73" s="10"/>
      <c r="I73" s="10"/>
      <c r="J73" s="10"/>
      <c r="K73" s="528"/>
      <c r="L73" s="366"/>
      <c r="M73" s="131"/>
    </row>
    <row r="74" spans="1:13" ht="10.5" customHeight="1" hidden="1">
      <c r="A74" s="87"/>
      <c r="B74" s="6"/>
      <c r="C74" s="3"/>
      <c r="D74" s="116" t="s">
        <v>414</v>
      </c>
      <c r="E74" s="3"/>
      <c r="F74" s="3"/>
      <c r="G74" s="3"/>
      <c r="H74" s="3"/>
      <c r="I74" s="3"/>
      <c r="J74" s="3"/>
      <c r="K74" s="504"/>
      <c r="L74" s="369"/>
      <c r="M74" s="131"/>
    </row>
    <row r="75" spans="1:13" ht="15" customHeight="1" hidden="1">
      <c r="A75" s="87"/>
      <c r="B75" s="6"/>
      <c r="C75" s="3"/>
      <c r="D75" s="33" t="s">
        <v>679</v>
      </c>
      <c r="E75" s="3">
        <v>0</v>
      </c>
      <c r="F75" s="3"/>
      <c r="G75" s="3"/>
      <c r="H75" s="3"/>
      <c r="I75" s="3"/>
      <c r="J75" s="3"/>
      <c r="K75" s="504"/>
      <c r="L75" s="369"/>
      <c r="M75" s="131"/>
    </row>
    <row r="76" spans="1:13" ht="14.25" customHeight="1" thickBot="1">
      <c r="A76" s="529"/>
      <c r="B76" s="530"/>
      <c r="C76" s="531"/>
      <c r="D76" s="532" t="s">
        <v>567</v>
      </c>
      <c r="E76" s="531">
        <f>E8+E17</f>
        <v>1700437</v>
      </c>
      <c r="F76" s="531">
        <f aca="true" t="shared" si="16" ref="F76:K76">F8+F17</f>
        <v>301039</v>
      </c>
      <c r="G76" s="531">
        <f t="shared" si="16"/>
        <v>301039</v>
      </c>
      <c r="H76" s="531">
        <f t="shared" si="16"/>
        <v>0</v>
      </c>
      <c r="I76" s="531">
        <f t="shared" si="16"/>
        <v>0</v>
      </c>
      <c r="J76" s="531">
        <f t="shared" si="16"/>
        <v>301039</v>
      </c>
      <c r="K76" s="533">
        <f t="shared" si="16"/>
        <v>0</v>
      </c>
      <c r="L76" s="366"/>
      <c r="M76" s="366"/>
    </row>
    <row r="77" spans="12:13" ht="10.5" customHeight="1" hidden="1">
      <c r="L77" s="131"/>
      <c r="M77" s="131"/>
    </row>
    <row r="78" spans="1:13" ht="15" customHeight="1">
      <c r="A78" s="269"/>
      <c r="B78" s="269"/>
      <c r="C78" s="269"/>
      <c r="D78" s="269"/>
      <c r="E78" s="269"/>
      <c r="F78" s="269"/>
      <c r="G78" s="269"/>
      <c r="H78" s="269" t="s">
        <v>807</v>
      </c>
      <c r="I78" s="269"/>
      <c r="J78" s="269"/>
      <c r="K78" s="269"/>
      <c r="L78" s="370"/>
      <c r="M78" s="131"/>
    </row>
    <row r="79" spans="1:13" ht="15" customHeight="1">
      <c r="A79" s="61"/>
      <c r="B79" s="61"/>
      <c r="C79" s="61"/>
      <c r="D79" s="61" t="s">
        <v>216</v>
      </c>
      <c r="E79" s="61"/>
      <c r="F79" s="61"/>
      <c r="G79" s="61"/>
      <c r="H79" s="61"/>
      <c r="I79" s="61"/>
      <c r="J79" s="61"/>
      <c r="K79" s="61"/>
      <c r="L79" s="371"/>
      <c r="M79" s="131"/>
    </row>
    <row r="80" spans="1:13" ht="13.5" customHeight="1">
      <c r="A80" s="61"/>
      <c r="B80" s="61"/>
      <c r="C80" s="61"/>
      <c r="D80" s="61"/>
      <c r="E80" s="61"/>
      <c r="F80" s="61"/>
      <c r="G80" s="61"/>
      <c r="H80" s="61" t="s">
        <v>729</v>
      </c>
      <c r="I80" s="61"/>
      <c r="J80" s="61"/>
      <c r="K80" s="61"/>
      <c r="L80" s="371"/>
      <c r="M80" s="131"/>
    </row>
    <row r="81" spans="1:12" ht="14.2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1.2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ht="13.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ht="12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ht="18" customHeight="1">
      <c r="A86" s="728"/>
      <c r="B86" s="729"/>
      <c r="C86" s="729"/>
      <c r="D86" s="729"/>
      <c r="E86" s="729"/>
      <c r="F86" s="729"/>
      <c r="G86" s="729"/>
      <c r="H86" s="729"/>
      <c r="I86" s="729"/>
      <c r="J86" s="729"/>
      <c r="K86" s="729"/>
      <c r="L86" s="269"/>
    </row>
    <row r="87" spans="1:12" ht="14.2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ht="14.2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</row>
    <row r="89" spans="1:12" ht="15" customHeight="1">
      <c r="A89" s="22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1:12" ht="13.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2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</row>
    <row r="93" spans="1:12" ht="1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</row>
    <row r="94" spans="1:12" ht="24.75" customHeight="1">
      <c r="A94" s="730"/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270"/>
    </row>
    <row r="95" spans="1:12" ht="54.75" customHeight="1">
      <c r="A95" s="730"/>
      <c r="B95" s="730"/>
      <c r="C95" s="730"/>
      <c r="D95" s="730"/>
      <c r="E95" s="730"/>
      <c r="F95" s="730"/>
      <c r="G95" s="730"/>
      <c r="H95" s="730"/>
      <c r="I95" s="730"/>
      <c r="J95" s="730"/>
      <c r="K95" s="730"/>
      <c r="L95" s="270"/>
    </row>
    <row r="96" spans="1:12" ht="18" customHeight="1" hidden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ht="15.75" customHeight="1" hidden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ht="47.25" customHeight="1">
      <c r="A99" s="731"/>
      <c r="B99" s="731"/>
      <c r="C99" s="731"/>
      <c r="D99" s="731"/>
      <c r="E99" s="731"/>
      <c r="F99" s="731"/>
      <c r="G99" s="731"/>
      <c r="H99" s="731"/>
      <c r="I99" s="731"/>
      <c r="J99" s="731"/>
      <c r="K99" s="731"/>
      <c r="L99" s="271"/>
    </row>
    <row r="100" spans="1:12" ht="26.25" customHeight="1">
      <c r="A100" s="730"/>
      <c r="B100" s="730"/>
      <c r="C100" s="730"/>
      <c r="D100" s="730"/>
      <c r="E100" s="730"/>
      <c r="F100" s="730"/>
      <c r="G100" s="730"/>
      <c r="H100" s="730"/>
      <c r="I100" s="730"/>
      <c r="J100" s="730"/>
      <c r="K100" s="730"/>
      <c r="L100" s="270"/>
    </row>
    <row r="101" spans="1:12" ht="16.5" customHeight="1">
      <c r="A101" s="22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" customHeight="1">
      <c r="A102" s="730"/>
      <c r="B102" s="730"/>
      <c r="C102" s="730"/>
      <c r="D102" s="730"/>
      <c r="E102" s="730"/>
      <c r="F102" s="730"/>
      <c r="G102" s="730"/>
      <c r="H102" s="730"/>
      <c r="I102" s="730"/>
      <c r="J102" s="730"/>
      <c r="K102" s="730"/>
      <c r="L102" s="270"/>
    </row>
    <row r="103" spans="1:12" ht="37.5" customHeight="1">
      <c r="A103" s="730"/>
      <c r="B103" s="730"/>
      <c r="C103" s="730"/>
      <c r="D103" s="730"/>
      <c r="E103" s="730"/>
      <c r="F103" s="730"/>
      <c r="G103" s="730"/>
      <c r="H103" s="730"/>
      <c r="I103" s="730"/>
      <c r="J103" s="730"/>
      <c r="K103" s="730"/>
      <c r="L103" s="270"/>
    </row>
    <row r="104" spans="1:12" ht="27.75" customHeight="1">
      <c r="A104" s="730"/>
      <c r="B104" s="730"/>
      <c r="C104" s="730"/>
      <c r="D104" s="730"/>
      <c r="E104" s="730"/>
      <c r="F104" s="730"/>
      <c r="G104" s="730"/>
      <c r="H104" s="730"/>
      <c r="I104" s="730"/>
      <c r="J104" s="730"/>
      <c r="K104" s="730"/>
      <c r="L104" s="270"/>
    </row>
    <row r="105" spans="1:12" ht="27.75" customHeight="1">
      <c r="A105" s="730"/>
      <c r="B105" s="730"/>
      <c r="C105" s="730"/>
      <c r="D105" s="730"/>
      <c r="E105" s="730"/>
      <c r="F105" s="730"/>
      <c r="G105" s="730"/>
      <c r="H105" s="730"/>
      <c r="I105" s="730"/>
      <c r="J105" s="730"/>
      <c r="K105" s="730"/>
      <c r="L105" s="270"/>
    </row>
    <row r="106" spans="1:12" ht="12.75">
      <c r="A106" s="728"/>
      <c r="B106" s="729"/>
      <c r="C106" s="729"/>
      <c r="D106" s="729"/>
      <c r="E106" s="729"/>
      <c r="F106" s="729"/>
      <c r="G106" s="729"/>
      <c r="H106" s="729"/>
      <c r="I106" s="729"/>
      <c r="J106" s="729"/>
      <c r="K106" s="729"/>
      <c r="L106" s="269"/>
    </row>
    <row r="107" spans="1:12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</row>
    <row r="108" spans="1:12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1:12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1:12" ht="29.25" customHeight="1">
      <c r="A111" s="61"/>
      <c r="B111" s="61"/>
      <c r="C111" s="61"/>
      <c r="D111" s="727"/>
      <c r="E111" s="727"/>
      <c r="F111" s="727"/>
      <c r="G111" s="727"/>
      <c r="H111" s="727"/>
      <c r="I111" s="727"/>
      <c r="J111" s="727"/>
      <c r="K111" s="727"/>
      <c r="L111" s="268"/>
    </row>
  </sheetData>
  <mergeCells count="21">
    <mergeCell ref="C1:K1"/>
    <mergeCell ref="A2:K2"/>
    <mergeCell ref="A4:C5"/>
    <mergeCell ref="F4:F6"/>
    <mergeCell ref="G5:G6"/>
    <mergeCell ref="H5:J5"/>
    <mergeCell ref="G4:K4"/>
    <mergeCell ref="A86:K86"/>
    <mergeCell ref="A95:K95"/>
    <mergeCell ref="A94:K94"/>
    <mergeCell ref="D4:D6"/>
    <mergeCell ref="E4:E6"/>
    <mergeCell ref="K5:K6"/>
    <mergeCell ref="D111:K111"/>
    <mergeCell ref="A106:K106"/>
    <mergeCell ref="A102:K102"/>
    <mergeCell ref="A99:K99"/>
    <mergeCell ref="A100:K100"/>
    <mergeCell ref="A104:K104"/>
    <mergeCell ref="A105:K105"/>
    <mergeCell ref="A103:K103"/>
  </mergeCells>
  <printOptions/>
  <pageMargins left="0.5905511811023623" right="0.5905511811023623" top="0.1968503937007874" bottom="0.31496062992125984" header="0.35433070866141736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C1">
      <selection activeCell="D1" sqref="D1:M1"/>
    </sheetView>
  </sheetViews>
  <sheetFormatPr defaultColWidth="9.00390625" defaultRowHeight="12.75"/>
  <cols>
    <col min="1" max="1" width="4.25390625" style="0" customWidth="1"/>
    <col min="2" max="2" width="28.625" style="0" customWidth="1"/>
    <col min="3" max="3" width="10.125" style="0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755" t="s">
        <v>815</v>
      </c>
      <c r="E1" s="755"/>
      <c r="F1" s="755"/>
      <c r="G1" s="755"/>
      <c r="H1" s="755"/>
      <c r="I1" s="755"/>
      <c r="J1" s="755"/>
      <c r="K1" s="755"/>
      <c r="L1" s="755"/>
      <c r="M1" s="755"/>
    </row>
    <row r="4" spans="1:13" ht="16.5" thickBot="1">
      <c r="A4" s="756" t="s">
        <v>750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</row>
    <row r="5" spans="1:13" ht="12.75">
      <c r="A5" s="757" t="s">
        <v>416</v>
      </c>
      <c r="B5" s="759" t="s">
        <v>730</v>
      </c>
      <c r="C5" s="761" t="s">
        <v>797</v>
      </c>
      <c r="D5" s="763"/>
      <c r="E5" s="763"/>
      <c r="F5" s="763"/>
      <c r="G5" s="763"/>
      <c r="H5" s="763"/>
      <c r="I5" s="763"/>
      <c r="J5" s="763"/>
      <c r="K5" s="763"/>
      <c r="L5" s="763"/>
      <c r="M5" s="764"/>
    </row>
    <row r="6" spans="1:13" ht="12.75">
      <c r="A6" s="758"/>
      <c r="B6" s="760"/>
      <c r="C6" s="762"/>
      <c r="D6" s="144">
        <v>2007</v>
      </c>
      <c r="E6" s="144">
        <v>2008</v>
      </c>
      <c r="F6" s="144">
        <v>2009</v>
      </c>
      <c r="G6" s="144">
        <v>2010</v>
      </c>
      <c r="H6" s="144">
        <v>2011</v>
      </c>
      <c r="I6" s="144">
        <v>2012</v>
      </c>
      <c r="J6" s="144">
        <v>2013</v>
      </c>
      <c r="K6" s="144">
        <v>2014</v>
      </c>
      <c r="L6" s="144">
        <v>2015</v>
      </c>
      <c r="M6" s="350">
        <v>2016</v>
      </c>
    </row>
    <row r="7" spans="1:13" ht="12.75">
      <c r="A7" s="376">
        <v>1</v>
      </c>
      <c r="B7" s="79">
        <v>2</v>
      </c>
      <c r="C7" s="79">
        <v>3</v>
      </c>
      <c r="D7" s="521">
        <v>6</v>
      </c>
      <c r="E7" s="79">
        <v>7</v>
      </c>
      <c r="F7" s="79">
        <v>8</v>
      </c>
      <c r="G7" s="79">
        <v>9</v>
      </c>
      <c r="H7" s="79">
        <v>10</v>
      </c>
      <c r="I7" s="79">
        <v>11</v>
      </c>
      <c r="J7" s="79">
        <v>12</v>
      </c>
      <c r="K7" s="79">
        <v>13</v>
      </c>
      <c r="L7" s="79"/>
      <c r="M7" s="377">
        <v>14</v>
      </c>
    </row>
    <row r="8" spans="1:13" ht="15.75" customHeight="1">
      <c r="A8" s="525" t="s">
        <v>427</v>
      </c>
      <c r="B8" s="522" t="s">
        <v>731</v>
      </c>
      <c r="C8" s="164">
        <v>7377132</v>
      </c>
      <c r="D8" s="164">
        <v>6220564</v>
      </c>
      <c r="E8" s="164">
        <v>5046271</v>
      </c>
      <c r="F8" s="164">
        <v>3799703</v>
      </c>
      <c r="G8" s="164">
        <v>2743135</v>
      </c>
      <c r="H8" s="164">
        <v>1686567</v>
      </c>
      <c r="I8" s="164">
        <v>630000</v>
      </c>
      <c r="J8" s="164">
        <v>0</v>
      </c>
      <c r="K8" s="164">
        <v>0</v>
      </c>
      <c r="L8" s="164"/>
      <c r="M8" s="518">
        <v>0</v>
      </c>
    </row>
    <row r="9" spans="1:13" ht="13.5" customHeight="1">
      <c r="A9" s="525" t="s">
        <v>428</v>
      </c>
      <c r="B9" s="522" t="s">
        <v>732</v>
      </c>
      <c r="C9" s="164">
        <v>72000</v>
      </c>
      <c r="D9" s="164">
        <v>36000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/>
      <c r="M9" s="518">
        <v>0</v>
      </c>
    </row>
    <row r="10" spans="1:13" ht="20.25" customHeight="1">
      <c r="A10" s="525" t="s">
        <v>430</v>
      </c>
      <c r="B10" s="522" t="s">
        <v>733</v>
      </c>
      <c r="C10" s="164">
        <v>0</v>
      </c>
      <c r="D10" s="164">
        <v>918528</v>
      </c>
      <c r="E10" s="164">
        <v>870000</v>
      </c>
      <c r="F10" s="164">
        <v>825000</v>
      </c>
      <c r="G10" s="164">
        <v>780000</v>
      </c>
      <c r="H10" s="164">
        <v>685000</v>
      </c>
      <c r="I10" s="164">
        <v>590000</v>
      </c>
      <c r="J10" s="164">
        <v>445000</v>
      </c>
      <c r="K10" s="164">
        <v>300000</v>
      </c>
      <c r="L10" s="164">
        <v>0</v>
      </c>
      <c r="M10" s="518">
        <v>0</v>
      </c>
    </row>
    <row r="11" spans="1:13" ht="12.75">
      <c r="A11" s="525" t="s">
        <v>432</v>
      </c>
      <c r="B11" s="467" t="s">
        <v>734</v>
      </c>
      <c r="C11" s="164">
        <v>2374526</v>
      </c>
      <c r="D11" s="164">
        <v>2300000</v>
      </c>
      <c r="E11" s="164">
        <v>2200000</v>
      </c>
      <c r="F11" s="164">
        <v>1950000</v>
      </c>
      <c r="G11" s="164">
        <v>1600000</v>
      </c>
      <c r="H11" s="164">
        <v>1280000</v>
      </c>
      <c r="I11" s="164">
        <v>960000</v>
      </c>
      <c r="J11" s="164">
        <v>640000</v>
      </c>
      <c r="K11" s="164">
        <v>320000</v>
      </c>
      <c r="L11" s="164"/>
      <c r="M11" s="518">
        <v>0</v>
      </c>
    </row>
    <row r="12" spans="1:13" ht="21.75" customHeight="1">
      <c r="A12" s="525" t="s">
        <v>434</v>
      </c>
      <c r="B12" s="522" t="s">
        <v>735</v>
      </c>
      <c r="C12" s="164">
        <v>712168</v>
      </c>
      <c r="D12" s="164">
        <v>0</v>
      </c>
      <c r="E12" s="164"/>
      <c r="F12" s="164"/>
      <c r="G12" s="164"/>
      <c r="H12" s="164"/>
      <c r="I12" s="164"/>
      <c r="J12" s="164"/>
      <c r="K12" s="164"/>
      <c r="L12" s="164"/>
      <c r="M12" s="518">
        <v>0</v>
      </c>
    </row>
    <row r="13" spans="1:13" ht="18.75" customHeight="1">
      <c r="A13" s="525" t="s">
        <v>458</v>
      </c>
      <c r="B13" s="522" t="s">
        <v>736</v>
      </c>
      <c r="C13" s="164">
        <v>739000</v>
      </c>
      <c r="D13" s="164">
        <v>1073439</v>
      </c>
      <c r="E13" s="164">
        <v>1058439</v>
      </c>
      <c r="F13" s="164">
        <v>882035</v>
      </c>
      <c r="G13" s="164">
        <v>705631</v>
      </c>
      <c r="H13" s="164">
        <v>529227</v>
      </c>
      <c r="I13" s="164">
        <v>352823</v>
      </c>
      <c r="J13" s="164">
        <v>176419</v>
      </c>
      <c r="K13" s="164">
        <v>0</v>
      </c>
      <c r="L13" s="164"/>
      <c r="M13" s="518">
        <v>0</v>
      </c>
    </row>
    <row r="14" spans="1:13" ht="18.75" customHeight="1">
      <c r="A14" s="525" t="s">
        <v>459</v>
      </c>
      <c r="B14" s="522" t="s">
        <v>737</v>
      </c>
      <c r="C14" s="164">
        <v>0</v>
      </c>
      <c r="D14" s="164">
        <v>0</v>
      </c>
      <c r="E14" s="164">
        <v>279877</v>
      </c>
      <c r="F14" s="164">
        <v>191985</v>
      </c>
      <c r="G14" s="164">
        <v>214251</v>
      </c>
      <c r="H14" s="164">
        <v>280968</v>
      </c>
      <c r="I14" s="164">
        <v>1099598</v>
      </c>
      <c r="J14" s="164">
        <v>105398</v>
      </c>
      <c r="K14" s="164">
        <v>102446</v>
      </c>
      <c r="L14" s="164">
        <v>36982</v>
      </c>
      <c r="M14" s="518">
        <v>0</v>
      </c>
    </row>
    <row r="15" spans="1:13" ht="19.5" customHeight="1">
      <c r="A15" s="525" t="s">
        <v>446</v>
      </c>
      <c r="B15" s="522" t="s">
        <v>738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/>
      <c r="M15" s="518">
        <v>0</v>
      </c>
    </row>
    <row r="16" spans="1:13" ht="12.75">
      <c r="A16" s="525"/>
      <c r="B16" s="467" t="s">
        <v>456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/>
      <c r="M16" s="518">
        <v>0</v>
      </c>
    </row>
    <row r="17" spans="1:13" ht="12.75">
      <c r="A17" s="525"/>
      <c r="B17" s="467" t="s">
        <v>457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/>
      <c r="M17" s="518">
        <v>0</v>
      </c>
    </row>
    <row r="18" spans="1:13" ht="12.75">
      <c r="A18" s="525"/>
      <c r="B18" s="467" t="s">
        <v>739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/>
      <c r="M18" s="518">
        <v>0</v>
      </c>
    </row>
    <row r="19" spans="1:13" ht="12.75">
      <c r="A19" s="525"/>
      <c r="B19" s="467" t="s">
        <v>740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/>
      <c r="M19" s="518">
        <v>0</v>
      </c>
    </row>
    <row r="20" spans="1:13" ht="12.75">
      <c r="A20" s="525" t="s">
        <v>495</v>
      </c>
      <c r="B20" s="467" t="s">
        <v>741</v>
      </c>
      <c r="C20" s="164">
        <f>C8+C9+C10+C11+C12+C13+C14+C15</f>
        <v>11274826</v>
      </c>
      <c r="D20" s="164">
        <f aca="true" t="shared" si="0" ref="D20:M20">D8+D9+D10+D11+D12+D13+D14+D15</f>
        <v>10548531</v>
      </c>
      <c r="E20" s="164">
        <f t="shared" si="0"/>
        <v>9454587</v>
      </c>
      <c r="F20" s="164">
        <f t="shared" si="0"/>
        <v>7648723</v>
      </c>
      <c r="G20" s="164">
        <f t="shared" si="0"/>
        <v>6043017</v>
      </c>
      <c r="H20" s="164">
        <f t="shared" si="0"/>
        <v>4461762</v>
      </c>
      <c r="I20" s="164">
        <f t="shared" si="0"/>
        <v>3632421</v>
      </c>
      <c r="J20" s="164">
        <f t="shared" si="0"/>
        <v>1366817</v>
      </c>
      <c r="K20" s="164">
        <f t="shared" si="0"/>
        <v>722446</v>
      </c>
      <c r="L20" s="164">
        <f t="shared" si="0"/>
        <v>36982</v>
      </c>
      <c r="M20" s="518">
        <f t="shared" si="0"/>
        <v>0</v>
      </c>
    </row>
    <row r="21" spans="1:13" ht="12.75">
      <c r="A21" s="525" t="s">
        <v>489</v>
      </c>
      <c r="B21" s="467" t="s">
        <v>460</v>
      </c>
      <c r="C21" s="164">
        <v>32973160</v>
      </c>
      <c r="D21" s="164">
        <f>'Z 1'!I157</f>
        <v>35803662</v>
      </c>
      <c r="E21" s="164">
        <v>30145000</v>
      </c>
      <c r="F21" s="164">
        <v>29600000</v>
      </c>
      <c r="G21" s="164">
        <v>29200000</v>
      </c>
      <c r="H21" s="164">
        <v>29400000</v>
      </c>
      <c r="I21" s="164">
        <v>29500000</v>
      </c>
      <c r="J21" s="164">
        <v>29600000</v>
      </c>
      <c r="K21" s="164">
        <v>29700000</v>
      </c>
      <c r="L21" s="164">
        <v>30000000</v>
      </c>
      <c r="M21" s="518">
        <v>30100000</v>
      </c>
    </row>
    <row r="22" spans="1:13" ht="20.25" customHeight="1">
      <c r="A22" s="748" t="s">
        <v>742</v>
      </c>
      <c r="B22" s="749"/>
      <c r="C22" s="523">
        <f>C20/C21</f>
        <v>0.3419395047365797</v>
      </c>
      <c r="D22" s="523">
        <f>D20/D21</f>
        <v>0.29462156692240027</v>
      </c>
      <c r="E22" s="523">
        <f>E20/E21</f>
        <v>0.313636987891856</v>
      </c>
      <c r="F22" s="523">
        <v>0.1808</v>
      </c>
      <c r="G22" s="523">
        <f aca="true" t="shared" si="1" ref="G22:M22">G20/G21</f>
        <v>0.20695263698630137</v>
      </c>
      <c r="H22" s="523">
        <f t="shared" si="1"/>
        <v>0.15176061224489795</v>
      </c>
      <c r="I22" s="523">
        <f t="shared" si="1"/>
        <v>0.1231329152542373</v>
      </c>
      <c r="J22" s="523">
        <f t="shared" si="1"/>
        <v>0.04617625</v>
      </c>
      <c r="K22" s="523">
        <f t="shared" si="1"/>
        <v>0.024324781144781146</v>
      </c>
      <c r="L22" s="523">
        <f t="shared" si="1"/>
        <v>0.0012327333333333333</v>
      </c>
      <c r="M22" s="526">
        <f t="shared" si="1"/>
        <v>0</v>
      </c>
    </row>
    <row r="23" spans="1:13" ht="19.5">
      <c r="A23" s="517"/>
      <c r="B23" s="524" t="s">
        <v>743</v>
      </c>
      <c r="C23" s="164">
        <v>1406568</v>
      </c>
      <c r="D23" s="469">
        <v>1156568</v>
      </c>
      <c r="E23" s="469">
        <v>1174293</v>
      </c>
      <c r="F23" s="469">
        <v>1246568</v>
      </c>
      <c r="G23" s="164">
        <v>1056568</v>
      </c>
      <c r="H23" s="164">
        <v>1056568</v>
      </c>
      <c r="I23" s="164">
        <v>1056567</v>
      </c>
      <c r="J23" s="164">
        <v>630000</v>
      </c>
      <c r="K23" s="164">
        <v>0</v>
      </c>
      <c r="L23" s="164"/>
      <c r="M23" s="518">
        <v>0</v>
      </c>
    </row>
    <row r="24" spans="1:13" ht="18.75" customHeight="1">
      <c r="A24" s="517"/>
      <c r="B24" s="522" t="s">
        <v>744</v>
      </c>
      <c r="C24" s="164">
        <v>36000</v>
      </c>
      <c r="D24" s="164">
        <v>36000</v>
      </c>
      <c r="E24" s="164">
        <v>36000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/>
      <c r="M24" s="518">
        <v>0</v>
      </c>
    </row>
    <row r="25" spans="1:13" ht="23.25" customHeight="1">
      <c r="A25" s="517"/>
      <c r="B25" s="522" t="s">
        <v>796</v>
      </c>
      <c r="C25" s="164">
        <v>0</v>
      </c>
      <c r="D25" s="164">
        <v>74526</v>
      </c>
      <c r="E25" s="164">
        <v>100000</v>
      </c>
      <c r="F25" s="164">
        <v>250000</v>
      </c>
      <c r="G25" s="164">
        <v>350000</v>
      </c>
      <c r="H25" s="164">
        <v>320000</v>
      </c>
      <c r="I25" s="164">
        <v>320000</v>
      </c>
      <c r="J25" s="164">
        <v>320000</v>
      </c>
      <c r="K25" s="164">
        <v>320000</v>
      </c>
      <c r="L25" s="164">
        <v>320000</v>
      </c>
      <c r="M25" s="518">
        <v>0</v>
      </c>
    </row>
    <row r="26" spans="1:13" ht="21" customHeight="1">
      <c r="A26" s="517"/>
      <c r="B26" s="522" t="s">
        <v>745</v>
      </c>
      <c r="C26" s="164">
        <v>0</v>
      </c>
      <c r="D26" s="164">
        <v>0</v>
      </c>
      <c r="E26" s="164">
        <v>48528</v>
      </c>
      <c r="F26" s="164">
        <v>45000</v>
      </c>
      <c r="G26" s="164">
        <v>45000</v>
      </c>
      <c r="H26" s="164">
        <v>95000</v>
      </c>
      <c r="I26" s="164">
        <v>95000</v>
      </c>
      <c r="J26" s="164">
        <v>145000</v>
      </c>
      <c r="K26" s="164">
        <v>145000</v>
      </c>
      <c r="L26" s="164">
        <v>300000</v>
      </c>
      <c r="M26" s="518">
        <v>0</v>
      </c>
    </row>
    <row r="27" spans="1:13" ht="18" customHeight="1">
      <c r="A27" s="517"/>
      <c r="B27" s="522" t="s">
        <v>746</v>
      </c>
      <c r="C27" s="164">
        <v>1887123</v>
      </c>
      <c r="D27" s="164">
        <v>712168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/>
      <c r="M27" s="518">
        <v>0</v>
      </c>
    </row>
    <row r="28" spans="1:13" ht="21.75" customHeight="1">
      <c r="A28" s="517"/>
      <c r="B28" s="522" t="s">
        <v>747</v>
      </c>
      <c r="C28" s="164">
        <v>0</v>
      </c>
      <c r="D28" s="164">
        <v>0</v>
      </c>
      <c r="E28" s="164">
        <v>15000</v>
      </c>
      <c r="F28" s="164">
        <v>176404</v>
      </c>
      <c r="G28" s="164">
        <v>176404</v>
      </c>
      <c r="H28" s="164">
        <v>176404</v>
      </c>
      <c r="I28" s="164">
        <v>176404</v>
      </c>
      <c r="J28" s="164">
        <v>176404</v>
      </c>
      <c r="K28" s="164">
        <v>176419</v>
      </c>
      <c r="L28" s="164"/>
      <c r="M28" s="518">
        <v>0</v>
      </c>
    </row>
    <row r="29" spans="1:13" ht="12.75">
      <c r="A29" s="750" t="s">
        <v>748</v>
      </c>
      <c r="B29" s="751"/>
      <c r="C29" s="192">
        <f aca="true" t="shared" si="2" ref="C29:M29">C23+C24+C25+C26+C27+C28</f>
        <v>3329691</v>
      </c>
      <c r="D29" s="192">
        <f t="shared" si="2"/>
        <v>1979262</v>
      </c>
      <c r="E29" s="192">
        <f t="shared" si="2"/>
        <v>1373821</v>
      </c>
      <c r="F29" s="192">
        <f t="shared" si="2"/>
        <v>1717972</v>
      </c>
      <c r="G29" s="192">
        <f t="shared" si="2"/>
        <v>1627972</v>
      </c>
      <c r="H29" s="192">
        <f t="shared" si="2"/>
        <v>1647972</v>
      </c>
      <c r="I29" s="192">
        <f t="shared" si="2"/>
        <v>1647971</v>
      </c>
      <c r="J29" s="192">
        <f t="shared" si="2"/>
        <v>1271404</v>
      </c>
      <c r="K29" s="192">
        <f t="shared" si="2"/>
        <v>641419</v>
      </c>
      <c r="L29" s="192">
        <f t="shared" si="2"/>
        <v>620000</v>
      </c>
      <c r="M29" s="527">
        <f t="shared" si="2"/>
        <v>0</v>
      </c>
    </row>
    <row r="30" spans="1:13" ht="13.5" thickBot="1">
      <c r="A30" s="752" t="s">
        <v>749</v>
      </c>
      <c r="B30" s="753"/>
      <c r="C30" s="519">
        <f aca="true" t="shared" si="3" ref="C30:M30">C29/C21</f>
        <v>0.1009818591848643</v>
      </c>
      <c r="D30" s="519">
        <f t="shared" si="3"/>
        <v>0.055280993324090706</v>
      </c>
      <c r="E30" s="519">
        <f t="shared" si="3"/>
        <v>0.045573760159230384</v>
      </c>
      <c r="F30" s="519">
        <f t="shared" si="3"/>
        <v>0.058039594594594596</v>
      </c>
      <c r="G30" s="519">
        <f t="shared" si="3"/>
        <v>0.05575246575342466</v>
      </c>
      <c r="H30" s="519">
        <f t="shared" si="3"/>
        <v>0.0560534693877551</v>
      </c>
      <c r="I30" s="519">
        <f t="shared" si="3"/>
        <v>0.05586342372881356</v>
      </c>
      <c r="J30" s="519">
        <f t="shared" si="3"/>
        <v>0.042952837837837834</v>
      </c>
      <c r="K30" s="519">
        <f t="shared" si="3"/>
        <v>0.021596599326599325</v>
      </c>
      <c r="L30" s="519">
        <f t="shared" si="3"/>
        <v>0.020666666666666667</v>
      </c>
      <c r="M30" s="520">
        <f t="shared" si="3"/>
        <v>0</v>
      </c>
    </row>
    <row r="31" spans="1:13" ht="12.75">
      <c r="A31" s="468"/>
      <c r="B31" s="468"/>
      <c r="C31" s="468"/>
      <c r="D31" s="468"/>
      <c r="E31" s="468"/>
      <c r="F31" s="754" t="s">
        <v>217</v>
      </c>
      <c r="G31" s="754"/>
      <c r="H31" s="754"/>
      <c r="I31" s="754"/>
      <c r="J31" s="754"/>
      <c r="K31" s="754"/>
      <c r="L31" s="754"/>
      <c r="M31" s="754"/>
    </row>
    <row r="33" spans="8:10" ht="15" customHeight="1">
      <c r="H33" s="80"/>
      <c r="I33" s="80" t="s">
        <v>751</v>
      </c>
      <c r="J33" s="80"/>
    </row>
    <row r="34" ht="25.5" customHeight="1">
      <c r="J34" s="80"/>
    </row>
  </sheetData>
  <mergeCells count="10">
    <mergeCell ref="D1:M1"/>
    <mergeCell ref="A4:M4"/>
    <mergeCell ref="A5:A6"/>
    <mergeCell ref="B5:B6"/>
    <mergeCell ref="C5:C6"/>
    <mergeCell ref="D5:M5"/>
    <mergeCell ref="A22:B22"/>
    <mergeCell ref="A29:B29"/>
    <mergeCell ref="A30:B30"/>
    <mergeCell ref="F31:M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2007-03-14T10:39:18Z</cp:lastPrinted>
  <dcterms:created xsi:type="dcterms:W3CDTF">2002-03-22T09:59:04Z</dcterms:created>
  <dcterms:modified xsi:type="dcterms:W3CDTF">2007-03-30T13:10:22Z</dcterms:modified>
  <cp:category/>
  <cp:version/>
  <cp:contentType/>
  <cp:contentStatus/>
</cp:coreProperties>
</file>