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Z 2.4 " sheetId="1" r:id="rId1"/>
    <sheet name="Z 1,4" sheetId="2" r:id="rId2"/>
    <sheet name="Z5.4" sheetId="3" r:id="rId3"/>
    <sheet name="Z1" sheetId="4" r:id="rId4"/>
    <sheet name="Z2" sheetId="5" r:id="rId5"/>
    <sheet name="Z2a" sheetId="6" r:id="rId6"/>
  </sheets>
  <definedNames>
    <definedName name="_xlnm.Print_Area" localSheetId="1">'Z 1,4'!$A$2:$I$157</definedName>
    <definedName name="_xlnm.Print_Area" localSheetId="0">'Z 2.4 '!$A$1:$L$616</definedName>
    <definedName name="_xlnm.Print_Area" localSheetId="3">'Z1'!$A$1:$P$33</definedName>
    <definedName name="_xlnm.Print_Area" localSheetId="4">'Z2'!$A$1:$R$30</definedName>
    <definedName name="_xlnm.Print_Area" localSheetId="2">'Z5.4'!$A$1:$E$34</definedName>
    <definedName name="_xlnm.Print_Titles" localSheetId="1">'Z 1,4'!$5:$7</definedName>
    <definedName name="_xlnm.Print_Titles" localSheetId="0">'Z 2.4 '!$3:$7</definedName>
  </definedNames>
  <calcPr fullCalcOnLoad="1"/>
</workbook>
</file>

<file path=xl/sharedStrings.xml><?xml version="1.0" encoding="utf-8"?>
<sst xmlns="http://schemas.openxmlformats.org/spreadsheetml/2006/main" count="1723" uniqueCount="639">
  <si>
    <t>Zalącznik Nr 1 do Uchwały Rady Powiatu w Olecku Nr XIII/…./07 z dnia 27 grudnia 2007 roku</t>
  </si>
  <si>
    <t>Załącznik nr 2 do Uchwały Rady Powiatu w Olecku Nr XIII/......./07 z dn. 27 grudnia 2007 roku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</si>
  <si>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</si>
  <si>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</si>
  <si>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</si>
  <si>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</si>
  <si>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</si>
  <si>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Spłata zobowiązań ( A+B+D)</t>
  </si>
  <si>
    <t>Nazwa i cel zadania inwestycyjnego i okres realizacji (w latach)</t>
  </si>
  <si>
    <t>Opłaty i składki</t>
  </si>
  <si>
    <t xml:space="preserve">Wynagrodzenia bezosobowe </t>
  </si>
  <si>
    <t>Przebudowa dróg powiatowych miasta Olecko - ulice: Grunwaldzka, Kościuszki, Norwida, Dąbrowskiej - 1,614 km</t>
  </si>
  <si>
    <t>75421</t>
  </si>
  <si>
    <t>Zarządzanie kryzysowe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</si>
  <si>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</si>
  <si>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</si>
  <si>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</si>
  <si>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</si>
  <si>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</si>
  <si>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</si>
  <si>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</si>
  <si>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</si>
  <si>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</si>
  <si>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</si>
  <si>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</si>
  <si>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</si>
  <si>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</si>
  <si>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</si>
  <si>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</si>
  <si>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</si>
  <si>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</si>
  <si>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</si>
  <si>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</si>
  <si>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</si>
  <si>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</si>
  <si>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</si>
  <si>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</si>
  <si>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</si>
  <si>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</si>
  <si>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</si>
  <si>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</si>
  <si>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</si>
  <si>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</si>
  <si>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</si>
  <si>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</si>
  <si>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</si>
  <si>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</si>
  <si>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</si>
  <si>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</si>
  <si>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</si>
  <si>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</si>
  <si>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</si>
  <si>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</si>
  <si>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</si>
  <si>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</si>
  <si>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</si>
  <si>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</si>
  <si>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</si>
  <si>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</si>
  <si>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</si>
  <si>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</si>
  <si>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</si>
  <si>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</si>
  <si>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</si>
  <si>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</si>
  <si>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</si>
  <si>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</si>
  <si>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</si>
  <si>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</si>
  <si>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</si>
  <si>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</si>
  <si>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</si>
  <si>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</si>
  <si>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</si>
  <si>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</si>
  <si>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</si>
  <si>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</si>
  <si>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</si>
  <si>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</si>
  <si>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</si>
  <si>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</si>
  <si>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</si>
  <si>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</si>
  <si>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</si>
  <si>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</si>
  <si>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</si>
  <si>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</si>
  <si>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</si>
  <si>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</si>
  <si>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</si>
  <si>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</si>
  <si>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</si>
  <si>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</si>
  <si>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</si>
  <si>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</si>
  <si>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</si>
  <si>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</si>
  <si>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</si>
  <si>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</si>
  <si>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</si>
  <si>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</si>
  <si>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</si>
  <si>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</si>
  <si>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</si>
  <si>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</si>
  <si>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</si>
  <si>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</si>
  <si>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</si>
  <si>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</si>
  <si>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</si>
  <si>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</si>
  <si>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</si>
  <si>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</si>
  <si>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</si>
  <si>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</si>
  <si>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</si>
  <si>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</si>
  <si>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</si>
  <si>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</si>
  <si>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</si>
  <si>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</si>
  <si>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</si>
  <si>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</si>
  <si>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</si>
  <si>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</si>
  <si>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</si>
  <si>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</si>
  <si>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</si>
  <si>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</si>
  <si>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</si>
  <si>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</si>
  <si>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</si>
  <si>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</si>
  <si>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</si>
  <si>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</si>
  <si>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</si>
  <si>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</si>
  <si>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</si>
  <si>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</si>
  <si>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</si>
  <si>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</si>
  <si>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</si>
  <si>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</si>
  <si>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</si>
  <si>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</si>
  <si>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</si>
  <si>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</si>
  <si>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</si>
  <si>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</si>
  <si>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</si>
  <si>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</si>
  <si>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</si>
  <si>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</si>
  <si>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</si>
  <si>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</si>
  <si>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</si>
  <si>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</si>
  <si>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</si>
  <si>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</si>
  <si>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</si>
  <si>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</si>
  <si>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</si>
  <si>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</si>
  <si>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</si>
  <si>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</si>
  <si>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</si>
  <si>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</si>
  <si>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</si>
  <si>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</si>
  <si>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</si>
  <si>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</si>
  <si>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</si>
  <si>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</si>
  <si>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</si>
  <si>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</si>
  <si>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</si>
  <si>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</si>
  <si>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</si>
  <si>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</si>
  <si>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</si>
  <si>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</si>
  <si>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</si>
  <si>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</si>
  <si>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</si>
  <si>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</si>
  <si>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</si>
  <si>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</si>
  <si>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</si>
  <si>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</si>
  <si>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</si>
  <si>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</si>
  <si>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</si>
  <si>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</si>
  <si>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</si>
  <si>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</si>
  <si>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</si>
  <si>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</si>
  <si>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</si>
  <si>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</si>
  <si>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</si>
  <si>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</si>
  <si>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</si>
  <si>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</si>
  <si>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</si>
  <si>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</si>
  <si>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</si>
  <si>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</si>
  <si>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</si>
  <si>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</si>
  <si>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</si>
  <si>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</si>
  <si>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</si>
  <si>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</si>
  <si>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</si>
  <si>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Rehabilitacja zawodowa                i społeczna osób niepełnosprawnych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</si>
  <si>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</si>
  <si>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</si>
  <si>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</si>
  <si>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</si>
  <si>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</si>
  <si>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</si>
  <si>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</si>
  <si>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</si>
  <si>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</si>
  <si>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</si>
  <si>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</si>
  <si>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</si>
  <si>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</si>
  <si>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</si>
  <si>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</si>
  <si>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</si>
  <si>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</si>
  <si>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</si>
  <si>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</si>
  <si>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</si>
  <si>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</si>
  <si>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</si>
  <si>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</si>
  <si>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</si>
  <si>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</si>
  <si>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</si>
  <si>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</si>
  <si>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</si>
  <si>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</si>
  <si>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</si>
  <si>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</si>
  <si>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</si>
  <si>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</si>
  <si>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</si>
  <si>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</si>
  <si>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</si>
  <si>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</si>
  <si>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</si>
  <si>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</si>
  <si>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</si>
  <si>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</si>
  <si>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</si>
  <si>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</si>
  <si>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</si>
  <si>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</si>
  <si>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</si>
  <si>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</si>
  <si>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</si>
  <si>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</si>
  <si>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</si>
  <si>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</si>
  <si>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</si>
  <si>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</si>
  <si>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</si>
  <si>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</si>
  <si>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</si>
  <si>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</si>
  <si>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</si>
  <si>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</si>
  <si>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</si>
  <si>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</si>
  <si>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</si>
  <si>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</si>
  <si>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</si>
  <si>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</si>
  <si>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Nagr.i wyd.nie zal.do wynagrodzeń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</si>
  <si>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</si>
  <si>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</si>
  <si>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</si>
  <si>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</si>
  <si>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</si>
  <si>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</si>
  <si>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</si>
  <si>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</si>
  <si>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</si>
  <si>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</si>
  <si>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</si>
  <si>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</si>
  <si>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</si>
  <si>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</si>
  <si>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</si>
  <si>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</si>
  <si>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</si>
  <si>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</si>
  <si>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</si>
  <si>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</si>
  <si>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</si>
  <si>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</si>
  <si>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</si>
  <si>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</si>
  <si>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</si>
  <si>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</si>
  <si>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</si>
  <si>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Komendy Powiatowe Państwowej Straży Pożarnej</t>
  </si>
  <si>
    <t>Wydatki inwest.jedn.budżet.</t>
  </si>
  <si>
    <t>Placówki opiekuńczo - wychowawcze</t>
  </si>
  <si>
    <t>Rodziny zastępcze</t>
  </si>
  <si>
    <t>dotacje na real. zad. bież. jed. sekt. finan. publicz.</t>
  </si>
  <si>
    <t>6619</t>
  </si>
  <si>
    <t>6299</t>
  </si>
  <si>
    <t>środki na dofin. własnych inwestycji otrzym.z innych źródeł</t>
  </si>
  <si>
    <t>w tym: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</si>
  <si>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</si>
  <si>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</si>
  <si>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</si>
  <si>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</si>
  <si>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</si>
  <si>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</si>
  <si>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</si>
  <si>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</si>
  <si>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</si>
  <si>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</si>
  <si>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</si>
  <si>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</si>
  <si>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</si>
  <si>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</si>
  <si>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</si>
  <si>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</si>
  <si>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</si>
  <si>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</si>
  <si>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</si>
  <si>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</si>
  <si>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</si>
  <si>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</si>
  <si>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</si>
  <si>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</si>
  <si>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datacje na realizację zadań bieżących jednostek sektora  finansów publicznych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</si>
  <si>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</si>
  <si>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</si>
  <si>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</si>
  <si>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</si>
  <si>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</si>
  <si>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</si>
  <si>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</si>
  <si>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</si>
  <si>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</si>
  <si>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</si>
  <si>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</si>
  <si>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</si>
  <si>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</si>
  <si>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</si>
  <si>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</si>
  <si>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</si>
  <si>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</si>
  <si>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</si>
  <si>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</si>
  <si>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</si>
  <si>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</si>
  <si>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</si>
  <si>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</si>
  <si>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</si>
  <si>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</si>
  <si>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</si>
  <si>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</si>
  <si>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</si>
  <si>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</si>
  <si>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</si>
  <si>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</si>
  <si>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</si>
  <si>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</si>
  <si>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</si>
  <si>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</si>
  <si>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</si>
  <si>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</si>
  <si>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</si>
  <si>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</si>
  <si>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</si>
  <si>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w złotych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</si>
  <si>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</si>
  <si>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</si>
  <si>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</si>
  <si>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</si>
  <si>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</si>
  <si>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</si>
  <si>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</si>
  <si>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</si>
  <si>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</si>
  <si>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</si>
  <si>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</si>
  <si>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</si>
  <si>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</si>
  <si>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</si>
  <si>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</si>
  <si>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</si>
  <si>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</si>
  <si>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</si>
  <si>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</si>
  <si>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</si>
  <si>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</si>
  <si>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</si>
  <si>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</si>
  <si>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</si>
  <si>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</si>
  <si>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</si>
  <si>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</si>
  <si>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</si>
  <si>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</si>
  <si>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</si>
  <si>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</si>
  <si>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</si>
  <si>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</si>
  <si>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</si>
  <si>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</si>
  <si>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</si>
  <si>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</si>
  <si>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</si>
  <si>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</si>
  <si>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</si>
  <si>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</si>
  <si>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</si>
  <si>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</si>
  <si>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</si>
  <si>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</si>
  <si>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</si>
  <si>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</si>
  <si>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</si>
  <si>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</si>
  <si>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</si>
  <si>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</si>
  <si>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</si>
  <si>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</si>
  <si>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</si>
  <si>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</si>
  <si>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</si>
  <si>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</si>
  <si>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</si>
  <si>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</si>
  <si>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</si>
  <si>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</si>
  <si>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</si>
  <si>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</si>
  <si>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</si>
  <si>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</si>
  <si>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</si>
  <si>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</si>
  <si>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</si>
  <si>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</si>
  <si>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</si>
  <si>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</si>
  <si>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</si>
  <si>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</si>
  <si>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</si>
  <si>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</si>
  <si>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</si>
  <si>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</si>
  <si>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</si>
  <si>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</si>
  <si>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</si>
  <si>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</si>
  <si>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</si>
  <si>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</si>
  <si>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</si>
  <si>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</si>
  <si>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</si>
  <si>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§ 903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</si>
  <si>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</si>
  <si>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</si>
  <si>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</si>
  <si>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</si>
  <si>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</si>
  <si>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</si>
  <si>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</si>
  <si>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</si>
  <si>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</si>
  <si>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</si>
  <si>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</si>
  <si>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</si>
  <si>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</si>
  <si>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</si>
  <si>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</si>
  <si>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</si>
  <si>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</si>
  <si>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</si>
  <si>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</si>
  <si>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</si>
  <si>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</si>
  <si>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</si>
  <si>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</si>
  <si>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</si>
  <si>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</si>
  <si>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</si>
  <si>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</si>
  <si>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</si>
  <si>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</si>
  <si>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</si>
  <si>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</si>
  <si>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</si>
  <si>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</si>
  <si>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</si>
  <si>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</si>
  <si>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</si>
  <si>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</si>
  <si>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</si>
  <si>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</si>
  <si>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</si>
  <si>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</si>
  <si>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</si>
  <si>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</si>
  <si>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</si>
  <si>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</si>
  <si>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</si>
  <si>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</si>
  <si>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Przewidywane wykonanie 2002</t>
  </si>
  <si>
    <t>Nagr.i wyd.nie zal.do wynagr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</si>
  <si>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</si>
  <si>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</si>
  <si>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</si>
  <si>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</si>
  <si>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</si>
  <si>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</si>
  <si>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</si>
  <si>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</si>
  <si>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</si>
  <si>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</si>
  <si>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</si>
  <si>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</si>
  <si>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</si>
  <si>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</si>
  <si>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</si>
  <si>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</si>
  <si>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</si>
  <si>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</si>
  <si>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</si>
  <si>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</si>
  <si>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</si>
  <si>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</si>
  <si>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</si>
  <si>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</si>
  <si>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</si>
  <si>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</si>
  <si>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</si>
  <si>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</si>
  <si>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</si>
  <si>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</si>
  <si>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</si>
  <si>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</si>
  <si>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</si>
  <si>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Struktura %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</si>
  <si>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</si>
  <si>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</si>
  <si>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</si>
  <si>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</si>
  <si>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</si>
  <si>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</si>
  <si>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</si>
  <si>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</si>
  <si>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</si>
  <si>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 xml:space="preserve"> Przewodniczący Rady Powiatu: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</si>
  <si>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</si>
  <si>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</si>
  <si>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</si>
  <si>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</si>
  <si>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</si>
  <si>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</si>
  <si>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</si>
  <si>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rok budżetowy 2008 (8+9+10+11)</t>
  </si>
  <si>
    <t>"Przebudowa drogi powiatowej nr 1857 N "Orłowo-Wronki-Połom-Straduny" w zakresie dokumentacji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</si>
  <si>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</si>
  <si>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</si>
  <si>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</si>
  <si>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</si>
  <si>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</si>
  <si>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Plan na 2008 rok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</si>
  <si>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</si>
  <si>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</si>
  <si>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</si>
  <si>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</si>
  <si>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</si>
  <si>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</si>
  <si>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</si>
  <si>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</si>
  <si>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</si>
  <si>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</si>
  <si>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</si>
  <si>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</si>
  <si>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</si>
  <si>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</si>
  <si>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</si>
  <si>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</si>
  <si>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</si>
  <si>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</si>
  <si>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</si>
  <si>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</si>
  <si>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</si>
  <si>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</si>
  <si>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</si>
  <si>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</si>
  <si>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</si>
  <si>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</si>
  <si>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</si>
  <si>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</si>
  <si>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</si>
  <si>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</si>
  <si>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</si>
  <si>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</si>
  <si>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</si>
  <si>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</si>
  <si>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</si>
  <si>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Przewidywane wykonanie w 2007 r.</t>
  </si>
  <si>
    <t>- na zadania zlecone (§ 2110,  i §6410)</t>
  </si>
  <si>
    <t>Prognoza kwoty długu powiatu na rok 2008 i lata następne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</si>
  <si>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</si>
  <si>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</si>
  <si>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</si>
  <si>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</si>
  <si>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</si>
  <si>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</si>
  <si>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Rodzaj zadłużenia</t>
  </si>
  <si>
    <t>Przewidywane wykonanie na koniec 2007 r.</t>
  </si>
  <si>
    <t xml:space="preserve">         Marian Świerszcz</t>
  </si>
  <si>
    <t>Środki pozyskane ze źródeł zagranicznych</t>
  </si>
  <si>
    <t>2. Dotacje ze źródeł zagranicznych</t>
  </si>
  <si>
    <t>3. Dochody własne</t>
  </si>
  <si>
    <t>Załącznik Nr 5 do Uchwały Rady Powiatu w Olecku Nr XIII/....../07 z dnia  27 grudnia 2007 roku</t>
  </si>
  <si>
    <t xml:space="preserve">Struktura % 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</si>
  <si>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</si>
  <si>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</si>
  <si>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</si>
  <si>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</si>
  <si>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</si>
  <si>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"Przebudowa odcinka drogi powiatowej nr 1899 N Olecko-Krupin-Szczecinki"około 4 km - I etap</t>
  </si>
  <si>
    <t>Załącznik Nr 2a do Uchwały Rady Powiatu w Olecku  nr XIV/92/08 z dnia 31 stycznia 2008 r.</t>
  </si>
  <si>
    <t>Załącznik nr 2 do Uchwały Rady Powiatu w Olecku nr XIV/92/08  z dnia 31 stycznia 2008r.</t>
  </si>
  <si>
    <t>Załącznik nr 1 do Uchwały Rady Powiatu w Olecku Nr XIV/92/08 z dnia 31 stycznia 2008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</si>
</sst>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Arial CE"/>
      <family val="0"/>
    </font>
    <font>
      <b/>
      <i/>
      <sz val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 wrapText="1"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1" fontId="12" fillId="0" borderId="3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right"/>
    </xf>
    <xf numFmtId="0" fontId="4" fillId="3" borderId="4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4" fillId="5" borderId="19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2" fillId="0" borderId="3" xfId="0" applyNumberFormat="1" applyFont="1" applyBorder="1" applyAlignment="1">
      <alignment horizontal="left"/>
    </xf>
    <xf numFmtId="41" fontId="12" fillId="0" borderId="3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41" fontId="12" fillId="5" borderId="1" xfId="0" applyNumberFormat="1" applyFont="1" applyFill="1" applyBorder="1" applyAlignment="1">
      <alignment horizontal="center" vertical="center"/>
    </xf>
    <xf numFmtId="41" fontId="12" fillId="5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4" fillId="4" borderId="6" xfId="0" applyFont="1" applyFill="1" applyBorder="1" applyAlignment="1">
      <alignment/>
    </xf>
    <xf numFmtId="0" fontId="4" fillId="4" borderId="30" xfId="0" applyFont="1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0" fillId="4" borderId="6" xfId="0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wrapText="1"/>
    </xf>
    <xf numFmtId="49" fontId="10" fillId="3" borderId="8" xfId="0" applyNumberFormat="1" applyFont="1" applyFill="1" applyBorder="1" applyAlignment="1">
      <alignment/>
    </xf>
    <xf numFmtId="49" fontId="12" fillId="3" borderId="4" xfId="0" applyNumberFormat="1" applyFont="1" applyFill="1" applyBorder="1" applyAlignment="1">
      <alignment horizontal="left"/>
    </xf>
    <xf numFmtId="49" fontId="10" fillId="5" borderId="10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49" fontId="10" fillId="3" borderId="10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10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2" borderId="10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3" xfId="0" applyNumberFormat="1" applyFont="1" applyFill="1" applyBorder="1" applyAlignment="1">
      <alignment horizontal="left"/>
    </xf>
    <xf numFmtId="49" fontId="10" fillId="5" borderId="33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left"/>
    </xf>
    <xf numFmtId="49" fontId="12" fillId="2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10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center"/>
    </xf>
    <xf numFmtId="49" fontId="12" fillId="6" borderId="1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/>
    </xf>
    <xf numFmtId="0" fontId="0" fillId="4" borderId="28" xfId="0" applyFill="1" applyBorder="1" applyAlignment="1">
      <alignment/>
    </xf>
    <xf numFmtId="0" fontId="4" fillId="4" borderId="16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3" fontId="10" fillId="2" borderId="3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0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4" fillId="8" borderId="14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4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10" fontId="4" fillId="3" borderId="22" xfId="0" applyNumberFormat="1" applyFont="1" applyFill="1" applyBorder="1" applyAlignment="1">
      <alignment/>
    </xf>
    <xf numFmtId="10" fontId="7" fillId="4" borderId="22" xfId="0" applyNumberFormat="1" applyFont="1" applyFill="1" applyBorder="1" applyAlignment="1">
      <alignment/>
    </xf>
    <xf numFmtId="10" fontId="0" fillId="2" borderId="22" xfId="0" applyNumberFormat="1" applyFont="1" applyFill="1" applyBorder="1" applyAlignment="1">
      <alignment/>
    </xf>
    <xf numFmtId="10" fontId="0" fillId="4" borderId="22" xfId="0" applyNumberFormat="1" applyFont="1" applyFill="1" applyBorder="1" applyAlignment="1">
      <alignment/>
    </xf>
    <xf numFmtId="10" fontId="4" fillId="4" borderId="22" xfId="0" applyNumberFormat="1" applyFont="1" applyFill="1" applyBorder="1" applyAlignment="1">
      <alignment/>
    </xf>
    <xf numFmtId="10" fontId="9" fillId="2" borderId="22" xfId="0" applyNumberFormat="1" applyFont="1" applyFill="1" applyBorder="1" applyAlignment="1">
      <alignment/>
    </xf>
    <xf numFmtId="10" fontId="4" fillId="7" borderId="22" xfId="0" applyNumberFormat="1" applyFont="1" applyFill="1" applyBorder="1" applyAlignment="1">
      <alignment/>
    </xf>
    <xf numFmtId="10" fontId="9" fillId="2" borderId="22" xfId="0" applyNumberFormat="1" applyFont="1" applyFill="1" applyBorder="1" applyAlignment="1">
      <alignment/>
    </xf>
    <xf numFmtId="10" fontId="0" fillId="4" borderId="37" xfId="0" applyNumberFormat="1" applyFont="1" applyFill="1" applyBorder="1" applyAlignment="1">
      <alignment/>
    </xf>
    <xf numFmtId="0" fontId="7" fillId="8" borderId="15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 applyProtection="1">
      <alignment horizontal="left" vertical="center"/>
      <protection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3" fontId="4" fillId="3" borderId="4" xfId="0" applyNumberFormat="1" applyFont="1" applyFill="1" applyBorder="1" applyAlignment="1">
      <alignment/>
    </xf>
    <xf numFmtId="10" fontId="4" fillId="3" borderId="36" xfId="0" applyNumberFormat="1" applyFont="1" applyFill="1" applyBorder="1" applyAlignment="1">
      <alignment/>
    </xf>
    <xf numFmtId="0" fontId="12" fillId="0" borderId="5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3" fontId="10" fillId="3" borderId="4" xfId="0" applyNumberFormat="1" applyFont="1" applyFill="1" applyBorder="1" applyAlignment="1">
      <alignment/>
    </xf>
    <xf numFmtId="3" fontId="12" fillId="3" borderId="4" xfId="0" applyNumberFormat="1" applyFont="1" applyFill="1" applyBorder="1" applyAlignment="1">
      <alignment/>
    </xf>
    <xf numFmtId="3" fontId="10" fillId="3" borderId="36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5" borderId="22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2" borderId="36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/>
    </xf>
    <xf numFmtId="3" fontId="10" fillId="3" borderId="22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 horizontal="right"/>
    </xf>
    <xf numFmtId="3" fontId="12" fillId="3" borderId="36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6" borderId="15" xfId="0" applyNumberFormat="1" applyFont="1" applyFill="1" applyBorder="1" applyAlignment="1">
      <alignment/>
    </xf>
    <xf numFmtId="49" fontId="10" fillId="2" borderId="33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36" xfId="0" applyNumberFormat="1" applyFont="1" applyFill="1" applyBorder="1" applyAlignment="1">
      <alignment/>
    </xf>
    <xf numFmtId="10" fontId="10" fillId="3" borderId="4" xfId="0" applyNumberFormat="1" applyFont="1" applyFill="1" applyBorder="1" applyAlignment="1">
      <alignment/>
    </xf>
    <xf numFmtId="10" fontId="10" fillId="5" borderId="4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10" fontId="12" fillId="2" borderId="4" xfId="0" applyNumberFormat="1" applyFont="1" applyFill="1" applyBorder="1" applyAlignment="1">
      <alignment/>
    </xf>
    <xf numFmtId="0" fontId="14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0" fontId="7" fillId="4" borderId="22" xfId="0" applyNumberFormat="1" applyFont="1" applyFill="1" applyBorder="1" applyAlignment="1">
      <alignment/>
    </xf>
    <xf numFmtId="49" fontId="12" fillId="2" borderId="10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22" xfId="0" applyNumberFormat="1" applyBorder="1" applyAlignment="1">
      <alignment/>
    </xf>
    <xf numFmtId="49" fontId="12" fillId="0" borderId="4" xfId="0" applyNumberFormat="1" applyFont="1" applyBorder="1" applyAlignment="1">
      <alignment horizontal="left"/>
    </xf>
    <xf numFmtId="3" fontId="12" fillId="2" borderId="17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0" borderId="1" xfId="0" applyNumberFormat="1" applyFont="1" applyBorder="1" applyAlignment="1">
      <alignment/>
    </xf>
    <xf numFmtId="3" fontId="12" fillId="2" borderId="36" xfId="0" applyNumberFormat="1" applyFont="1" applyFill="1" applyBorder="1" applyAlignment="1">
      <alignment horizontal="right"/>
    </xf>
    <xf numFmtId="49" fontId="10" fillId="5" borderId="10" xfId="0" applyNumberFormat="1" applyFont="1" applyFill="1" applyBorder="1" applyAlignment="1">
      <alignment horizontal="left"/>
    </xf>
    <xf numFmtId="3" fontId="12" fillId="2" borderId="22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4" xfId="0" applyBorder="1" applyAlignment="1">
      <alignment/>
    </xf>
    <xf numFmtId="0" fontId="10" fillId="5" borderId="1" xfId="0" applyFont="1" applyFill="1" applyBorder="1" applyAlignment="1">
      <alignment horizontal="left" wrapText="1"/>
    </xf>
    <xf numFmtId="10" fontId="4" fillId="3" borderId="22" xfId="0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3" fontId="0" fillId="4" borderId="40" xfId="0" applyNumberFormat="1" applyFill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36" xfId="0" applyNumberFormat="1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5" borderId="34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14" fillId="0" borderId="42" xfId="0" applyFont="1" applyBorder="1" applyAlignment="1">
      <alignment vertical="center" wrapText="1"/>
    </xf>
    <xf numFmtId="0" fontId="14" fillId="0" borderId="33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wrapText="1" indent="1"/>
    </xf>
    <xf numFmtId="0" fontId="14" fillId="0" borderId="43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10" fontId="12" fillId="0" borderId="15" xfId="0" applyNumberFormat="1" applyFont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0" fontId="10" fillId="0" borderId="22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49" fontId="10" fillId="5" borderId="10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 horizontal="center"/>
    </xf>
    <xf numFmtId="10" fontId="10" fillId="0" borderId="15" xfId="0" applyNumberFormat="1" applyFont="1" applyBorder="1" applyAlignment="1">
      <alignment/>
    </xf>
    <xf numFmtId="10" fontId="9" fillId="4" borderId="22" xfId="0" applyNumberFormat="1" applyFont="1" applyFill="1" applyBorder="1" applyAlignment="1">
      <alignment/>
    </xf>
    <xf numFmtId="49" fontId="18" fillId="4" borderId="1" xfId="0" applyNumberFormat="1" applyFont="1" applyFill="1" applyBorder="1" applyAlignment="1">
      <alignment wrapText="1"/>
    </xf>
    <xf numFmtId="49" fontId="18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10" fontId="10" fillId="0" borderId="37" xfId="0" applyNumberFormat="1" applyFont="1" applyBorder="1" applyAlignment="1">
      <alignment/>
    </xf>
    <xf numFmtId="0" fontId="0" fillId="0" borderId="19" xfId="0" applyBorder="1" applyAlignment="1">
      <alignment/>
    </xf>
    <xf numFmtId="49" fontId="10" fillId="0" borderId="8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3" fontId="12" fillId="2" borderId="1" xfId="0" applyNumberFormat="1" applyFont="1" applyFill="1" applyBorder="1" applyAlignment="1">
      <alignment/>
    </xf>
    <xf numFmtId="10" fontId="10" fillId="2" borderId="1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10" fontId="10" fillId="5" borderId="1" xfId="0" applyNumberFormat="1" applyFont="1" applyFill="1" applyBorder="1" applyAlignment="1">
      <alignment/>
    </xf>
    <xf numFmtId="0" fontId="18" fillId="4" borderId="10" xfId="0" applyFont="1" applyFill="1" applyBorder="1" applyAlignment="1">
      <alignment horizontal="right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/>
    </xf>
    <xf numFmtId="3" fontId="10" fillId="5" borderId="22" xfId="0" applyNumberFormat="1" applyFont="1" applyFill="1" applyBorder="1" applyAlignment="1">
      <alignment/>
    </xf>
    <xf numFmtId="10" fontId="10" fillId="6" borderId="41" xfId="0" applyNumberFormat="1" applyFont="1" applyFill="1" applyBorder="1" applyAlignment="1">
      <alignment/>
    </xf>
    <xf numFmtId="3" fontId="10" fillId="6" borderId="37" xfId="0" applyNumberFormat="1" applyFont="1" applyFill="1" applyBorder="1" applyAlignment="1">
      <alignment/>
    </xf>
    <xf numFmtId="49" fontId="10" fillId="5" borderId="10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2" fillId="0" borderId="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/>
    </xf>
    <xf numFmtId="41" fontId="12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3" borderId="18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vertical="center"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4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49" fontId="0" fillId="4" borderId="15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3" borderId="46" xfId="0" applyFont="1" applyFill="1" applyBorder="1" applyAlignment="1">
      <alignment horizontal="center" wrapText="1"/>
    </xf>
    <xf numFmtId="0" fontId="4" fillId="8" borderId="13" xfId="0" applyFont="1" applyFill="1" applyBorder="1" applyAlignment="1" applyProtection="1">
      <alignment horizontal="center" vertical="center"/>
      <protection/>
    </xf>
    <xf numFmtId="0" fontId="4" fillId="8" borderId="2" xfId="0" applyFont="1" applyFill="1" applyBorder="1" applyAlignment="1" applyProtection="1">
      <alignment horizontal="center" vertical="center"/>
      <protection/>
    </xf>
    <xf numFmtId="0" fontId="7" fillId="8" borderId="14" xfId="0" applyFont="1" applyFill="1" applyBorder="1" applyAlignment="1" applyProtection="1">
      <alignment horizontal="center" vertical="center"/>
      <protection/>
    </xf>
    <xf numFmtId="0" fontId="10" fillId="7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38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38" xfId="0" applyFont="1" applyFill="1" applyBorder="1" applyAlignment="1" applyProtection="1">
      <alignment horizontal="center" vertical="center" wrapText="1"/>
      <protection/>
    </xf>
    <xf numFmtId="0" fontId="7" fillId="8" borderId="37" xfId="0" applyFont="1" applyFill="1" applyBorder="1" applyAlignment="1" applyProtection="1">
      <alignment horizontal="center" vertical="center" wrapText="1"/>
      <protection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1" fontId="12" fillId="0" borderId="20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/>
    </xf>
    <xf numFmtId="41" fontId="12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20" xfId="0" applyFont="1" applyBorder="1" applyAlignment="1">
      <alignment/>
    </xf>
    <xf numFmtId="0" fontId="14" fillId="0" borderId="4" xfId="0" applyFont="1" applyBorder="1" applyAlignment="1">
      <alignment/>
    </xf>
    <xf numFmtId="41" fontId="12" fillId="0" borderId="3" xfId="0" applyNumberFormat="1" applyFont="1" applyBorder="1" applyAlignment="1">
      <alignment horizontal="center" vertical="center" wrapText="1"/>
    </xf>
    <xf numFmtId="41" fontId="12" fillId="0" borderId="20" xfId="0" applyNumberFormat="1" applyFont="1" applyBorder="1" applyAlignment="1">
      <alignment horizontal="center" vertical="center" wrapText="1"/>
    </xf>
    <xf numFmtId="41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1" fontId="10" fillId="5" borderId="17" xfId="0" applyNumberFormat="1" applyFont="1" applyFill="1" applyBorder="1" applyAlignment="1">
      <alignment horizontal="center"/>
    </xf>
    <xf numFmtId="41" fontId="10" fillId="5" borderId="19" xfId="0" applyNumberFormat="1" applyFont="1" applyFill="1" applyBorder="1" applyAlignment="1">
      <alignment horizontal="center"/>
    </xf>
    <xf numFmtId="0" fontId="12" fillId="0" borderId="51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vertical="center"/>
    </xf>
    <xf numFmtId="0" fontId="4" fillId="5" borderId="39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057"/>
  <sheetViews>
    <sheetView zoomScaleSheetLayoutView="75" workbookViewId="0" topLeftCell="A367">
      <selection activeCell="A21" sqref="A21:IV21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28.375" style="0" customWidth="1"/>
    <col min="4" max="4" width="13.75390625" style="0" customWidth="1"/>
    <col min="5" max="5" width="8.25390625" style="0" customWidth="1"/>
    <col min="6" max="6" width="11.00390625" style="0" customWidth="1"/>
    <col min="7" max="7" width="10.875" style="0" customWidth="1"/>
    <col min="8" max="8" width="10.75390625" style="0" customWidth="1"/>
    <col min="9" max="9" width="9.625" style="0" customWidth="1"/>
    <col min="10" max="10" width="9.25390625" style="0" customWidth="1"/>
    <col min="11" max="11" width="9.00390625" style="0" customWidth="1"/>
    <col min="12" max="12" width="11.75390625" style="0" customWidth="1"/>
  </cols>
  <sheetData>
    <row r="1" spans="4:10" ht="30.75" customHeight="1">
      <c r="D1" s="411" t="s">
        <v>1</v>
      </c>
      <c r="E1" s="411"/>
      <c r="F1" s="411"/>
      <c r="G1" s="412"/>
      <c r="H1" s="412"/>
      <c r="I1" s="412"/>
      <c r="J1" s="412"/>
    </row>
    <row r="2" spans="2:16" ht="21.75" customHeight="1" thickBot="1">
      <c r="B2" s="414" t="s">
        <v>565</v>
      </c>
      <c r="C2" s="414"/>
      <c r="D2" s="414"/>
      <c r="E2" s="414"/>
      <c r="F2" s="414"/>
      <c r="G2" s="414"/>
      <c r="H2" s="414"/>
      <c r="I2" s="414"/>
      <c r="J2" s="413"/>
      <c r="K2" s="413"/>
      <c r="L2" s="413"/>
      <c r="M2" s="413"/>
      <c r="N2" s="413"/>
      <c r="O2" s="413"/>
      <c r="P2" s="413"/>
    </row>
    <row r="3" spans="1:85" ht="21" customHeight="1">
      <c r="A3" s="417" t="s">
        <v>544</v>
      </c>
      <c r="B3" s="400" t="s">
        <v>545</v>
      </c>
      <c r="C3" s="403" t="s">
        <v>289</v>
      </c>
      <c r="D3" s="403" t="s">
        <v>577</v>
      </c>
      <c r="E3" s="403" t="s">
        <v>629</v>
      </c>
      <c r="F3" s="403" t="s">
        <v>264</v>
      </c>
      <c r="G3" s="403"/>
      <c r="H3" s="403"/>
      <c r="I3" s="403"/>
      <c r="J3" s="403"/>
      <c r="K3" s="403"/>
      <c r="L3" s="407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</row>
    <row r="4" spans="1:85" ht="21" customHeight="1">
      <c r="A4" s="418"/>
      <c r="B4" s="401"/>
      <c r="C4" s="404"/>
      <c r="D4" s="404"/>
      <c r="E4" s="404"/>
      <c r="F4" s="404" t="s">
        <v>482</v>
      </c>
      <c r="G4" s="404" t="s">
        <v>316</v>
      </c>
      <c r="H4" s="404"/>
      <c r="I4" s="404"/>
      <c r="J4" s="404"/>
      <c r="K4" s="404"/>
      <c r="L4" s="415" t="s">
        <v>525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</row>
    <row r="5" spans="1:85" ht="21" customHeight="1">
      <c r="A5" s="418"/>
      <c r="B5" s="401"/>
      <c r="C5" s="404"/>
      <c r="D5" s="404"/>
      <c r="E5" s="404"/>
      <c r="F5" s="404"/>
      <c r="G5" s="408" t="s">
        <v>149</v>
      </c>
      <c r="H5" s="408" t="s">
        <v>148</v>
      </c>
      <c r="I5" s="408" t="s">
        <v>304</v>
      </c>
      <c r="J5" s="408" t="s">
        <v>147</v>
      </c>
      <c r="K5" s="408" t="s">
        <v>268</v>
      </c>
      <c r="L5" s="41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</row>
    <row r="6" spans="1:85" ht="21" customHeight="1" thickBot="1">
      <c r="A6" s="419"/>
      <c r="B6" s="402"/>
      <c r="C6" s="405"/>
      <c r="D6" s="405"/>
      <c r="E6" s="405"/>
      <c r="F6" s="405"/>
      <c r="G6" s="409"/>
      <c r="H6" s="409"/>
      <c r="I6" s="409"/>
      <c r="J6" s="409"/>
      <c r="K6" s="409"/>
      <c r="L6" s="416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</row>
    <row r="7" spans="1:85" ht="12" customHeight="1">
      <c r="A7" s="354">
        <v>1</v>
      </c>
      <c r="B7" s="355">
        <v>2</v>
      </c>
      <c r="C7" s="356">
        <v>3</v>
      </c>
      <c r="D7" s="356">
        <v>4</v>
      </c>
      <c r="E7" s="356">
        <v>5</v>
      </c>
      <c r="F7" s="356">
        <v>6</v>
      </c>
      <c r="G7" s="356">
        <v>7</v>
      </c>
      <c r="H7" s="356">
        <v>8</v>
      </c>
      <c r="I7" s="356">
        <v>9</v>
      </c>
      <c r="J7" s="356">
        <v>10</v>
      </c>
      <c r="K7" s="356">
        <v>11</v>
      </c>
      <c r="L7" s="357">
        <v>12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</row>
    <row r="8" spans="1:85" ht="18" customHeight="1">
      <c r="A8" s="150" t="s">
        <v>546</v>
      </c>
      <c r="B8" s="151"/>
      <c r="C8" s="97" t="s">
        <v>548</v>
      </c>
      <c r="D8" s="241">
        <f>D9+D11</f>
        <v>46700</v>
      </c>
      <c r="E8" s="263">
        <f>D8/$D$608</f>
        <v>0.0013746119995738998</v>
      </c>
      <c r="F8" s="241">
        <f>F9+F11</f>
        <v>46700</v>
      </c>
      <c r="G8" s="241">
        <f aca="true" t="shared" si="0" ref="G8:L8">G9+G11</f>
        <v>0</v>
      </c>
      <c r="H8" s="241">
        <f t="shared" si="0"/>
        <v>0</v>
      </c>
      <c r="I8" s="241">
        <f t="shared" si="0"/>
        <v>1700</v>
      </c>
      <c r="J8" s="241">
        <f t="shared" si="0"/>
        <v>0</v>
      </c>
      <c r="K8" s="241">
        <f t="shared" si="0"/>
        <v>0</v>
      </c>
      <c r="L8" s="243">
        <f t="shared" si="0"/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</row>
    <row r="9" spans="1:85" ht="21" customHeight="1">
      <c r="A9" s="152" t="s">
        <v>36</v>
      </c>
      <c r="B9" s="153"/>
      <c r="C9" s="101" t="s">
        <v>383</v>
      </c>
      <c r="D9" s="244">
        <f>D10</f>
        <v>45000</v>
      </c>
      <c r="E9" s="264">
        <f aca="true" t="shared" si="1" ref="E9:E72">D9/$D$608</f>
        <v>0.0013245725905958348</v>
      </c>
      <c r="F9" s="244">
        <f>F10</f>
        <v>45000</v>
      </c>
      <c r="G9" s="244">
        <f aca="true" t="shared" si="2" ref="G9:L9">G10</f>
        <v>0</v>
      </c>
      <c r="H9" s="244">
        <f t="shared" si="2"/>
        <v>0</v>
      </c>
      <c r="I9" s="244">
        <f t="shared" si="2"/>
        <v>0</v>
      </c>
      <c r="J9" s="244">
        <f t="shared" si="2"/>
        <v>0</v>
      </c>
      <c r="K9" s="244">
        <f t="shared" si="2"/>
        <v>0</v>
      </c>
      <c r="L9" s="245">
        <f t="shared" si="2"/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</row>
    <row r="10" spans="1:85" ht="15.75" customHeight="1">
      <c r="A10" s="154"/>
      <c r="B10" s="52" t="s">
        <v>28</v>
      </c>
      <c r="C10" s="46" t="s">
        <v>102</v>
      </c>
      <c r="D10" s="252">
        <v>45000</v>
      </c>
      <c r="E10" s="266">
        <f t="shared" si="1"/>
        <v>0.0013245725905958348</v>
      </c>
      <c r="F10" s="252">
        <f>D10</f>
        <v>45000</v>
      </c>
      <c r="G10" s="117"/>
      <c r="H10" s="247">
        <v>0</v>
      </c>
      <c r="I10" s="248">
        <v>0</v>
      </c>
      <c r="J10" s="246"/>
      <c r="K10" s="246"/>
      <c r="L10" s="24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</row>
    <row r="11" spans="1:85" ht="15.75" customHeight="1">
      <c r="A11" s="152" t="s">
        <v>397</v>
      </c>
      <c r="B11" s="153"/>
      <c r="C11" s="99" t="s">
        <v>84</v>
      </c>
      <c r="D11" s="244">
        <f>D12</f>
        <v>1700</v>
      </c>
      <c r="E11" s="264">
        <f t="shared" si="1"/>
        <v>5.0039408978064874E-05</v>
      </c>
      <c r="F11" s="244">
        <f aca="true" t="shared" si="3" ref="F11:L11">F12</f>
        <v>1700</v>
      </c>
      <c r="G11" s="244">
        <f t="shared" si="3"/>
        <v>0</v>
      </c>
      <c r="H11" s="244">
        <f t="shared" si="3"/>
        <v>0</v>
      </c>
      <c r="I11" s="244">
        <f t="shared" si="3"/>
        <v>1700</v>
      </c>
      <c r="J11" s="244">
        <f t="shared" si="3"/>
        <v>0</v>
      </c>
      <c r="K11" s="244">
        <f t="shared" si="3"/>
        <v>0</v>
      </c>
      <c r="L11" s="245">
        <f t="shared" si="3"/>
        <v>0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</row>
    <row r="12" spans="1:12" s="59" customFormat="1" ht="24" customHeight="1">
      <c r="A12" s="154"/>
      <c r="B12" s="52" t="s">
        <v>74</v>
      </c>
      <c r="C12" s="46" t="s">
        <v>216</v>
      </c>
      <c r="D12" s="252">
        <v>1700</v>
      </c>
      <c r="E12" s="266">
        <f t="shared" si="1"/>
        <v>5.0039408978064874E-05</v>
      </c>
      <c r="F12" s="252">
        <f>D12</f>
        <v>1700</v>
      </c>
      <c r="G12" s="117">
        <v>0</v>
      </c>
      <c r="H12" s="247">
        <v>0</v>
      </c>
      <c r="I12" s="247">
        <f>F12</f>
        <v>1700</v>
      </c>
      <c r="J12" s="246"/>
      <c r="K12" s="246"/>
      <c r="L12" s="249"/>
    </row>
    <row r="13" spans="1:12" s="59" customFormat="1" ht="17.25" customHeight="1">
      <c r="A13" s="155" t="s">
        <v>37</v>
      </c>
      <c r="B13" s="156"/>
      <c r="C13" s="63" t="s">
        <v>38</v>
      </c>
      <c r="D13" s="250">
        <f>D14+D16</f>
        <v>159925</v>
      </c>
      <c r="E13" s="263">
        <f t="shared" si="1"/>
        <v>0.004707383812245308</v>
      </c>
      <c r="F13" s="250">
        <f aca="true" t="shared" si="4" ref="F13:L13">F14+F16</f>
        <v>159925</v>
      </c>
      <c r="G13" s="250">
        <f t="shared" si="4"/>
        <v>0</v>
      </c>
      <c r="H13" s="250">
        <f t="shared" si="4"/>
        <v>0</v>
      </c>
      <c r="I13" s="250">
        <f t="shared" si="4"/>
        <v>0</v>
      </c>
      <c r="J13" s="250">
        <f t="shared" si="4"/>
        <v>0</v>
      </c>
      <c r="K13" s="250">
        <f t="shared" si="4"/>
        <v>0</v>
      </c>
      <c r="L13" s="251">
        <f t="shared" si="4"/>
        <v>0</v>
      </c>
    </row>
    <row r="14" spans="1:12" s="59" customFormat="1" ht="18" customHeight="1">
      <c r="A14" s="157" t="s">
        <v>487</v>
      </c>
      <c r="B14" s="158"/>
      <c r="C14" s="98" t="s">
        <v>486</v>
      </c>
      <c r="D14" s="244">
        <f>D15</f>
        <v>142700</v>
      </c>
      <c r="E14" s="264">
        <f t="shared" si="1"/>
        <v>0.004200366859511681</v>
      </c>
      <c r="F14" s="244">
        <f aca="true" t="shared" si="5" ref="F14:L14">F15</f>
        <v>142700</v>
      </c>
      <c r="G14" s="244">
        <f t="shared" si="5"/>
        <v>0</v>
      </c>
      <c r="H14" s="244">
        <f t="shared" si="5"/>
        <v>0</v>
      </c>
      <c r="I14" s="244">
        <f t="shared" si="5"/>
        <v>0</v>
      </c>
      <c r="J14" s="244">
        <f t="shared" si="5"/>
        <v>0</v>
      </c>
      <c r="K14" s="244">
        <f t="shared" si="5"/>
        <v>0</v>
      </c>
      <c r="L14" s="245">
        <f t="shared" si="5"/>
        <v>0</v>
      </c>
    </row>
    <row r="15" spans="1:12" s="59" customFormat="1" ht="16.5" customHeight="1">
      <c r="A15" s="159"/>
      <c r="B15" s="50">
        <v>3030</v>
      </c>
      <c r="C15" s="47" t="s">
        <v>77</v>
      </c>
      <c r="D15" s="252">
        <v>142700</v>
      </c>
      <c r="E15" s="266">
        <f t="shared" si="1"/>
        <v>0.004200366859511681</v>
      </c>
      <c r="F15" s="252">
        <f>D15</f>
        <v>142700</v>
      </c>
      <c r="G15" s="117">
        <v>0</v>
      </c>
      <c r="H15" s="247">
        <v>0</v>
      </c>
      <c r="I15" s="248">
        <v>0</v>
      </c>
      <c r="J15" s="246"/>
      <c r="K15" s="246"/>
      <c r="L15" s="249"/>
    </row>
    <row r="16" spans="1:12" s="59" customFormat="1" ht="16.5" customHeight="1">
      <c r="A16" s="157" t="s">
        <v>39</v>
      </c>
      <c r="B16" s="158"/>
      <c r="C16" s="98" t="s">
        <v>40</v>
      </c>
      <c r="D16" s="244">
        <f>D18+D17</f>
        <v>17225</v>
      </c>
      <c r="E16" s="264">
        <f>D16/$D$608</f>
        <v>0.0005070169527336279</v>
      </c>
      <c r="F16" s="244">
        <f aca="true" t="shared" si="6" ref="F16:L16">F18+F17</f>
        <v>17225</v>
      </c>
      <c r="G16" s="244">
        <f t="shared" si="6"/>
        <v>0</v>
      </c>
      <c r="H16" s="244">
        <f t="shared" si="6"/>
        <v>0</v>
      </c>
      <c r="I16" s="244">
        <f t="shared" si="6"/>
        <v>0</v>
      </c>
      <c r="J16" s="244">
        <f t="shared" si="6"/>
        <v>0</v>
      </c>
      <c r="K16" s="244">
        <f t="shared" si="6"/>
        <v>0</v>
      </c>
      <c r="L16" s="245">
        <f t="shared" si="6"/>
        <v>0</v>
      </c>
    </row>
    <row r="17" spans="1:12" s="59" customFormat="1" ht="16.5" customHeight="1">
      <c r="A17" s="160"/>
      <c r="B17" s="52" t="s">
        <v>22</v>
      </c>
      <c r="C17" s="47" t="s">
        <v>23</v>
      </c>
      <c r="D17" s="252">
        <v>600</v>
      </c>
      <c r="E17" s="266">
        <f t="shared" si="1"/>
        <v>1.7660967874611133E-05</v>
      </c>
      <c r="F17" s="252">
        <f>D17</f>
        <v>600</v>
      </c>
      <c r="G17" s="117">
        <v>0</v>
      </c>
      <c r="H17" s="117"/>
      <c r="I17" s="252">
        <v>0</v>
      </c>
      <c r="J17" s="246"/>
      <c r="K17" s="246"/>
      <c r="L17" s="249"/>
    </row>
    <row r="18" spans="1:12" s="59" customFormat="1" ht="16.5" customHeight="1">
      <c r="A18" s="159"/>
      <c r="B18" s="52" t="s">
        <v>28</v>
      </c>
      <c r="C18" s="47" t="s">
        <v>102</v>
      </c>
      <c r="D18" s="252">
        <v>16625</v>
      </c>
      <c r="E18" s="266">
        <f t="shared" si="1"/>
        <v>0.0004893559848590167</v>
      </c>
      <c r="F18" s="252">
        <f>D18</f>
        <v>16625</v>
      </c>
      <c r="G18" s="117">
        <v>0</v>
      </c>
      <c r="H18" s="247"/>
      <c r="I18" s="248">
        <v>0</v>
      </c>
      <c r="J18" s="246"/>
      <c r="K18" s="246"/>
      <c r="L18" s="249"/>
    </row>
    <row r="19" spans="1:12" s="59" customFormat="1" ht="17.25" customHeight="1">
      <c r="A19" s="155" t="s">
        <v>41</v>
      </c>
      <c r="B19" s="156"/>
      <c r="C19" s="63" t="s">
        <v>42</v>
      </c>
      <c r="D19" s="250">
        <f aca="true" t="shared" si="7" ref="D19:L19">D20</f>
        <v>2930913</v>
      </c>
      <c r="E19" s="263">
        <f t="shared" si="1"/>
        <v>0.08627126722713356</v>
      </c>
      <c r="F19" s="250">
        <f t="shared" si="7"/>
        <v>1864551</v>
      </c>
      <c r="G19" s="250">
        <f t="shared" si="7"/>
        <v>462660</v>
      </c>
      <c r="H19" s="250">
        <f t="shared" si="7"/>
        <v>81142</v>
      </c>
      <c r="I19" s="250">
        <f t="shared" si="7"/>
        <v>0</v>
      </c>
      <c r="J19" s="250">
        <f t="shared" si="7"/>
        <v>0</v>
      </c>
      <c r="K19" s="250">
        <f t="shared" si="7"/>
        <v>0</v>
      </c>
      <c r="L19" s="251">
        <f t="shared" si="7"/>
        <v>1066362</v>
      </c>
    </row>
    <row r="20" spans="1:12" s="59" customFormat="1" ht="19.5" customHeight="1">
      <c r="A20" s="157" t="s">
        <v>43</v>
      </c>
      <c r="B20" s="158"/>
      <c r="C20" s="98" t="s">
        <v>44</v>
      </c>
      <c r="D20" s="244">
        <f>SUM(D21:D44)</f>
        <v>2930913</v>
      </c>
      <c r="E20" s="264">
        <f t="shared" si="1"/>
        <v>0.08627126722713356</v>
      </c>
      <c r="F20" s="244">
        <f aca="true" t="shared" si="8" ref="F20:L20">SUM(F21:F44)</f>
        <v>1864551</v>
      </c>
      <c r="G20" s="244">
        <f t="shared" si="8"/>
        <v>462660</v>
      </c>
      <c r="H20" s="244">
        <f t="shared" si="8"/>
        <v>81142</v>
      </c>
      <c r="I20" s="244">
        <f t="shared" si="8"/>
        <v>0</v>
      </c>
      <c r="J20" s="244">
        <f t="shared" si="8"/>
        <v>0</v>
      </c>
      <c r="K20" s="244">
        <f t="shared" si="8"/>
        <v>0</v>
      </c>
      <c r="L20" s="245">
        <f t="shared" si="8"/>
        <v>1066362</v>
      </c>
    </row>
    <row r="21" spans="1:12" s="105" customFormat="1" ht="15.75" customHeight="1">
      <c r="A21" s="154"/>
      <c r="B21" s="52" t="s">
        <v>549</v>
      </c>
      <c r="C21" s="100" t="s">
        <v>476</v>
      </c>
      <c r="D21" s="358">
        <v>5000</v>
      </c>
      <c r="E21" s="266">
        <f t="shared" si="1"/>
        <v>0.0001471747322884261</v>
      </c>
      <c r="F21" s="252">
        <f aca="true" t="shared" si="9" ref="F21:F40">D21</f>
        <v>5000</v>
      </c>
      <c r="G21" s="253">
        <v>0</v>
      </c>
      <c r="H21" s="247"/>
      <c r="I21" s="248">
        <v>0</v>
      </c>
      <c r="J21" s="246"/>
      <c r="K21" s="246"/>
      <c r="L21" s="249"/>
    </row>
    <row r="22" spans="1:12" s="59" customFormat="1" ht="20.25" customHeight="1">
      <c r="A22" s="154"/>
      <c r="B22" s="52" t="s">
        <v>15</v>
      </c>
      <c r="C22" s="46" t="s">
        <v>16</v>
      </c>
      <c r="D22" s="252">
        <v>431860</v>
      </c>
      <c r="E22" s="266">
        <f t="shared" si="1"/>
        <v>0.012711775977215938</v>
      </c>
      <c r="F22" s="252">
        <f t="shared" si="9"/>
        <v>431860</v>
      </c>
      <c r="G22" s="117">
        <f>F22</f>
        <v>431860</v>
      </c>
      <c r="H22" s="247"/>
      <c r="I22" s="248">
        <v>0</v>
      </c>
      <c r="J22" s="246"/>
      <c r="K22" s="246"/>
      <c r="L22" s="249"/>
    </row>
    <row r="23" spans="1:12" s="59" customFormat="1" ht="15.75" customHeight="1">
      <c r="A23" s="154"/>
      <c r="B23" s="52" t="s">
        <v>18</v>
      </c>
      <c r="C23" s="46" t="s">
        <v>19</v>
      </c>
      <c r="D23" s="252">
        <v>30800</v>
      </c>
      <c r="E23" s="266">
        <f t="shared" si="1"/>
        <v>0.0009065963508967048</v>
      </c>
      <c r="F23" s="252">
        <f t="shared" si="9"/>
        <v>30800</v>
      </c>
      <c r="G23" s="117">
        <f>F23</f>
        <v>30800</v>
      </c>
      <c r="H23" s="247"/>
      <c r="I23" s="248">
        <v>0</v>
      </c>
      <c r="J23" s="246"/>
      <c r="K23" s="246"/>
      <c r="L23" s="249"/>
    </row>
    <row r="24" spans="1:12" s="59" customFormat="1" ht="15" customHeight="1">
      <c r="A24" s="154"/>
      <c r="B24" s="163" t="s">
        <v>45</v>
      </c>
      <c r="C24" s="46" t="s">
        <v>46</v>
      </c>
      <c r="D24" s="252">
        <v>69862</v>
      </c>
      <c r="E24" s="266">
        <f t="shared" si="1"/>
        <v>0.002056384229426805</v>
      </c>
      <c r="F24" s="252">
        <f t="shared" si="9"/>
        <v>69862</v>
      </c>
      <c r="G24" s="117">
        <v>0</v>
      </c>
      <c r="H24" s="247">
        <f>D24</f>
        <v>69862</v>
      </c>
      <c r="I24" s="248">
        <v>0</v>
      </c>
      <c r="J24" s="246"/>
      <c r="K24" s="246"/>
      <c r="L24" s="249"/>
    </row>
    <row r="25" spans="1:12" s="59" customFormat="1" ht="14.25" customHeight="1">
      <c r="A25" s="154"/>
      <c r="B25" s="163" t="s">
        <v>20</v>
      </c>
      <c r="C25" s="46" t="s">
        <v>21</v>
      </c>
      <c r="D25" s="252">
        <v>11280</v>
      </c>
      <c r="E25" s="266">
        <f t="shared" si="1"/>
        <v>0.00033202619604268927</v>
      </c>
      <c r="F25" s="252">
        <f t="shared" si="9"/>
        <v>11280</v>
      </c>
      <c r="G25" s="117">
        <v>0</v>
      </c>
      <c r="H25" s="247">
        <f>D25</f>
        <v>11280</v>
      </c>
      <c r="I25" s="248">
        <v>0</v>
      </c>
      <c r="J25" s="246"/>
      <c r="K25" s="246"/>
      <c r="L25" s="249"/>
    </row>
    <row r="26" spans="1:12" s="59" customFormat="1" ht="12.75" customHeight="1">
      <c r="A26" s="154"/>
      <c r="B26" s="52" t="s">
        <v>22</v>
      </c>
      <c r="C26" s="46" t="s">
        <v>23</v>
      </c>
      <c r="D26" s="252">
        <v>448000</v>
      </c>
      <c r="E26" s="266">
        <f t="shared" si="1"/>
        <v>0.013186856013042978</v>
      </c>
      <c r="F26" s="252">
        <f t="shared" si="9"/>
        <v>448000</v>
      </c>
      <c r="G26" s="117">
        <v>0</v>
      </c>
      <c r="H26" s="247"/>
      <c r="I26" s="248">
        <v>0</v>
      </c>
      <c r="J26" s="246"/>
      <c r="K26" s="246"/>
      <c r="L26" s="249"/>
    </row>
    <row r="27" spans="1:12" s="59" customFormat="1" ht="13.5" customHeight="1">
      <c r="A27" s="154"/>
      <c r="B27" s="52" t="s">
        <v>24</v>
      </c>
      <c r="C27" s="46" t="s">
        <v>100</v>
      </c>
      <c r="D27" s="252">
        <v>38500</v>
      </c>
      <c r="E27" s="266">
        <f t="shared" si="1"/>
        <v>0.0011332454386208809</v>
      </c>
      <c r="F27" s="252">
        <f t="shared" si="9"/>
        <v>38500</v>
      </c>
      <c r="G27" s="117">
        <v>0</v>
      </c>
      <c r="H27" s="247"/>
      <c r="I27" s="248">
        <v>0</v>
      </c>
      <c r="J27" s="246"/>
      <c r="K27" s="246"/>
      <c r="L27" s="249"/>
    </row>
    <row r="28" spans="1:12" s="59" customFormat="1" ht="13.5" customHeight="1">
      <c r="A28" s="154"/>
      <c r="B28" s="52" t="s">
        <v>26</v>
      </c>
      <c r="C28" s="46" t="s">
        <v>101</v>
      </c>
      <c r="D28" s="252">
        <v>180000</v>
      </c>
      <c r="E28" s="266">
        <f t="shared" si="1"/>
        <v>0.005298290362383339</v>
      </c>
      <c r="F28" s="252">
        <f t="shared" si="9"/>
        <v>180000</v>
      </c>
      <c r="G28" s="117">
        <v>0</v>
      </c>
      <c r="H28" s="247"/>
      <c r="I28" s="248">
        <v>0</v>
      </c>
      <c r="J28" s="246"/>
      <c r="K28" s="246"/>
      <c r="L28" s="249"/>
    </row>
    <row r="29" spans="1:12" s="59" customFormat="1" ht="13.5" customHeight="1">
      <c r="A29" s="154"/>
      <c r="B29" s="52" t="s">
        <v>88</v>
      </c>
      <c r="C29" s="46" t="s">
        <v>89</v>
      </c>
      <c r="D29" s="252">
        <v>500</v>
      </c>
      <c r="E29" s="266">
        <f t="shared" si="1"/>
        <v>1.4717473228842609E-05</v>
      </c>
      <c r="F29" s="252">
        <f t="shared" si="9"/>
        <v>500</v>
      </c>
      <c r="G29" s="117">
        <v>0</v>
      </c>
      <c r="H29" s="247"/>
      <c r="I29" s="248"/>
      <c r="J29" s="246"/>
      <c r="K29" s="246"/>
      <c r="L29" s="249"/>
    </row>
    <row r="30" spans="1:12" s="59" customFormat="1" ht="14.25" customHeight="1">
      <c r="A30" s="154"/>
      <c r="B30" s="52" t="s">
        <v>28</v>
      </c>
      <c r="C30" s="46" t="s">
        <v>102</v>
      </c>
      <c r="D30" s="252">
        <v>602000</v>
      </c>
      <c r="E30" s="266">
        <f t="shared" si="1"/>
        <v>0.017719837767526503</v>
      </c>
      <c r="F30" s="252">
        <f t="shared" si="9"/>
        <v>602000</v>
      </c>
      <c r="G30" s="117">
        <v>0</v>
      </c>
      <c r="H30" s="247"/>
      <c r="I30" s="248">
        <v>0</v>
      </c>
      <c r="J30" s="246"/>
      <c r="K30" s="246"/>
      <c r="L30" s="249"/>
    </row>
    <row r="31" spans="1:12" s="59" customFormat="1" ht="14.25" customHeight="1">
      <c r="A31" s="154"/>
      <c r="B31" s="52" t="s">
        <v>479</v>
      </c>
      <c r="C31" s="46" t="s">
        <v>480</v>
      </c>
      <c r="D31" s="252">
        <v>3500</v>
      </c>
      <c r="E31" s="266">
        <f t="shared" si="1"/>
        <v>0.00010302231260189827</v>
      </c>
      <c r="F31" s="252">
        <f t="shared" si="9"/>
        <v>3500</v>
      </c>
      <c r="G31" s="117">
        <v>0</v>
      </c>
      <c r="H31" s="247"/>
      <c r="I31" s="248">
        <v>0</v>
      </c>
      <c r="J31" s="246"/>
      <c r="K31" s="246"/>
      <c r="L31" s="249"/>
    </row>
    <row r="32" spans="1:12" s="59" customFormat="1" ht="14.25" customHeight="1">
      <c r="A32" s="154"/>
      <c r="B32" s="52" t="s">
        <v>229</v>
      </c>
      <c r="C32" s="46" t="s">
        <v>231</v>
      </c>
      <c r="D32" s="252">
        <v>5700</v>
      </c>
      <c r="E32" s="266">
        <f t="shared" si="1"/>
        <v>0.00016777919480880576</v>
      </c>
      <c r="F32" s="252">
        <f t="shared" si="9"/>
        <v>5700</v>
      </c>
      <c r="G32" s="117">
        <v>0</v>
      </c>
      <c r="H32" s="247"/>
      <c r="I32" s="248"/>
      <c r="J32" s="246"/>
      <c r="K32" s="246"/>
      <c r="L32" s="249"/>
    </row>
    <row r="33" spans="1:12" s="59" customFormat="1" ht="14.25" customHeight="1">
      <c r="A33" s="154"/>
      <c r="B33" s="52" t="s">
        <v>221</v>
      </c>
      <c r="C33" s="46" t="s">
        <v>225</v>
      </c>
      <c r="D33" s="252">
        <v>4300</v>
      </c>
      <c r="E33" s="266">
        <f t="shared" si="1"/>
        <v>0.00012657026976804645</v>
      </c>
      <c r="F33" s="252">
        <f t="shared" si="9"/>
        <v>4300</v>
      </c>
      <c r="G33" s="117">
        <v>0</v>
      </c>
      <c r="H33" s="247"/>
      <c r="I33" s="248"/>
      <c r="J33" s="246"/>
      <c r="K33" s="246"/>
      <c r="L33" s="249"/>
    </row>
    <row r="34" spans="1:12" s="59" customFormat="1" ht="14.25" customHeight="1">
      <c r="A34" s="154"/>
      <c r="B34" s="52" t="s">
        <v>30</v>
      </c>
      <c r="C34" s="46" t="s">
        <v>31</v>
      </c>
      <c r="D34" s="252">
        <v>1300</v>
      </c>
      <c r="E34" s="266">
        <f t="shared" si="1"/>
        <v>3.8265430394990786E-05</v>
      </c>
      <c r="F34" s="252">
        <f t="shared" si="9"/>
        <v>1300</v>
      </c>
      <c r="G34" s="117">
        <v>0</v>
      </c>
      <c r="H34" s="247"/>
      <c r="I34" s="248">
        <v>0</v>
      </c>
      <c r="J34" s="246"/>
      <c r="K34" s="246"/>
      <c r="L34" s="249"/>
    </row>
    <row r="35" spans="1:12" s="59" customFormat="1" ht="13.5" customHeight="1">
      <c r="A35" s="154"/>
      <c r="B35" s="52" t="s">
        <v>34</v>
      </c>
      <c r="C35" s="46" t="s">
        <v>35</v>
      </c>
      <c r="D35" s="252">
        <v>11520</v>
      </c>
      <c r="E35" s="266">
        <f t="shared" si="1"/>
        <v>0.0003390905831925337</v>
      </c>
      <c r="F35" s="252">
        <f t="shared" si="9"/>
        <v>11520</v>
      </c>
      <c r="G35" s="117">
        <v>0</v>
      </c>
      <c r="H35" s="247"/>
      <c r="I35" s="248">
        <v>0</v>
      </c>
      <c r="J35" s="246"/>
      <c r="K35" s="246"/>
      <c r="L35" s="249"/>
    </row>
    <row r="36" spans="1:12" s="59" customFormat="1" ht="16.5" customHeight="1">
      <c r="A36" s="154"/>
      <c r="B36" s="52" t="s">
        <v>50</v>
      </c>
      <c r="C36" s="46" t="s">
        <v>51</v>
      </c>
      <c r="D36" s="252">
        <v>9500</v>
      </c>
      <c r="E36" s="266">
        <f t="shared" si="1"/>
        <v>0.00027963199134800956</v>
      </c>
      <c r="F36" s="252">
        <f t="shared" si="9"/>
        <v>9500</v>
      </c>
      <c r="G36" s="117">
        <v>0</v>
      </c>
      <c r="H36" s="247"/>
      <c r="I36" s="248">
        <v>0</v>
      </c>
      <c r="J36" s="246"/>
      <c r="K36" s="246"/>
      <c r="L36" s="249"/>
    </row>
    <row r="37" spans="1:12" s="59" customFormat="1" ht="16.5" customHeight="1">
      <c r="A37" s="154"/>
      <c r="B37" s="52" t="s">
        <v>233</v>
      </c>
      <c r="C37" s="46" t="s">
        <v>234</v>
      </c>
      <c r="D37" s="252">
        <v>829</v>
      </c>
      <c r="E37" s="266">
        <f t="shared" si="1"/>
        <v>2.4401570613421045E-05</v>
      </c>
      <c r="F37" s="252">
        <f t="shared" si="9"/>
        <v>829</v>
      </c>
      <c r="G37" s="117">
        <v>0</v>
      </c>
      <c r="H37" s="247"/>
      <c r="I37" s="248"/>
      <c r="J37" s="246"/>
      <c r="K37" s="246"/>
      <c r="L37" s="249"/>
    </row>
    <row r="38" spans="1:12" s="59" customFormat="1" ht="21.75" customHeight="1">
      <c r="A38" s="154"/>
      <c r="B38" s="52" t="s">
        <v>222</v>
      </c>
      <c r="C38" s="46" t="s">
        <v>226</v>
      </c>
      <c r="D38" s="252">
        <v>3600</v>
      </c>
      <c r="E38" s="266">
        <f t="shared" si="1"/>
        <v>0.00010596580724766679</v>
      </c>
      <c r="F38" s="252">
        <f t="shared" si="9"/>
        <v>3600</v>
      </c>
      <c r="G38" s="117">
        <v>0</v>
      </c>
      <c r="H38" s="247"/>
      <c r="I38" s="248"/>
      <c r="J38" s="246"/>
      <c r="K38" s="246"/>
      <c r="L38" s="249"/>
    </row>
    <row r="39" spans="1:12" s="59" customFormat="1" ht="16.5" customHeight="1">
      <c r="A39" s="154"/>
      <c r="B39" s="52" t="s">
        <v>223</v>
      </c>
      <c r="C39" s="46" t="s">
        <v>227</v>
      </c>
      <c r="D39" s="252">
        <v>1500</v>
      </c>
      <c r="E39" s="266">
        <f t="shared" si="1"/>
        <v>4.415241968652783E-05</v>
      </c>
      <c r="F39" s="252">
        <f t="shared" si="9"/>
        <v>1500</v>
      </c>
      <c r="G39" s="117">
        <v>0</v>
      </c>
      <c r="H39" s="247"/>
      <c r="I39" s="248"/>
      <c r="J39" s="246"/>
      <c r="K39" s="246"/>
      <c r="L39" s="249"/>
    </row>
    <row r="40" spans="1:12" s="59" customFormat="1" ht="16.5" customHeight="1">
      <c r="A40" s="154"/>
      <c r="B40" s="52" t="s">
        <v>224</v>
      </c>
      <c r="C40" s="46" t="s">
        <v>228</v>
      </c>
      <c r="D40" s="252">
        <v>5000</v>
      </c>
      <c r="E40" s="266">
        <f t="shared" si="1"/>
        <v>0.0001471747322884261</v>
      </c>
      <c r="F40" s="252">
        <f t="shared" si="9"/>
        <v>5000</v>
      </c>
      <c r="G40" s="117">
        <v>0</v>
      </c>
      <c r="H40" s="247"/>
      <c r="I40" s="248"/>
      <c r="J40" s="246"/>
      <c r="K40" s="246"/>
      <c r="L40" s="249"/>
    </row>
    <row r="41" spans="1:12" s="59" customFormat="1" ht="12.75" customHeight="1">
      <c r="A41" s="154"/>
      <c r="B41" s="52" t="s">
        <v>52</v>
      </c>
      <c r="C41" s="46" t="s">
        <v>53</v>
      </c>
      <c r="D41" s="252">
        <v>1066362</v>
      </c>
      <c r="E41" s="266">
        <f t="shared" si="1"/>
        <v>0.03138830837451013</v>
      </c>
      <c r="F41" s="252"/>
      <c r="G41" s="117">
        <v>0</v>
      </c>
      <c r="H41" s="247"/>
      <c r="I41" s="248">
        <v>0</v>
      </c>
      <c r="J41" s="246"/>
      <c r="K41" s="246"/>
      <c r="L41" s="297">
        <f>D41</f>
        <v>1066362</v>
      </c>
    </row>
    <row r="42" spans="1:12" s="59" customFormat="1" ht="14.25" customHeight="1">
      <c r="A42" s="154"/>
      <c r="B42" s="52" t="s">
        <v>54</v>
      </c>
      <c r="C42" s="46" t="s">
        <v>528</v>
      </c>
      <c r="D42" s="252">
        <v>0</v>
      </c>
      <c r="E42" s="266">
        <f t="shared" si="1"/>
        <v>0</v>
      </c>
      <c r="F42" s="252"/>
      <c r="G42" s="117">
        <v>0</v>
      </c>
      <c r="H42" s="247"/>
      <c r="I42" s="248">
        <v>0</v>
      </c>
      <c r="J42" s="246"/>
      <c r="K42" s="246"/>
      <c r="L42" s="297">
        <f>D42</f>
        <v>0</v>
      </c>
    </row>
    <row r="43" spans="1:12" s="59" customFormat="1" ht="15" customHeight="1">
      <c r="A43" s="154"/>
      <c r="B43" s="52" t="s">
        <v>269</v>
      </c>
      <c r="C43" s="46" t="s">
        <v>309</v>
      </c>
      <c r="D43" s="252">
        <v>0</v>
      </c>
      <c r="E43" s="266">
        <f t="shared" si="1"/>
        <v>0</v>
      </c>
      <c r="F43" s="252"/>
      <c r="G43" s="117">
        <v>0</v>
      </c>
      <c r="H43" s="247"/>
      <c r="I43" s="248">
        <v>0</v>
      </c>
      <c r="J43" s="246"/>
      <c r="K43" s="246"/>
      <c r="L43" s="297">
        <f>D43</f>
        <v>0</v>
      </c>
    </row>
    <row r="44" spans="1:12" s="59" customFormat="1" ht="17.25" customHeight="1">
      <c r="A44" s="154"/>
      <c r="B44" s="52" t="s">
        <v>375</v>
      </c>
      <c r="C44" s="46" t="s">
        <v>309</v>
      </c>
      <c r="D44" s="252">
        <v>0</v>
      </c>
      <c r="E44" s="266">
        <f t="shared" si="1"/>
        <v>0</v>
      </c>
      <c r="F44" s="252"/>
      <c r="G44" s="117">
        <v>0</v>
      </c>
      <c r="H44" s="247"/>
      <c r="I44" s="248">
        <v>0</v>
      </c>
      <c r="J44" s="246"/>
      <c r="K44" s="246"/>
      <c r="L44" s="297">
        <f>D44</f>
        <v>0</v>
      </c>
    </row>
    <row r="45" spans="1:12" s="59" customFormat="1" ht="38.25" customHeight="1">
      <c r="A45" s="155" t="s">
        <v>55</v>
      </c>
      <c r="B45" s="164"/>
      <c r="C45" s="65" t="s">
        <v>56</v>
      </c>
      <c r="D45" s="250">
        <f>D46</f>
        <v>354985</v>
      </c>
      <c r="E45" s="263">
        <f t="shared" si="1"/>
        <v>0.010448964468281387</v>
      </c>
      <c r="F45" s="250">
        <f aca="true" t="shared" si="10" ref="F45:L45">F46</f>
        <v>354985</v>
      </c>
      <c r="G45" s="250">
        <f t="shared" si="10"/>
        <v>10000</v>
      </c>
      <c r="H45" s="250">
        <f t="shared" si="10"/>
        <v>0</v>
      </c>
      <c r="I45" s="250">
        <f t="shared" si="10"/>
        <v>0</v>
      </c>
      <c r="J45" s="250">
        <f t="shared" si="10"/>
        <v>0</v>
      </c>
      <c r="K45" s="250">
        <f t="shared" si="10"/>
        <v>0</v>
      </c>
      <c r="L45" s="251">
        <f t="shared" si="10"/>
        <v>0</v>
      </c>
    </row>
    <row r="46" spans="1:12" s="59" customFormat="1" ht="24" customHeight="1">
      <c r="A46" s="165" t="s">
        <v>57</v>
      </c>
      <c r="B46" s="158"/>
      <c r="C46" s="103" t="s">
        <v>58</v>
      </c>
      <c r="D46" s="244">
        <f>SUM(D47:D54)</f>
        <v>354985</v>
      </c>
      <c r="E46" s="264">
        <f t="shared" si="1"/>
        <v>0.010448964468281387</v>
      </c>
      <c r="F46" s="244">
        <f aca="true" t="shared" si="11" ref="F46:L46">SUM(F47:F54)</f>
        <v>354985</v>
      </c>
      <c r="G46" s="244">
        <f t="shared" si="11"/>
        <v>10000</v>
      </c>
      <c r="H46" s="244">
        <f t="shared" si="11"/>
        <v>0</v>
      </c>
      <c r="I46" s="244">
        <f t="shared" si="11"/>
        <v>0</v>
      </c>
      <c r="J46" s="244">
        <f t="shared" si="11"/>
        <v>0</v>
      </c>
      <c r="K46" s="244">
        <f t="shared" si="11"/>
        <v>0</v>
      </c>
      <c r="L46" s="245">
        <f t="shared" si="11"/>
        <v>0</v>
      </c>
    </row>
    <row r="47" spans="1:12" s="59" customFormat="1" ht="17.25" customHeight="1">
      <c r="A47" s="259"/>
      <c r="B47" s="162" t="s">
        <v>477</v>
      </c>
      <c r="C47" s="46" t="s">
        <v>478</v>
      </c>
      <c r="D47" s="260">
        <v>10000</v>
      </c>
      <c r="E47" s="266">
        <f t="shared" si="1"/>
        <v>0.0002943494645768522</v>
      </c>
      <c r="F47" s="260">
        <f aca="true" t="shared" si="12" ref="F47:F54">D47</f>
        <v>10000</v>
      </c>
      <c r="G47" s="260">
        <f>F47</f>
        <v>10000</v>
      </c>
      <c r="H47" s="257"/>
      <c r="I47" s="257"/>
      <c r="J47" s="129"/>
      <c r="K47" s="129"/>
      <c r="L47" s="195"/>
    </row>
    <row r="48" spans="1:12" s="59" customFormat="1" ht="17.25" customHeight="1">
      <c r="A48" s="259"/>
      <c r="B48" s="162" t="s">
        <v>22</v>
      </c>
      <c r="C48" s="46" t="s">
        <v>23</v>
      </c>
      <c r="D48" s="260">
        <v>3000</v>
      </c>
      <c r="E48" s="266">
        <f t="shared" si="1"/>
        <v>8.830483937305565E-05</v>
      </c>
      <c r="F48" s="260">
        <f t="shared" si="12"/>
        <v>3000</v>
      </c>
      <c r="G48" s="257"/>
      <c r="H48" s="257"/>
      <c r="I48" s="257"/>
      <c r="J48" s="129"/>
      <c r="K48" s="129"/>
      <c r="L48" s="195"/>
    </row>
    <row r="49" spans="1:12" s="59" customFormat="1" ht="16.5" customHeight="1">
      <c r="A49" s="160"/>
      <c r="B49" s="52" t="s">
        <v>24</v>
      </c>
      <c r="C49" s="46" t="s">
        <v>100</v>
      </c>
      <c r="D49" s="252">
        <v>3000</v>
      </c>
      <c r="E49" s="266">
        <f t="shared" si="1"/>
        <v>8.830483937305565E-05</v>
      </c>
      <c r="F49" s="252">
        <f t="shared" si="12"/>
        <v>3000</v>
      </c>
      <c r="G49" s="117"/>
      <c r="H49" s="117"/>
      <c r="I49" s="248">
        <v>0</v>
      </c>
      <c r="J49" s="246"/>
      <c r="K49" s="246"/>
      <c r="L49" s="249"/>
    </row>
    <row r="50" spans="1:12" s="59" customFormat="1" ht="17.25" customHeight="1">
      <c r="A50" s="159"/>
      <c r="B50" s="52" t="s">
        <v>28</v>
      </c>
      <c r="C50" s="46" t="s">
        <v>102</v>
      </c>
      <c r="D50" s="252">
        <v>158000</v>
      </c>
      <c r="E50" s="266">
        <f t="shared" si="1"/>
        <v>0.004650721540314265</v>
      </c>
      <c r="F50" s="252">
        <f t="shared" si="12"/>
        <v>158000</v>
      </c>
      <c r="G50" s="117"/>
      <c r="H50" s="117"/>
      <c r="I50" s="248">
        <v>0</v>
      </c>
      <c r="J50" s="246"/>
      <c r="K50" s="246"/>
      <c r="L50" s="249"/>
    </row>
    <row r="51" spans="1:12" s="59" customFormat="1" ht="17.25" customHeight="1">
      <c r="A51" s="159"/>
      <c r="B51" s="52" t="s">
        <v>32</v>
      </c>
      <c r="C51" s="46" t="s">
        <v>33</v>
      </c>
      <c r="D51" s="252">
        <v>72000</v>
      </c>
      <c r="E51" s="266">
        <f t="shared" si="1"/>
        <v>0.002119316144953336</v>
      </c>
      <c r="F51" s="252">
        <f t="shared" si="12"/>
        <v>72000</v>
      </c>
      <c r="G51" s="117"/>
      <c r="H51" s="117"/>
      <c r="I51" s="248">
        <v>0</v>
      </c>
      <c r="J51" s="246"/>
      <c r="K51" s="246"/>
      <c r="L51" s="249"/>
    </row>
    <row r="52" spans="1:12" s="59" customFormat="1" ht="17.25" customHeight="1">
      <c r="A52" s="159"/>
      <c r="B52" s="52" t="s">
        <v>50</v>
      </c>
      <c r="C52" s="46" t="s">
        <v>51</v>
      </c>
      <c r="D52" s="252">
        <v>18985</v>
      </c>
      <c r="E52" s="266">
        <f t="shared" si="1"/>
        <v>0.0005588224584991538</v>
      </c>
      <c r="F52" s="252">
        <f t="shared" si="12"/>
        <v>18985</v>
      </c>
      <c r="G52" s="117"/>
      <c r="H52" s="117"/>
      <c r="I52" s="248"/>
      <c r="J52" s="246"/>
      <c r="K52" s="246"/>
      <c r="L52" s="249"/>
    </row>
    <row r="53" spans="1:12" s="59" customFormat="1" ht="17.25" customHeight="1">
      <c r="A53" s="159"/>
      <c r="B53" s="52" t="s">
        <v>87</v>
      </c>
      <c r="C53" s="46" t="s">
        <v>90</v>
      </c>
      <c r="D53" s="252">
        <v>4000</v>
      </c>
      <c r="E53" s="266">
        <f t="shared" si="1"/>
        <v>0.00011773978583074087</v>
      </c>
      <c r="F53" s="252">
        <f t="shared" si="12"/>
        <v>4000</v>
      </c>
      <c r="G53" s="117"/>
      <c r="H53" s="117"/>
      <c r="I53" s="248">
        <v>0</v>
      </c>
      <c r="J53" s="246"/>
      <c r="K53" s="246"/>
      <c r="L53" s="249"/>
    </row>
    <row r="54" spans="1:12" s="59" customFormat="1" ht="17.25" customHeight="1">
      <c r="A54" s="159"/>
      <c r="B54" s="52" t="s">
        <v>105</v>
      </c>
      <c r="C54" s="46" t="s">
        <v>371</v>
      </c>
      <c r="D54" s="252">
        <v>86000</v>
      </c>
      <c r="E54" s="266">
        <f t="shared" si="1"/>
        <v>0.002531405395360929</v>
      </c>
      <c r="F54" s="252">
        <f t="shared" si="12"/>
        <v>86000</v>
      </c>
      <c r="G54" s="117"/>
      <c r="H54" s="117"/>
      <c r="I54" s="248">
        <v>0</v>
      </c>
      <c r="J54" s="246"/>
      <c r="K54" s="246"/>
      <c r="L54" s="249"/>
    </row>
    <row r="55" spans="1:12" s="59" customFormat="1" ht="19.5" customHeight="1">
      <c r="A55" s="155" t="s">
        <v>60</v>
      </c>
      <c r="B55" s="166"/>
      <c r="C55" s="65" t="s">
        <v>61</v>
      </c>
      <c r="D55" s="250">
        <f>D56+D59+D61</f>
        <v>287627</v>
      </c>
      <c r="E55" s="263">
        <f t="shared" si="1"/>
        <v>0.008466285344784627</v>
      </c>
      <c r="F55" s="250">
        <f aca="true" t="shared" si="13" ref="F55:L55">F56+F59+F61</f>
        <v>287627</v>
      </c>
      <c r="G55" s="250">
        <f t="shared" si="13"/>
        <v>183350</v>
      </c>
      <c r="H55" s="250">
        <f t="shared" si="13"/>
        <v>33564</v>
      </c>
      <c r="I55" s="250">
        <f t="shared" si="13"/>
        <v>0</v>
      </c>
      <c r="J55" s="250">
        <f t="shared" si="13"/>
        <v>0</v>
      </c>
      <c r="K55" s="250">
        <f t="shared" si="13"/>
        <v>0</v>
      </c>
      <c r="L55" s="251">
        <f t="shared" si="13"/>
        <v>0</v>
      </c>
    </row>
    <row r="56" spans="1:12" s="59" customFormat="1" ht="24.75" customHeight="1">
      <c r="A56" s="157" t="s">
        <v>62</v>
      </c>
      <c r="B56" s="153"/>
      <c r="C56" s="99" t="s">
        <v>63</v>
      </c>
      <c r="D56" s="244">
        <f>D57+D58</f>
        <v>30000</v>
      </c>
      <c r="E56" s="264">
        <f t="shared" si="1"/>
        <v>0.0008830483937305566</v>
      </c>
      <c r="F56" s="244">
        <f>F57+F58</f>
        <v>30000</v>
      </c>
      <c r="G56" s="244">
        <f aca="true" t="shared" si="14" ref="G56:L56">G57+G58</f>
        <v>0</v>
      </c>
      <c r="H56" s="244">
        <f t="shared" si="14"/>
        <v>0</v>
      </c>
      <c r="I56" s="244">
        <f t="shared" si="14"/>
        <v>0</v>
      </c>
      <c r="J56" s="244">
        <f t="shared" si="14"/>
        <v>0</v>
      </c>
      <c r="K56" s="244">
        <f t="shared" si="14"/>
        <v>0</v>
      </c>
      <c r="L56" s="245">
        <f t="shared" si="14"/>
        <v>0</v>
      </c>
    </row>
    <row r="57" spans="1:12" s="59" customFormat="1" ht="19.5" customHeight="1">
      <c r="A57" s="161"/>
      <c r="B57" s="265" t="s">
        <v>477</v>
      </c>
      <c r="C57" s="46" t="s">
        <v>478</v>
      </c>
      <c r="D57" s="260">
        <v>0</v>
      </c>
      <c r="E57" s="266">
        <f t="shared" si="1"/>
        <v>0</v>
      </c>
      <c r="F57" s="260">
        <f>D57</f>
        <v>0</v>
      </c>
      <c r="G57" s="260">
        <f>F57</f>
        <v>0</v>
      </c>
      <c r="H57" s="260"/>
      <c r="I57" s="260"/>
      <c r="J57" s="261"/>
      <c r="K57" s="261"/>
      <c r="L57" s="262"/>
    </row>
    <row r="58" spans="1:12" s="59" customFormat="1" ht="16.5" customHeight="1">
      <c r="A58" s="159"/>
      <c r="B58" s="52" t="s">
        <v>28</v>
      </c>
      <c r="C58" s="46" t="s">
        <v>102</v>
      </c>
      <c r="D58" s="252">
        <v>30000</v>
      </c>
      <c r="E58" s="266">
        <f t="shared" si="1"/>
        <v>0.0008830483937305566</v>
      </c>
      <c r="F58" s="260">
        <f>D58</f>
        <v>30000</v>
      </c>
      <c r="G58" s="117"/>
      <c r="H58" s="247">
        <v>0</v>
      </c>
      <c r="I58" s="247">
        <v>0</v>
      </c>
      <c r="J58" s="246"/>
      <c r="K58" s="246"/>
      <c r="L58" s="249"/>
    </row>
    <row r="59" spans="1:12" s="59" customFormat="1" ht="25.5" customHeight="1">
      <c r="A59" s="157" t="s">
        <v>64</v>
      </c>
      <c r="B59" s="153"/>
      <c r="C59" s="99" t="s">
        <v>541</v>
      </c>
      <c r="D59" s="244">
        <f>D60</f>
        <v>19000</v>
      </c>
      <c r="E59" s="264">
        <f t="shared" si="1"/>
        <v>0.0005592639826960191</v>
      </c>
      <c r="F59" s="244">
        <f aca="true" t="shared" si="15" ref="F59:L59">F60</f>
        <v>19000</v>
      </c>
      <c r="G59" s="244">
        <f t="shared" si="15"/>
        <v>0</v>
      </c>
      <c r="H59" s="244">
        <f t="shared" si="15"/>
        <v>0</v>
      </c>
      <c r="I59" s="244">
        <f t="shared" si="15"/>
        <v>0</v>
      </c>
      <c r="J59" s="244">
        <f t="shared" si="15"/>
        <v>0</v>
      </c>
      <c r="K59" s="244">
        <f t="shared" si="15"/>
        <v>0</v>
      </c>
      <c r="L59" s="245">
        <f t="shared" si="15"/>
        <v>0</v>
      </c>
    </row>
    <row r="60" spans="1:12" s="59" customFormat="1" ht="16.5" customHeight="1">
      <c r="A60" s="159"/>
      <c r="B60" s="52" t="s">
        <v>28</v>
      </c>
      <c r="C60" s="46" t="s">
        <v>102</v>
      </c>
      <c r="D60" s="252">
        <v>19000</v>
      </c>
      <c r="E60" s="266">
        <f t="shared" si="1"/>
        <v>0.0005592639826960191</v>
      </c>
      <c r="F60" s="252">
        <f>D60</f>
        <v>19000</v>
      </c>
      <c r="G60" s="117"/>
      <c r="H60" s="247">
        <v>0</v>
      </c>
      <c r="I60" s="248">
        <v>0</v>
      </c>
      <c r="J60" s="246"/>
      <c r="K60" s="246"/>
      <c r="L60" s="249"/>
    </row>
    <row r="61" spans="1:12" s="59" customFormat="1" ht="15.75" customHeight="1">
      <c r="A61" s="157" t="s">
        <v>66</v>
      </c>
      <c r="B61" s="153"/>
      <c r="C61" s="99" t="s">
        <v>67</v>
      </c>
      <c r="D61" s="244">
        <f>SUM(D62:D80)</f>
        <v>238627</v>
      </c>
      <c r="E61" s="264">
        <f t="shared" si="1"/>
        <v>0.007023972968358051</v>
      </c>
      <c r="F61" s="244">
        <f aca="true" t="shared" si="16" ref="F61:L61">SUM(F62:F80)</f>
        <v>238627</v>
      </c>
      <c r="G61" s="244">
        <f t="shared" si="16"/>
        <v>183350</v>
      </c>
      <c r="H61" s="244">
        <f t="shared" si="16"/>
        <v>33564</v>
      </c>
      <c r="I61" s="244">
        <f t="shared" si="16"/>
        <v>0</v>
      </c>
      <c r="J61" s="244">
        <f t="shared" si="16"/>
        <v>0</v>
      </c>
      <c r="K61" s="244">
        <f t="shared" si="16"/>
        <v>0</v>
      </c>
      <c r="L61" s="245">
        <f t="shared" si="16"/>
        <v>0</v>
      </c>
    </row>
    <row r="62" spans="1:12" s="59" customFormat="1" ht="12" customHeight="1">
      <c r="A62" s="159"/>
      <c r="B62" s="52" t="s">
        <v>15</v>
      </c>
      <c r="C62" s="46" t="s">
        <v>529</v>
      </c>
      <c r="D62" s="252">
        <v>63100</v>
      </c>
      <c r="E62" s="266">
        <f t="shared" si="1"/>
        <v>0.0018573451214799373</v>
      </c>
      <c r="F62" s="252">
        <f aca="true" t="shared" si="17" ref="F62:F80">D62</f>
        <v>63100</v>
      </c>
      <c r="G62" s="117">
        <f>F62</f>
        <v>63100</v>
      </c>
      <c r="H62" s="247">
        <v>0</v>
      </c>
      <c r="I62" s="248">
        <v>0</v>
      </c>
      <c r="J62" s="246"/>
      <c r="K62" s="246"/>
      <c r="L62" s="249"/>
    </row>
    <row r="63" spans="1:12" s="59" customFormat="1" ht="14.25" customHeight="1">
      <c r="A63" s="159"/>
      <c r="B63" s="52" t="s">
        <v>17</v>
      </c>
      <c r="C63" s="46" t="s">
        <v>530</v>
      </c>
      <c r="D63" s="252">
        <v>108870</v>
      </c>
      <c r="E63" s="266">
        <f t="shared" si="1"/>
        <v>0.00320458262084819</v>
      </c>
      <c r="F63" s="252">
        <f t="shared" si="17"/>
        <v>108870</v>
      </c>
      <c r="G63" s="117">
        <f>F63</f>
        <v>108870</v>
      </c>
      <c r="H63" s="247">
        <v>0</v>
      </c>
      <c r="I63" s="248">
        <v>0</v>
      </c>
      <c r="J63" s="246"/>
      <c r="K63" s="246"/>
      <c r="L63" s="249"/>
    </row>
    <row r="64" spans="1:12" s="59" customFormat="1" ht="14.25" customHeight="1">
      <c r="A64" s="159"/>
      <c r="B64" s="52" t="s">
        <v>18</v>
      </c>
      <c r="C64" s="46" t="s">
        <v>19</v>
      </c>
      <c r="D64" s="252">
        <v>11380</v>
      </c>
      <c r="E64" s="266">
        <f t="shared" si="1"/>
        <v>0.0003349696906884578</v>
      </c>
      <c r="F64" s="252">
        <f t="shared" si="17"/>
        <v>11380</v>
      </c>
      <c r="G64" s="117">
        <f>F64</f>
        <v>11380</v>
      </c>
      <c r="H64" s="247">
        <v>0</v>
      </c>
      <c r="I64" s="248">
        <v>0</v>
      </c>
      <c r="J64" s="246"/>
      <c r="K64" s="246"/>
      <c r="L64" s="249"/>
    </row>
    <row r="65" spans="1:12" s="59" customFormat="1" ht="15" customHeight="1">
      <c r="A65" s="159"/>
      <c r="B65" s="163" t="s">
        <v>68</v>
      </c>
      <c r="C65" s="46" t="s">
        <v>46</v>
      </c>
      <c r="D65" s="252">
        <v>29121</v>
      </c>
      <c r="E65" s="266">
        <f t="shared" si="1"/>
        <v>0.0008571750757942513</v>
      </c>
      <c r="F65" s="252">
        <f t="shared" si="17"/>
        <v>29121</v>
      </c>
      <c r="G65" s="117"/>
      <c r="H65" s="247">
        <f>F65</f>
        <v>29121</v>
      </c>
      <c r="I65" s="248">
        <v>0</v>
      </c>
      <c r="J65" s="246"/>
      <c r="K65" s="246"/>
      <c r="L65" s="249"/>
    </row>
    <row r="66" spans="1:12" s="59" customFormat="1" ht="14.25" customHeight="1">
      <c r="A66" s="159"/>
      <c r="B66" s="163" t="s">
        <v>20</v>
      </c>
      <c r="C66" s="46" t="s">
        <v>21</v>
      </c>
      <c r="D66" s="252">
        <v>4443</v>
      </c>
      <c r="E66" s="266">
        <f t="shared" si="1"/>
        <v>0.00013077946711149543</v>
      </c>
      <c r="F66" s="252">
        <f t="shared" si="17"/>
        <v>4443</v>
      </c>
      <c r="G66" s="117"/>
      <c r="H66" s="247">
        <f>F66</f>
        <v>4443</v>
      </c>
      <c r="I66" s="248">
        <v>0</v>
      </c>
      <c r="J66" s="246"/>
      <c r="K66" s="246"/>
      <c r="L66" s="249"/>
    </row>
    <row r="67" spans="1:12" s="59" customFormat="1" ht="13.5" customHeight="1">
      <c r="A67" s="159"/>
      <c r="B67" s="52" t="s">
        <v>22</v>
      </c>
      <c r="C67" s="46" t="s">
        <v>23</v>
      </c>
      <c r="D67" s="252">
        <v>3200</v>
      </c>
      <c r="E67" s="266">
        <f t="shared" si="1"/>
        <v>9.41918286645927E-05</v>
      </c>
      <c r="F67" s="252">
        <f t="shared" si="17"/>
        <v>3200</v>
      </c>
      <c r="G67" s="117"/>
      <c r="H67" s="247">
        <v>0</v>
      </c>
      <c r="I67" s="248">
        <v>0</v>
      </c>
      <c r="J67" s="246"/>
      <c r="K67" s="246"/>
      <c r="L67" s="249"/>
    </row>
    <row r="68" spans="1:12" s="59" customFormat="1" ht="13.5" customHeight="1">
      <c r="A68" s="159"/>
      <c r="B68" s="52" t="s">
        <v>24</v>
      </c>
      <c r="C68" s="46" t="s">
        <v>100</v>
      </c>
      <c r="D68" s="252">
        <v>2451</v>
      </c>
      <c r="E68" s="266">
        <f t="shared" si="1"/>
        <v>7.214505376778647E-05</v>
      </c>
      <c r="F68" s="252">
        <f t="shared" si="17"/>
        <v>2451</v>
      </c>
      <c r="G68" s="117"/>
      <c r="H68" s="247"/>
      <c r="I68" s="248"/>
      <c r="J68" s="246"/>
      <c r="K68" s="246"/>
      <c r="L68" s="249"/>
    </row>
    <row r="69" spans="1:12" s="59" customFormat="1" ht="13.5" customHeight="1">
      <c r="A69" s="159"/>
      <c r="B69" s="52" t="s">
        <v>88</v>
      </c>
      <c r="C69" s="46" t="s">
        <v>89</v>
      </c>
      <c r="D69" s="252">
        <v>150</v>
      </c>
      <c r="E69" s="266">
        <f t="shared" si="1"/>
        <v>4.415241968652783E-06</v>
      </c>
      <c r="F69" s="252">
        <f t="shared" si="17"/>
        <v>150</v>
      </c>
      <c r="G69" s="117"/>
      <c r="H69" s="247"/>
      <c r="I69" s="248"/>
      <c r="J69" s="246"/>
      <c r="K69" s="246"/>
      <c r="L69" s="249"/>
    </row>
    <row r="70" spans="1:12" s="59" customFormat="1" ht="12.75" customHeight="1">
      <c r="A70" s="159"/>
      <c r="B70" s="52" t="s">
        <v>28</v>
      </c>
      <c r="C70" s="46" t="s">
        <v>102</v>
      </c>
      <c r="D70" s="252">
        <v>3726</v>
      </c>
      <c r="E70" s="266">
        <f t="shared" si="1"/>
        <v>0.00010967461050133512</v>
      </c>
      <c r="F70" s="252">
        <f t="shared" si="17"/>
        <v>3726</v>
      </c>
      <c r="G70" s="117"/>
      <c r="H70" s="247">
        <v>0</v>
      </c>
      <c r="I70" s="248">
        <v>0</v>
      </c>
      <c r="J70" s="246"/>
      <c r="K70" s="246"/>
      <c r="L70" s="249"/>
    </row>
    <row r="71" spans="1:12" s="59" customFormat="1" ht="12.75" customHeight="1">
      <c r="A71" s="159"/>
      <c r="B71" s="52" t="s">
        <v>479</v>
      </c>
      <c r="C71" s="46" t="s">
        <v>480</v>
      </c>
      <c r="D71" s="252">
        <v>780</v>
      </c>
      <c r="E71" s="266">
        <f t="shared" si="1"/>
        <v>2.295925823699447E-05</v>
      </c>
      <c r="F71" s="252">
        <f t="shared" si="17"/>
        <v>780</v>
      </c>
      <c r="G71" s="117"/>
      <c r="H71" s="247"/>
      <c r="I71" s="248"/>
      <c r="J71" s="246"/>
      <c r="K71" s="246"/>
      <c r="L71" s="249"/>
    </row>
    <row r="72" spans="1:12" s="59" customFormat="1" ht="12.75" customHeight="1">
      <c r="A72" s="159"/>
      <c r="B72" s="52" t="s">
        <v>229</v>
      </c>
      <c r="C72" s="46" t="s">
        <v>231</v>
      </c>
      <c r="D72" s="252">
        <v>550</v>
      </c>
      <c r="E72" s="266">
        <f t="shared" si="1"/>
        <v>1.618922055172687E-05</v>
      </c>
      <c r="F72" s="252">
        <f t="shared" si="17"/>
        <v>550</v>
      </c>
      <c r="G72" s="117"/>
      <c r="H72" s="247"/>
      <c r="I72" s="248"/>
      <c r="J72" s="246"/>
      <c r="K72" s="246"/>
      <c r="L72" s="249"/>
    </row>
    <row r="73" spans="1:12" s="59" customFormat="1" ht="12.75" customHeight="1">
      <c r="A73" s="159"/>
      <c r="B73" s="52" t="s">
        <v>221</v>
      </c>
      <c r="C73" s="46" t="s">
        <v>225</v>
      </c>
      <c r="D73" s="252">
        <v>2000</v>
      </c>
      <c r="E73" s="266">
        <f aca="true" t="shared" si="18" ref="E73:E104">D73/$D$608</f>
        <v>5.8869892915370436E-05</v>
      </c>
      <c r="F73" s="252">
        <f t="shared" si="17"/>
        <v>2000</v>
      </c>
      <c r="G73" s="117"/>
      <c r="H73" s="247"/>
      <c r="I73" s="248"/>
      <c r="J73" s="246"/>
      <c r="K73" s="246"/>
      <c r="L73" s="249"/>
    </row>
    <row r="74" spans="1:12" s="59" customFormat="1" ht="12.75" customHeight="1">
      <c r="A74" s="159"/>
      <c r="B74" s="52" t="s">
        <v>235</v>
      </c>
      <c r="C74" s="46" t="s">
        <v>236</v>
      </c>
      <c r="D74" s="252">
        <v>2026</v>
      </c>
      <c r="E74" s="266">
        <f t="shared" si="18"/>
        <v>5.9635201523270254E-05</v>
      </c>
      <c r="F74" s="252">
        <f t="shared" si="17"/>
        <v>2026</v>
      </c>
      <c r="G74" s="117"/>
      <c r="H74" s="247"/>
      <c r="I74" s="248"/>
      <c r="J74" s="246"/>
      <c r="K74" s="246"/>
      <c r="L74" s="249"/>
    </row>
    <row r="75" spans="1:12" s="59" customFormat="1" ht="13.5" customHeight="1">
      <c r="A75" s="159"/>
      <c r="B75" s="52" t="s">
        <v>30</v>
      </c>
      <c r="C75" s="46" t="s">
        <v>31</v>
      </c>
      <c r="D75" s="252">
        <v>500</v>
      </c>
      <c r="E75" s="266">
        <f t="shared" si="18"/>
        <v>1.4717473228842609E-05</v>
      </c>
      <c r="F75" s="252">
        <f t="shared" si="17"/>
        <v>500</v>
      </c>
      <c r="G75" s="117"/>
      <c r="H75" s="247">
        <v>0</v>
      </c>
      <c r="I75" s="248">
        <v>0</v>
      </c>
      <c r="J75" s="246"/>
      <c r="K75" s="246"/>
      <c r="L75" s="249"/>
    </row>
    <row r="76" spans="1:12" s="59" customFormat="1" ht="13.5" customHeight="1">
      <c r="A76" s="159"/>
      <c r="B76" s="52" t="s">
        <v>32</v>
      </c>
      <c r="C76" s="46" t="s">
        <v>33</v>
      </c>
      <c r="D76" s="252">
        <v>1750</v>
      </c>
      <c r="E76" s="266">
        <f t="shared" si="18"/>
        <v>5.1511156300949134E-05</v>
      </c>
      <c r="F76" s="252">
        <f t="shared" si="17"/>
        <v>1750</v>
      </c>
      <c r="G76" s="117"/>
      <c r="H76" s="247">
        <v>0</v>
      </c>
      <c r="I76" s="248">
        <v>0</v>
      </c>
      <c r="J76" s="246"/>
      <c r="K76" s="246"/>
      <c r="L76" s="249"/>
    </row>
    <row r="77" spans="1:12" s="59" customFormat="1" ht="15" customHeight="1">
      <c r="A77" s="159"/>
      <c r="B77" s="52" t="s">
        <v>34</v>
      </c>
      <c r="C77" s="46" t="s">
        <v>35</v>
      </c>
      <c r="D77" s="252">
        <v>3380</v>
      </c>
      <c r="E77" s="266">
        <f t="shared" si="18"/>
        <v>9.949011902697604E-05</v>
      </c>
      <c r="F77" s="252">
        <f t="shared" si="17"/>
        <v>3380</v>
      </c>
      <c r="G77" s="117"/>
      <c r="H77" s="247">
        <v>0</v>
      </c>
      <c r="I77" s="248">
        <v>0</v>
      </c>
      <c r="J77" s="246"/>
      <c r="K77" s="246"/>
      <c r="L77" s="249"/>
    </row>
    <row r="78" spans="1:12" s="59" customFormat="1" ht="15" customHeight="1">
      <c r="A78" s="159"/>
      <c r="B78" s="52" t="s">
        <v>567</v>
      </c>
      <c r="C78" s="267" t="s">
        <v>566</v>
      </c>
      <c r="D78" s="252">
        <v>100</v>
      </c>
      <c r="E78" s="266">
        <f t="shared" si="18"/>
        <v>2.9434946457685217E-06</v>
      </c>
      <c r="F78" s="252">
        <f t="shared" si="17"/>
        <v>100</v>
      </c>
      <c r="G78" s="117"/>
      <c r="H78" s="247"/>
      <c r="I78" s="248"/>
      <c r="J78" s="246"/>
      <c r="K78" s="246"/>
      <c r="L78" s="249"/>
    </row>
    <row r="79" spans="1:12" s="59" customFormat="1" ht="15" customHeight="1">
      <c r="A79" s="159"/>
      <c r="B79" s="52" t="s">
        <v>223</v>
      </c>
      <c r="C79" s="46" t="s">
        <v>227</v>
      </c>
      <c r="D79" s="252">
        <v>500</v>
      </c>
      <c r="E79" s="266">
        <f t="shared" si="18"/>
        <v>1.4717473228842609E-05</v>
      </c>
      <c r="F79" s="252">
        <f t="shared" si="17"/>
        <v>500</v>
      </c>
      <c r="G79" s="117"/>
      <c r="H79" s="247"/>
      <c r="I79" s="248"/>
      <c r="J79" s="246"/>
      <c r="K79" s="246"/>
      <c r="L79" s="249"/>
    </row>
    <row r="80" spans="1:12" s="59" customFormat="1" ht="15" customHeight="1">
      <c r="A80" s="159"/>
      <c r="B80" s="52" t="s">
        <v>224</v>
      </c>
      <c r="C80" s="46" t="s">
        <v>228</v>
      </c>
      <c r="D80" s="252">
        <v>600</v>
      </c>
      <c r="E80" s="266">
        <f t="shared" si="18"/>
        <v>1.7660967874611133E-05</v>
      </c>
      <c r="F80" s="252">
        <f t="shared" si="17"/>
        <v>600</v>
      </c>
      <c r="G80" s="117"/>
      <c r="H80" s="247"/>
      <c r="I80" s="248"/>
      <c r="J80" s="246"/>
      <c r="K80" s="246"/>
      <c r="L80" s="249"/>
    </row>
    <row r="81" spans="1:12" s="59" customFormat="1" ht="14.25" customHeight="1">
      <c r="A81" s="155" t="s">
        <v>69</v>
      </c>
      <c r="B81" s="166"/>
      <c r="C81" s="65" t="s">
        <v>70</v>
      </c>
      <c r="D81" s="250">
        <f>D82+D93+D95+D106+D131+D140+D169</f>
        <v>3752525</v>
      </c>
      <c r="E81" s="263">
        <f t="shared" si="18"/>
        <v>0.11045537245612523</v>
      </c>
      <c r="F81" s="250">
        <f aca="true" t="shared" si="19" ref="F81:L81">F82+F93+F95+F106+F131+F140+F169</f>
        <v>3752525</v>
      </c>
      <c r="G81" s="250">
        <f t="shared" si="19"/>
        <v>2102678</v>
      </c>
      <c r="H81" s="250">
        <f t="shared" si="19"/>
        <v>343641</v>
      </c>
      <c r="I81" s="250">
        <f t="shared" si="19"/>
        <v>16000</v>
      </c>
      <c r="J81" s="250">
        <f t="shared" si="19"/>
        <v>0</v>
      </c>
      <c r="K81" s="250">
        <f t="shared" si="19"/>
        <v>0</v>
      </c>
      <c r="L81" s="251">
        <f t="shared" si="19"/>
        <v>0</v>
      </c>
    </row>
    <row r="82" spans="1:12" s="59" customFormat="1" ht="13.5" customHeight="1">
      <c r="A82" s="157" t="s">
        <v>71</v>
      </c>
      <c r="B82" s="153"/>
      <c r="C82" s="99" t="s">
        <v>72</v>
      </c>
      <c r="D82" s="244">
        <f>SUM(D83:D92)</f>
        <v>102935</v>
      </c>
      <c r="E82" s="264">
        <f t="shared" si="18"/>
        <v>0.003029886213621828</v>
      </c>
      <c r="F82" s="244">
        <f aca="true" t="shared" si="20" ref="F82:L82">SUM(F83:F92)</f>
        <v>102935</v>
      </c>
      <c r="G82" s="244">
        <f t="shared" si="20"/>
        <v>83032</v>
      </c>
      <c r="H82" s="244">
        <f t="shared" si="20"/>
        <v>13308</v>
      </c>
      <c r="I82" s="244">
        <f t="shared" si="20"/>
        <v>0</v>
      </c>
      <c r="J82" s="244">
        <f t="shared" si="20"/>
        <v>0</v>
      </c>
      <c r="K82" s="244">
        <f t="shared" si="20"/>
        <v>0</v>
      </c>
      <c r="L82" s="245">
        <f t="shared" si="20"/>
        <v>0</v>
      </c>
    </row>
    <row r="83" spans="1:12" s="59" customFormat="1" ht="14.25" customHeight="1">
      <c r="A83" s="159"/>
      <c r="B83" s="52" t="s">
        <v>15</v>
      </c>
      <c r="C83" s="46" t="s">
        <v>529</v>
      </c>
      <c r="D83" s="260">
        <v>71120</v>
      </c>
      <c r="E83" s="266">
        <f t="shared" si="18"/>
        <v>0.0020934133920705728</v>
      </c>
      <c r="F83" s="260">
        <f>D83</f>
        <v>71120</v>
      </c>
      <c r="G83" s="117">
        <f>D83</f>
        <v>71120</v>
      </c>
      <c r="H83" s="247"/>
      <c r="I83" s="248">
        <v>0</v>
      </c>
      <c r="J83" s="246"/>
      <c r="K83" s="246"/>
      <c r="L83" s="249"/>
    </row>
    <row r="84" spans="1:12" s="59" customFormat="1" ht="15.75" customHeight="1">
      <c r="A84" s="159"/>
      <c r="B84" s="52" t="s">
        <v>18</v>
      </c>
      <c r="C84" s="46" t="s">
        <v>19</v>
      </c>
      <c r="D84" s="260">
        <v>4712</v>
      </c>
      <c r="E84" s="266">
        <f t="shared" si="18"/>
        <v>0.00013869746770861274</v>
      </c>
      <c r="F84" s="260">
        <f aca="true" t="shared" si="21" ref="F84:F92">D84</f>
        <v>4712</v>
      </c>
      <c r="G84" s="117">
        <f>D84</f>
        <v>4712</v>
      </c>
      <c r="H84" s="247"/>
      <c r="I84" s="248">
        <v>0</v>
      </c>
      <c r="J84" s="246"/>
      <c r="K84" s="246"/>
      <c r="L84" s="249"/>
    </row>
    <row r="85" spans="1:12" s="59" customFormat="1" ht="16.5" customHeight="1">
      <c r="A85" s="159"/>
      <c r="B85" s="163" t="s">
        <v>68</v>
      </c>
      <c r="C85" s="46" t="s">
        <v>73</v>
      </c>
      <c r="D85" s="260">
        <v>11450</v>
      </c>
      <c r="E85" s="266">
        <f t="shared" si="18"/>
        <v>0.00033703013694049577</v>
      </c>
      <c r="F85" s="260">
        <f t="shared" si="21"/>
        <v>11450</v>
      </c>
      <c r="G85" s="117"/>
      <c r="H85" s="247">
        <f>F85</f>
        <v>11450</v>
      </c>
      <c r="I85" s="248"/>
      <c r="J85" s="246"/>
      <c r="K85" s="246"/>
      <c r="L85" s="249"/>
    </row>
    <row r="86" spans="1:12" s="59" customFormat="1" ht="15" customHeight="1">
      <c r="A86" s="159"/>
      <c r="B86" s="163" t="s">
        <v>20</v>
      </c>
      <c r="C86" s="46" t="s">
        <v>21</v>
      </c>
      <c r="D86" s="260">
        <v>1858</v>
      </c>
      <c r="E86" s="266">
        <f t="shared" si="18"/>
        <v>5.469013051837914E-05</v>
      </c>
      <c r="F86" s="260">
        <f t="shared" si="21"/>
        <v>1858</v>
      </c>
      <c r="G86" s="117"/>
      <c r="H86" s="247">
        <f>F86</f>
        <v>1858</v>
      </c>
      <c r="I86" s="248"/>
      <c r="J86" s="246"/>
      <c r="K86" s="246"/>
      <c r="L86" s="249"/>
    </row>
    <row r="87" spans="1:12" s="59" customFormat="1" ht="15" customHeight="1">
      <c r="A87" s="159"/>
      <c r="B87" s="52" t="s">
        <v>477</v>
      </c>
      <c r="C87" s="46" t="s">
        <v>478</v>
      </c>
      <c r="D87" s="260">
        <v>7200</v>
      </c>
      <c r="E87" s="266">
        <f t="shared" si="18"/>
        <v>0.00021193161449533358</v>
      </c>
      <c r="F87" s="260">
        <f t="shared" si="21"/>
        <v>7200</v>
      </c>
      <c r="G87" s="117">
        <f>F87</f>
        <v>7200</v>
      </c>
      <c r="H87" s="247"/>
      <c r="I87" s="248">
        <v>0</v>
      </c>
      <c r="J87" s="246"/>
      <c r="K87" s="246"/>
      <c r="L87" s="249"/>
    </row>
    <row r="88" spans="1:12" s="59" customFormat="1" ht="15" customHeight="1">
      <c r="A88" s="159"/>
      <c r="B88" s="52" t="s">
        <v>22</v>
      </c>
      <c r="C88" s="46" t="s">
        <v>23</v>
      </c>
      <c r="D88" s="260">
        <v>154</v>
      </c>
      <c r="E88" s="266">
        <f t="shared" si="18"/>
        <v>4.532981754483524E-06</v>
      </c>
      <c r="F88" s="260">
        <f t="shared" si="21"/>
        <v>154</v>
      </c>
      <c r="G88" s="117"/>
      <c r="H88" s="247">
        <v>0</v>
      </c>
      <c r="I88" s="248">
        <v>0</v>
      </c>
      <c r="J88" s="246"/>
      <c r="K88" s="246"/>
      <c r="L88" s="249"/>
    </row>
    <row r="89" spans="1:12" s="59" customFormat="1" ht="14.25" customHeight="1">
      <c r="A89" s="159"/>
      <c r="B89" s="52" t="s">
        <v>28</v>
      </c>
      <c r="C89" s="46" t="s">
        <v>102</v>
      </c>
      <c r="D89" s="260">
        <v>2488</v>
      </c>
      <c r="E89" s="266">
        <f t="shared" si="18"/>
        <v>7.323414678672082E-05</v>
      </c>
      <c r="F89" s="260">
        <f t="shared" si="21"/>
        <v>2488</v>
      </c>
      <c r="G89" s="117"/>
      <c r="H89" s="247">
        <v>0</v>
      </c>
      <c r="I89" s="248">
        <v>0</v>
      </c>
      <c r="J89" s="246"/>
      <c r="K89" s="246"/>
      <c r="L89" s="249"/>
    </row>
    <row r="90" spans="1:12" s="59" customFormat="1" ht="15" customHeight="1">
      <c r="A90" s="159"/>
      <c r="B90" s="52" t="s">
        <v>34</v>
      </c>
      <c r="C90" s="46" t="s">
        <v>35</v>
      </c>
      <c r="D90" s="260">
        <v>2644</v>
      </c>
      <c r="E90" s="266">
        <f t="shared" si="18"/>
        <v>7.782599843411972E-05</v>
      </c>
      <c r="F90" s="260">
        <f t="shared" si="21"/>
        <v>2644</v>
      </c>
      <c r="G90" s="117"/>
      <c r="H90" s="247">
        <v>0</v>
      </c>
      <c r="I90" s="248">
        <v>0</v>
      </c>
      <c r="J90" s="246"/>
      <c r="K90" s="246"/>
      <c r="L90" s="249"/>
    </row>
    <row r="91" spans="1:12" s="59" customFormat="1" ht="15" customHeight="1">
      <c r="A91" s="159"/>
      <c r="B91" s="52" t="s">
        <v>223</v>
      </c>
      <c r="C91" s="46" t="s">
        <v>227</v>
      </c>
      <c r="D91" s="260">
        <v>409</v>
      </c>
      <c r="E91" s="266">
        <f t="shared" si="18"/>
        <v>1.2038893101193254E-05</v>
      </c>
      <c r="F91" s="260">
        <f t="shared" si="21"/>
        <v>409</v>
      </c>
      <c r="G91" s="117"/>
      <c r="H91" s="247"/>
      <c r="I91" s="248"/>
      <c r="J91" s="246"/>
      <c r="K91" s="246"/>
      <c r="L91" s="249"/>
    </row>
    <row r="92" spans="1:12" s="59" customFormat="1" ht="15" customHeight="1">
      <c r="A92" s="159"/>
      <c r="B92" s="289" t="s">
        <v>224</v>
      </c>
      <c r="C92" s="294" t="s">
        <v>228</v>
      </c>
      <c r="D92" s="261">
        <v>900</v>
      </c>
      <c r="E92" s="266">
        <f t="shared" si="18"/>
        <v>2.6491451811916697E-05</v>
      </c>
      <c r="F92" s="260">
        <f t="shared" si="21"/>
        <v>900</v>
      </c>
      <c r="G92" s="117"/>
      <c r="H92" s="247">
        <v>0</v>
      </c>
      <c r="I92" s="248">
        <v>0</v>
      </c>
      <c r="J92" s="246"/>
      <c r="K92" s="246"/>
      <c r="L92" s="249"/>
    </row>
    <row r="93" spans="1:12" s="58" customFormat="1" ht="17.25" customHeight="1">
      <c r="A93" s="157" t="s">
        <v>372</v>
      </c>
      <c r="B93" s="153"/>
      <c r="C93" s="99" t="s">
        <v>526</v>
      </c>
      <c r="D93" s="244">
        <f>D94</f>
        <v>3000</v>
      </c>
      <c r="E93" s="361">
        <f t="shared" si="18"/>
        <v>8.830483937305565E-05</v>
      </c>
      <c r="F93" s="244">
        <f aca="true" t="shared" si="22" ref="F93:L93">F94</f>
        <v>3000</v>
      </c>
      <c r="G93" s="244">
        <f t="shared" si="22"/>
        <v>0</v>
      </c>
      <c r="H93" s="244">
        <f t="shared" si="22"/>
        <v>0</v>
      </c>
      <c r="I93" s="244">
        <f t="shared" si="22"/>
        <v>3000</v>
      </c>
      <c r="J93" s="244">
        <f t="shared" si="22"/>
        <v>0</v>
      </c>
      <c r="K93" s="244">
        <f t="shared" si="22"/>
        <v>0</v>
      </c>
      <c r="L93" s="245">
        <f t="shared" si="22"/>
        <v>0</v>
      </c>
    </row>
    <row r="94" spans="1:12" s="59" customFormat="1" ht="24" customHeight="1">
      <c r="A94" s="159"/>
      <c r="B94" s="52" t="s">
        <v>373</v>
      </c>
      <c r="C94" s="46" t="s">
        <v>374</v>
      </c>
      <c r="D94" s="252">
        <v>3000</v>
      </c>
      <c r="E94" s="359">
        <f t="shared" si="18"/>
        <v>8.830483937305565E-05</v>
      </c>
      <c r="F94" s="252">
        <f>D94</f>
        <v>3000</v>
      </c>
      <c r="G94" s="252">
        <v>0</v>
      </c>
      <c r="H94" s="247">
        <v>0</v>
      </c>
      <c r="I94" s="248">
        <f>F94</f>
        <v>3000</v>
      </c>
      <c r="J94" s="246"/>
      <c r="K94" s="246"/>
      <c r="L94" s="249"/>
    </row>
    <row r="95" spans="1:12" s="58" customFormat="1" ht="16.5" customHeight="1">
      <c r="A95" s="157" t="s">
        <v>75</v>
      </c>
      <c r="B95" s="153"/>
      <c r="C95" s="99" t="s">
        <v>76</v>
      </c>
      <c r="D95" s="244">
        <f aca="true" t="shared" si="23" ref="D95:L95">SUM(D96:D105)</f>
        <v>136530</v>
      </c>
      <c r="E95" s="361">
        <f t="shared" si="18"/>
        <v>0.004018753239867763</v>
      </c>
      <c r="F95" s="244">
        <f t="shared" si="23"/>
        <v>136530</v>
      </c>
      <c r="G95" s="244">
        <f t="shared" si="23"/>
        <v>0</v>
      </c>
      <c r="H95" s="244">
        <f t="shared" si="23"/>
        <v>0</v>
      </c>
      <c r="I95" s="244">
        <f t="shared" si="23"/>
        <v>0</v>
      </c>
      <c r="J95" s="244">
        <f t="shared" si="23"/>
        <v>0</v>
      </c>
      <c r="K95" s="244">
        <f t="shared" si="23"/>
        <v>0</v>
      </c>
      <c r="L95" s="245">
        <f t="shared" si="23"/>
        <v>0</v>
      </c>
    </row>
    <row r="96" spans="1:12" s="59" customFormat="1" ht="12.75" customHeight="1">
      <c r="A96" s="159"/>
      <c r="B96" s="52" t="s">
        <v>14</v>
      </c>
      <c r="C96" s="46" t="s">
        <v>77</v>
      </c>
      <c r="D96" s="117">
        <v>106720</v>
      </c>
      <c r="E96" s="266">
        <f t="shared" si="18"/>
        <v>0.0031412974859641664</v>
      </c>
      <c r="F96" s="117">
        <f>D96</f>
        <v>106720</v>
      </c>
      <c r="G96" s="117">
        <v>0</v>
      </c>
      <c r="H96" s="247"/>
      <c r="I96" s="248">
        <v>0</v>
      </c>
      <c r="J96" s="246"/>
      <c r="K96" s="246"/>
      <c r="L96" s="249"/>
    </row>
    <row r="97" spans="1:12" s="59" customFormat="1" ht="12.75" customHeight="1">
      <c r="A97" s="159"/>
      <c r="B97" s="52" t="s">
        <v>22</v>
      </c>
      <c r="C97" s="46" t="s">
        <v>23</v>
      </c>
      <c r="D97" s="117">
        <v>7300</v>
      </c>
      <c r="E97" s="266">
        <f t="shared" si="18"/>
        <v>0.00021487510914110209</v>
      </c>
      <c r="F97" s="117">
        <f aca="true" t="shared" si="24" ref="F97:F105">D97</f>
        <v>7300</v>
      </c>
      <c r="G97" s="117">
        <v>0</v>
      </c>
      <c r="H97" s="247"/>
      <c r="I97" s="248">
        <v>0</v>
      </c>
      <c r="J97" s="246"/>
      <c r="K97" s="246"/>
      <c r="L97" s="249"/>
    </row>
    <row r="98" spans="1:12" s="59" customFormat="1" ht="12.75" customHeight="1">
      <c r="A98" s="159"/>
      <c r="B98" s="52" t="s">
        <v>24</v>
      </c>
      <c r="C98" s="46" t="s">
        <v>100</v>
      </c>
      <c r="D98" s="117">
        <v>7100</v>
      </c>
      <c r="E98" s="266">
        <f t="shared" si="18"/>
        <v>0.00020898811984956504</v>
      </c>
      <c r="F98" s="117">
        <f t="shared" si="24"/>
        <v>7100</v>
      </c>
      <c r="G98" s="117">
        <v>0</v>
      </c>
      <c r="H98" s="247"/>
      <c r="I98" s="248">
        <v>0</v>
      </c>
      <c r="J98" s="246"/>
      <c r="K98" s="246"/>
      <c r="L98" s="249"/>
    </row>
    <row r="99" spans="1:12" s="59" customFormat="1" ht="12.75" customHeight="1">
      <c r="A99" s="159"/>
      <c r="B99" s="52" t="s">
        <v>28</v>
      </c>
      <c r="C99" s="46" t="s">
        <v>102</v>
      </c>
      <c r="D99" s="117">
        <v>7660</v>
      </c>
      <c r="E99" s="266">
        <f t="shared" si="18"/>
        <v>0.00022547168986586879</v>
      </c>
      <c r="F99" s="117">
        <f t="shared" si="24"/>
        <v>7660</v>
      </c>
      <c r="G99" s="117">
        <v>0</v>
      </c>
      <c r="H99" s="247"/>
      <c r="I99" s="248">
        <v>0</v>
      </c>
      <c r="J99" s="246"/>
      <c r="K99" s="246"/>
      <c r="L99" s="249"/>
    </row>
    <row r="100" spans="1:12" s="59" customFormat="1" ht="12.75" customHeight="1">
      <c r="A100" s="159"/>
      <c r="B100" s="52" t="s">
        <v>221</v>
      </c>
      <c r="C100" s="46" t="s">
        <v>225</v>
      </c>
      <c r="D100" s="117">
        <v>450</v>
      </c>
      <c r="E100" s="266">
        <f t="shared" si="18"/>
        <v>1.3245725905958349E-05</v>
      </c>
      <c r="F100" s="117">
        <f t="shared" si="24"/>
        <v>450</v>
      </c>
      <c r="G100" s="117"/>
      <c r="H100" s="247"/>
      <c r="I100" s="248"/>
      <c r="J100" s="246"/>
      <c r="K100" s="246"/>
      <c r="L100" s="249"/>
    </row>
    <row r="101" spans="1:12" s="59" customFormat="1" ht="12.75" customHeight="1">
      <c r="A101" s="159"/>
      <c r="B101" s="52" t="s">
        <v>30</v>
      </c>
      <c r="C101" s="46" t="s">
        <v>31</v>
      </c>
      <c r="D101" s="117">
        <v>200</v>
      </c>
      <c r="E101" s="266">
        <f t="shared" si="18"/>
        <v>5.886989291537043E-06</v>
      </c>
      <c r="F101" s="117">
        <f t="shared" si="24"/>
        <v>200</v>
      </c>
      <c r="G101" s="117"/>
      <c r="H101" s="247"/>
      <c r="I101" s="248"/>
      <c r="J101" s="246"/>
      <c r="K101" s="246"/>
      <c r="L101" s="249"/>
    </row>
    <row r="102" spans="1:12" s="59" customFormat="1" ht="12.75" customHeight="1">
      <c r="A102" s="159"/>
      <c r="B102" s="52" t="s">
        <v>539</v>
      </c>
      <c r="C102" s="46" t="s">
        <v>540</v>
      </c>
      <c r="D102" s="117">
        <v>100</v>
      </c>
      <c r="E102" s="266">
        <f t="shared" si="18"/>
        <v>2.9434946457685217E-06</v>
      </c>
      <c r="F102" s="117">
        <f t="shared" si="24"/>
        <v>100</v>
      </c>
      <c r="G102" s="117"/>
      <c r="H102" s="247"/>
      <c r="I102" s="248"/>
      <c r="J102" s="246"/>
      <c r="K102" s="246"/>
      <c r="L102" s="249"/>
    </row>
    <row r="103" spans="1:12" s="59" customFormat="1" ht="12.75" customHeight="1">
      <c r="A103" s="159"/>
      <c r="B103" s="52" t="s">
        <v>222</v>
      </c>
      <c r="C103" s="46" t="s">
        <v>226</v>
      </c>
      <c r="D103" s="117">
        <v>1000</v>
      </c>
      <c r="E103" s="266">
        <f t="shared" si="18"/>
        <v>2.9434946457685218E-05</v>
      </c>
      <c r="F103" s="117">
        <f t="shared" si="24"/>
        <v>1000</v>
      </c>
      <c r="G103" s="117"/>
      <c r="H103" s="247"/>
      <c r="I103" s="248"/>
      <c r="J103" s="246"/>
      <c r="K103" s="246"/>
      <c r="L103" s="249"/>
    </row>
    <row r="104" spans="1:12" s="59" customFormat="1" ht="12.75" customHeight="1">
      <c r="A104" s="159"/>
      <c r="B104" s="52" t="s">
        <v>223</v>
      </c>
      <c r="C104" s="46" t="s">
        <v>227</v>
      </c>
      <c r="D104" s="117">
        <v>1500</v>
      </c>
      <c r="E104" s="266">
        <f t="shared" si="18"/>
        <v>4.415241968652783E-05</v>
      </c>
      <c r="F104" s="117">
        <f t="shared" si="24"/>
        <v>1500</v>
      </c>
      <c r="G104" s="117"/>
      <c r="H104" s="247"/>
      <c r="I104" s="248"/>
      <c r="J104" s="246"/>
      <c r="K104" s="246"/>
      <c r="L104" s="249"/>
    </row>
    <row r="105" spans="1:12" s="59" customFormat="1" ht="12.75" customHeight="1">
      <c r="A105" s="159"/>
      <c r="B105" s="52" t="s">
        <v>224</v>
      </c>
      <c r="C105" s="46" t="s">
        <v>228</v>
      </c>
      <c r="D105" s="117">
        <v>4500</v>
      </c>
      <c r="E105" s="266">
        <f aca="true" t="shared" si="25" ref="E105:E135">D105/$D$608</f>
        <v>0.0001324572590595835</v>
      </c>
      <c r="F105" s="117">
        <f t="shared" si="24"/>
        <v>4500</v>
      </c>
      <c r="G105" s="117"/>
      <c r="H105" s="247"/>
      <c r="I105" s="248"/>
      <c r="J105" s="246"/>
      <c r="K105" s="246"/>
      <c r="L105" s="249"/>
    </row>
    <row r="106" spans="1:12" s="58" customFormat="1" ht="15.75" customHeight="1">
      <c r="A106" s="157" t="s">
        <v>78</v>
      </c>
      <c r="B106" s="153"/>
      <c r="C106" s="99" t="s">
        <v>79</v>
      </c>
      <c r="D106" s="244">
        <f>SUM(D107:D130)</f>
        <v>2896382</v>
      </c>
      <c r="E106" s="264">
        <f t="shared" si="25"/>
        <v>0.08525484909100323</v>
      </c>
      <c r="F106" s="244">
        <f aca="true" t="shared" si="26" ref="F106:L106">SUM(F107:F130)</f>
        <v>2896382</v>
      </c>
      <c r="G106" s="244">
        <f t="shared" si="26"/>
        <v>1913556</v>
      </c>
      <c r="H106" s="244">
        <f t="shared" si="26"/>
        <v>315565</v>
      </c>
      <c r="I106" s="244">
        <f t="shared" si="26"/>
        <v>10000</v>
      </c>
      <c r="J106" s="244">
        <f t="shared" si="26"/>
        <v>0</v>
      </c>
      <c r="K106" s="244">
        <f t="shared" si="26"/>
        <v>0</v>
      </c>
      <c r="L106" s="245">
        <f t="shared" si="26"/>
        <v>0</v>
      </c>
    </row>
    <row r="107" spans="1:12" s="58" customFormat="1" ht="15.75" customHeight="1">
      <c r="A107" s="161"/>
      <c r="B107" s="265" t="s">
        <v>74</v>
      </c>
      <c r="C107" s="46" t="s">
        <v>550</v>
      </c>
      <c r="D107" s="260">
        <v>10000</v>
      </c>
      <c r="E107" s="266">
        <f t="shared" si="25"/>
        <v>0.0002943494645768522</v>
      </c>
      <c r="F107" s="260">
        <f>D107</f>
        <v>10000</v>
      </c>
      <c r="G107" s="260"/>
      <c r="H107" s="260"/>
      <c r="I107" s="260">
        <f>F107</f>
        <v>10000</v>
      </c>
      <c r="J107" s="261"/>
      <c r="K107" s="261"/>
      <c r="L107" s="195"/>
    </row>
    <row r="108" spans="1:12" s="59" customFormat="1" ht="16.5" customHeight="1">
      <c r="A108" s="159"/>
      <c r="B108" s="52" t="s">
        <v>549</v>
      </c>
      <c r="C108" s="46" t="s">
        <v>518</v>
      </c>
      <c r="D108" s="117">
        <v>1000</v>
      </c>
      <c r="E108" s="266">
        <f t="shared" si="25"/>
        <v>2.9434946457685218E-05</v>
      </c>
      <c r="F108" s="117">
        <f>D108</f>
        <v>1000</v>
      </c>
      <c r="G108" s="117">
        <v>0</v>
      </c>
      <c r="H108" s="247"/>
      <c r="I108" s="248">
        <v>0</v>
      </c>
      <c r="J108" s="246"/>
      <c r="K108" s="246"/>
      <c r="L108" s="249"/>
    </row>
    <row r="109" spans="1:12" s="59" customFormat="1" ht="15.75" customHeight="1">
      <c r="A109" s="159"/>
      <c r="B109" s="52" t="s">
        <v>15</v>
      </c>
      <c r="C109" s="46" t="s">
        <v>529</v>
      </c>
      <c r="D109" s="117">
        <v>1759600</v>
      </c>
      <c r="E109" s="266">
        <f t="shared" si="25"/>
        <v>0.05179373178694291</v>
      </c>
      <c r="F109" s="117">
        <f aca="true" t="shared" si="27" ref="F109:F130">D109</f>
        <v>1759600</v>
      </c>
      <c r="G109" s="117">
        <f>F109</f>
        <v>1759600</v>
      </c>
      <c r="H109" s="247"/>
      <c r="I109" s="248">
        <v>0</v>
      </c>
      <c r="J109" s="246"/>
      <c r="K109" s="246"/>
      <c r="L109" s="249"/>
    </row>
    <row r="110" spans="1:12" s="59" customFormat="1" ht="16.5" customHeight="1">
      <c r="A110" s="159"/>
      <c r="B110" s="52" t="s">
        <v>18</v>
      </c>
      <c r="C110" s="46" t="s">
        <v>19</v>
      </c>
      <c r="D110" s="117">
        <v>123956</v>
      </c>
      <c r="E110" s="266">
        <f t="shared" si="25"/>
        <v>0.0036486382231088288</v>
      </c>
      <c r="F110" s="117">
        <f t="shared" si="27"/>
        <v>123956</v>
      </c>
      <c r="G110" s="117">
        <f>F110</f>
        <v>123956</v>
      </c>
      <c r="H110" s="247"/>
      <c r="I110" s="248">
        <v>0</v>
      </c>
      <c r="J110" s="246"/>
      <c r="K110" s="246"/>
      <c r="L110" s="249"/>
    </row>
    <row r="111" spans="1:12" s="59" customFormat="1" ht="15" customHeight="1">
      <c r="A111" s="159"/>
      <c r="B111" s="163" t="s">
        <v>68</v>
      </c>
      <c r="C111" s="46" t="s">
        <v>46</v>
      </c>
      <c r="D111" s="117">
        <v>269417</v>
      </c>
      <c r="E111" s="266">
        <f t="shared" si="25"/>
        <v>0.007930274969790178</v>
      </c>
      <c r="F111" s="117">
        <f t="shared" si="27"/>
        <v>269417</v>
      </c>
      <c r="G111" s="117">
        <v>0</v>
      </c>
      <c r="H111" s="247">
        <f>F111</f>
        <v>269417</v>
      </c>
      <c r="I111" s="248">
        <v>0</v>
      </c>
      <c r="J111" s="246"/>
      <c r="K111" s="246"/>
      <c r="L111" s="249"/>
    </row>
    <row r="112" spans="1:12" s="59" customFormat="1" ht="15" customHeight="1">
      <c r="A112" s="159"/>
      <c r="B112" s="163" t="s">
        <v>20</v>
      </c>
      <c r="C112" s="46" t="s">
        <v>21</v>
      </c>
      <c r="D112" s="117">
        <v>46148</v>
      </c>
      <c r="E112" s="266">
        <f t="shared" si="25"/>
        <v>0.0013583639091292576</v>
      </c>
      <c r="F112" s="117">
        <f t="shared" si="27"/>
        <v>46148</v>
      </c>
      <c r="G112" s="117"/>
      <c r="H112" s="247">
        <f>D112</f>
        <v>46148</v>
      </c>
      <c r="I112" s="248">
        <v>0</v>
      </c>
      <c r="J112" s="246"/>
      <c r="K112" s="246"/>
      <c r="L112" s="249"/>
    </row>
    <row r="113" spans="1:12" s="59" customFormat="1" ht="13.5" customHeight="1">
      <c r="A113" s="159"/>
      <c r="B113" s="163" t="s">
        <v>477</v>
      </c>
      <c r="C113" s="46" t="s">
        <v>478</v>
      </c>
      <c r="D113" s="117">
        <v>30000</v>
      </c>
      <c r="E113" s="266">
        <f t="shared" si="25"/>
        <v>0.0008830483937305566</v>
      </c>
      <c r="F113" s="117">
        <f t="shared" si="27"/>
        <v>30000</v>
      </c>
      <c r="G113" s="117">
        <f>F113</f>
        <v>30000</v>
      </c>
      <c r="H113" s="247"/>
      <c r="I113" s="248">
        <v>0</v>
      </c>
      <c r="J113" s="246"/>
      <c r="K113" s="246"/>
      <c r="L113" s="249"/>
    </row>
    <row r="114" spans="1:12" s="59" customFormat="1" ht="15.75" customHeight="1">
      <c r="A114" s="159"/>
      <c r="B114" s="52" t="s">
        <v>22</v>
      </c>
      <c r="C114" s="46" t="s">
        <v>23</v>
      </c>
      <c r="D114" s="117">
        <v>60000</v>
      </c>
      <c r="E114" s="266">
        <f t="shared" si="25"/>
        <v>0.0017660967874611132</v>
      </c>
      <c r="F114" s="117">
        <f t="shared" si="27"/>
        <v>60000</v>
      </c>
      <c r="G114" s="117">
        <v>0</v>
      </c>
      <c r="H114" s="247"/>
      <c r="I114" s="248">
        <v>0</v>
      </c>
      <c r="J114" s="246"/>
      <c r="K114" s="246"/>
      <c r="L114" s="249"/>
    </row>
    <row r="115" spans="1:12" s="59" customFormat="1" ht="15.75" customHeight="1">
      <c r="A115" s="159"/>
      <c r="B115" s="52" t="s">
        <v>24</v>
      </c>
      <c r="C115" s="46" t="s">
        <v>100</v>
      </c>
      <c r="D115" s="117">
        <v>49000</v>
      </c>
      <c r="E115" s="266">
        <f t="shared" si="25"/>
        <v>0.0014423123764265757</v>
      </c>
      <c r="F115" s="117">
        <f t="shared" si="27"/>
        <v>49000</v>
      </c>
      <c r="G115" s="117">
        <v>0</v>
      </c>
      <c r="H115" s="247"/>
      <c r="I115" s="248">
        <v>0</v>
      </c>
      <c r="J115" s="246"/>
      <c r="K115" s="246"/>
      <c r="L115" s="249"/>
    </row>
    <row r="116" spans="1:12" s="59" customFormat="1" ht="15.75" customHeight="1">
      <c r="A116" s="159"/>
      <c r="B116" s="52" t="s">
        <v>88</v>
      </c>
      <c r="C116" s="46" t="s">
        <v>89</v>
      </c>
      <c r="D116" s="117">
        <v>2000</v>
      </c>
      <c r="E116" s="266">
        <f t="shared" si="25"/>
        <v>5.8869892915370436E-05</v>
      </c>
      <c r="F116" s="117">
        <f t="shared" si="27"/>
        <v>2000</v>
      </c>
      <c r="G116" s="117">
        <v>0</v>
      </c>
      <c r="H116" s="247"/>
      <c r="I116" s="248">
        <v>0</v>
      </c>
      <c r="J116" s="246"/>
      <c r="K116" s="246"/>
      <c r="L116" s="249"/>
    </row>
    <row r="117" spans="1:12" s="59" customFormat="1" ht="13.5" customHeight="1">
      <c r="A117" s="159"/>
      <c r="B117" s="52" t="s">
        <v>28</v>
      </c>
      <c r="C117" s="46" t="s">
        <v>102</v>
      </c>
      <c r="D117" s="117">
        <v>430000</v>
      </c>
      <c r="E117" s="266">
        <f t="shared" si="25"/>
        <v>0.012657026976804644</v>
      </c>
      <c r="F117" s="117">
        <f t="shared" si="27"/>
        <v>430000</v>
      </c>
      <c r="G117" s="117">
        <v>0</v>
      </c>
      <c r="H117" s="247"/>
      <c r="I117" s="248">
        <v>0</v>
      </c>
      <c r="J117" s="246"/>
      <c r="K117" s="246"/>
      <c r="L117" s="249"/>
    </row>
    <row r="118" spans="1:12" s="59" customFormat="1" ht="13.5" customHeight="1">
      <c r="A118" s="159"/>
      <c r="B118" s="52" t="s">
        <v>479</v>
      </c>
      <c r="C118" s="46" t="s">
        <v>363</v>
      </c>
      <c r="D118" s="117">
        <v>2928</v>
      </c>
      <c r="E118" s="266">
        <f t="shared" si="25"/>
        <v>8.618552322810233E-05</v>
      </c>
      <c r="F118" s="117">
        <f t="shared" si="27"/>
        <v>2928</v>
      </c>
      <c r="G118" s="117">
        <v>0</v>
      </c>
      <c r="H118" s="247"/>
      <c r="I118" s="248">
        <v>0</v>
      </c>
      <c r="J118" s="246"/>
      <c r="K118" s="246"/>
      <c r="L118" s="249"/>
    </row>
    <row r="119" spans="1:12" s="59" customFormat="1" ht="13.5" customHeight="1">
      <c r="A119" s="159"/>
      <c r="B119" s="52" t="s">
        <v>229</v>
      </c>
      <c r="C119" s="46" t="s">
        <v>231</v>
      </c>
      <c r="D119" s="117">
        <v>10000</v>
      </c>
      <c r="E119" s="266">
        <f t="shared" si="25"/>
        <v>0.0002943494645768522</v>
      </c>
      <c r="F119" s="117">
        <f t="shared" si="27"/>
        <v>10000</v>
      </c>
      <c r="G119" s="117"/>
      <c r="H119" s="247"/>
      <c r="I119" s="248"/>
      <c r="J119" s="246"/>
      <c r="K119" s="246"/>
      <c r="L119" s="249"/>
    </row>
    <row r="120" spans="1:12" s="59" customFormat="1" ht="13.5" customHeight="1">
      <c r="A120" s="159"/>
      <c r="B120" s="52" t="s">
        <v>221</v>
      </c>
      <c r="C120" s="46" t="s">
        <v>225</v>
      </c>
      <c r="D120" s="117">
        <v>12870</v>
      </c>
      <c r="E120" s="266">
        <f t="shared" si="25"/>
        <v>0.0003788277609104088</v>
      </c>
      <c r="F120" s="117">
        <f t="shared" si="27"/>
        <v>12870</v>
      </c>
      <c r="G120" s="117"/>
      <c r="H120" s="247"/>
      <c r="I120" s="248"/>
      <c r="J120" s="246"/>
      <c r="K120" s="246"/>
      <c r="L120" s="249"/>
    </row>
    <row r="121" spans="1:12" s="59" customFormat="1" ht="13.5" customHeight="1">
      <c r="A121" s="159"/>
      <c r="B121" s="52" t="s">
        <v>230</v>
      </c>
      <c r="C121" s="46" t="s">
        <v>232</v>
      </c>
      <c r="D121" s="117">
        <v>1000</v>
      </c>
      <c r="E121" s="266">
        <f t="shared" si="25"/>
        <v>2.9434946457685218E-05</v>
      </c>
      <c r="F121" s="117">
        <f t="shared" si="27"/>
        <v>1000</v>
      </c>
      <c r="G121" s="117"/>
      <c r="H121" s="247"/>
      <c r="I121" s="248"/>
      <c r="J121" s="246"/>
      <c r="K121" s="246"/>
      <c r="L121" s="249"/>
    </row>
    <row r="122" spans="1:12" s="59" customFormat="1" ht="14.25" customHeight="1">
      <c r="A122" s="159"/>
      <c r="B122" s="52" t="s">
        <v>30</v>
      </c>
      <c r="C122" s="46" t="s">
        <v>31</v>
      </c>
      <c r="D122" s="117">
        <v>10500</v>
      </c>
      <c r="E122" s="266">
        <f t="shared" si="25"/>
        <v>0.0003090669378056948</v>
      </c>
      <c r="F122" s="117">
        <f t="shared" si="27"/>
        <v>10500</v>
      </c>
      <c r="G122" s="117">
        <v>0</v>
      </c>
      <c r="H122" s="247"/>
      <c r="I122" s="248">
        <v>0</v>
      </c>
      <c r="J122" s="246"/>
      <c r="K122" s="246"/>
      <c r="L122" s="249"/>
    </row>
    <row r="123" spans="1:12" s="59" customFormat="1" ht="14.25" customHeight="1">
      <c r="A123" s="159"/>
      <c r="B123" s="52" t="s">
        <v>539</v>
      </c>
      <c r="C123" s="46" t="s">
        <v>540</v>
      </c>
      <c r="D123" s="117">
        <v>500</v>
      </c>
      <c r="E123" s="266">
        <f t="shared" si="25"/>
        <v>1.4717473228842609E-05</v>
      </c>
      <c r="F123" s="117">
        <f t="shared" si="27"/>
        <v>500</v>
      </c>
      <c r="G123" s="117">
        <v>0</v>
      </c>
      <c r="H123" s="247"/>
      <c r="I123" s="248">
        <v>0</v>
      </c>
      <c r="J123" s="246"/>
      <c r="K123" s="246"/>
      <c r="L123" s="249"/>
    </row>
    <row r="124" spans="1:12" s="59" customFormat="1" ht="15" customHeight="1">
      <c r="A124" s="159"/>
      <c r="B124" s="52" t="s">
        <v>32</v>
      </c>
      <c r="C124" s="46" t="s">
        <v>33</v>
      </c>
      <c r="D124" s="117">
        <v>700</v>
      </c>
      <c r="E124" s="266">
        <f t="shared" si="25"/>
        <v>2.0604462520379653E-05</v>
      </c>
      <c r="F124" s="117">
        <f t="shared" si="27"/>
        <v>700</v>
      </c>
      <c r="G124" s="117">
        <v>0</v>
      </c>
      <c r="H124" s="247"/>
      <c r="I124" s="248">
        <v>0</v>
      </c>
      <c r="J124" s="246"/>
      <c r="K124" s="246"/>
      <c r="L124" s="249"/>
    </row>
    <row r="125" spans="1:12" s="59" customFormat="1" ht="15.75" customHeight="1">
      <c r="A125" s="159"/>
      <c r="B125" s="52" t="s">
        <v>34</v>
      </c>
      <c r="C125" s="46" t="s">
        <v>35</v>
      </c>
      <c r="D125" s="117">
        <v>37723</v>
      </c>
      <c r="E125" s="266">
        <f t="shared" si="25"/>
        <v>0.0011103744852232595</v>
      </c>
      <c r="F125" s="117">
        <f t="shared" si="27"/>
        <v>37723</v>
      </c>
      <c r="G125" s="117">
        <v>0</v>
      </c>
      <c r="H125" s="247"/>
      <c r="I125" s="248">
        <v>0</v>
      </c>
      <c r="J125" s="246"/>
      <c r="K125" s="246"/>
      <c r="L125" s="249"/>
    </row>
    <row r="126" spans="1:12" s="59" customFormat="1" ht="15.75" customHeight="1">
      <c r="A126" s="160"/>
      <c r="B126" s="163" t="s">
        <v>50</v>
      </c>
      <c r="C126" s="46" t="s">
        <v>51</v>
      </c>
      <c r="D126" s="117">
        <v>200</v>
      </c>
      <c r="E126" s="266">
        <f t="shared" si="25"/>
        <v>5.886989291537043E-06</v>
      </c>
      <c r="F126" s="117">
        <f t="shared" si="27"/>
        <v>200</v>
      </c>
      <c r="G126" s="117">
        <v>0</v>
      </c>
      <c r="H126" s="247"/>
      <c r="I126" s="248">
        <v>0</v>
      </c>
      <c r="J126" s="246"/>
      <c r="K126" s="246"/>
      <c r="L126" s="249"/>
    </row>
    <row r="127" spans="1:12" s="59" customFormat="1" ht="16.5" customHeight="1">
      <c r="A127" s="160"/>
      <c r="B127" s="163" t="s">
        <v>485</v>
      </c>
      <c r="C127" s="46" t="s">
        <v>376</v>
      </c>
      <c r="D127" s="117">
        <v>600</v>
      </c>
      <c r="E127" s="266">
        <f t="shared" si="25"/>
        <v>1.7660967874611133E-05</v>
      </c>
      <c r="F127" s="117">
        <f t="shared" si="27"/>
        <v>600</v>
      </c>
      <c r="G127" s="117">
        <v>0</v>
      </c>
      <c r="H127" s="247"/>
      <c r="I127" s="248">
        <v>0</v>
      </c>
      <c r="J127" s="246"/>
      <c r="K127" s="246"/>
      <c r="L127" s="249"/>
    </row>
    <row r="128" spans="1:12" s="59" customFormat="1" ht="21" customHeight="1">
      <c r="A128" s="160"/>
      <c r="B128" s="163" t="s">
        <v>222</v>
      </c>
      <c r="C128" s="46" t="s">
        <v>226</v>
      </c>
      <c r="D128" s="117">
        <v>11500</v>
      </c>
      <c r="E128" s="266">
        <f t="shared" si="25"/>
        <v>0.00033850188426338</v>
      </c>
      <c r="F128" s="117">
        <f t="shared" si="27"/>
        <v>11500</v>
      </c>
      <c r="G128" s="117"/>
      <c r="H128" s="247"/>
      <c r="I128" s="248"/>
      <c r="J128" s="246"/>
      <c r="K128" s="246"/>
      <c r="L128" s="249"/>
    </row>
    <row r="129" spans="1:12" s="59" customFormat="1" ht="13.5" customHeight="1">
      <c r="A129" s="160"/>
      <c r="B129" s="163" t="s">
        <v>223</v>
      </c>
      <c r="C129" s="46" t="s">
        <v>227</v>
      </c>
      <c r="D129" s="117">
        <v>4000</v>
      </c>
      <c r="E129" s="266">
        <f t="shared" si="25"/>
        <v>0.00011773978583074087</v>
      </c>
      <c r="F129" s="117">
        <f t="shared" si="27"/>
        <v>4000</v>
      </c>
      <c r="G129" s="117"/>
      <c r="H129" s="247"/>
      <c r="I129" s="248"/>
      <c r="J129" s="246"/>
      <c r="K129" s="246"/>
      <c r="L129" s="249"/>
    </row>
    <row r="130" spans="1:12" s="59" customFormat="1" ht="13.5" customHeight="1">
      <c r="A130" s="160"/>
      <c r="B130" s="163" t="s">
        <v>224</v>
      </c>
      <c r="C130" s="46" t="s">
        <v>228</v>
      </c>
      <c r="D130" s="117">
        <v>22740</v>
      </c>
      <c r="E130" s="266">
        <f t="shared" si="25"/>
        <v>0.0006693506824477619</v>
      </c>
      <c r="F130" s="117">
        <f t="shared" si="27"/>
        <v>22740</v>
      </c>
      <c r="G130" s="117"/>
      <c r="H130" s="247"/>
      <c r="I130" s="248"/>
      <c r="J130" s="246"/>
      <c r="K130" s="246"/>
      <c r="L130" s="249"/>
    </row>
    <row r="131" spans="1:12" s="59" customFormat="1" ht="15" customHeight="1">
      <c r="A131" s="157" t="s">
        <v>80</v>
      </c>
      <c r="B131" s="153"/>
      <c r="C131" s="99" t="s">
        <v>81</v>
      </c>
      <c r="D131" s="244">
        <f>SUM(D132:D139)</f>
        <v>14000</v>
      </c>
      <c r="E131" s="264">
        <f t="shared" si="25"/>
        <v>0.0004120892504075931</v>
      </c>
      <c r="F131" s="244">
        <f aca="true" t="shared" si="28" ref="F131:L131">SUM(F132:F139)</f>
        <v>14000</v>
      </c>
      <c r="G131" s="244">
        <f t="shared" si="28"/>
        <v>5800</v>
      </c>
      <c r="H131" s="244">
        <f t="shared" si="28"/>
        <v>958</v>
      </c>
      <c r="I131" s="244">
        <f t="shared" si="28"/>
        <v>0</v>
      </c>
      <c r="J131" s="244">
        <f t="shared" si="28"/>
        <v>0</v>
      </c>
      <c r="K131" s="244">
        <f t="shared" si="28"/>
        <v>0</v>
      </c>
      <c r="L131" s="245">
        <f t="shared" si="28"/>
        <v>0</v>
      </c>
    </row>
    <row r="132" spans="1:12" s="59" customFormat="1" ht="16.5" customHeight="1">
      <c r="A132" s="160"/>
      <c r="B132" s="52" t="s">
        <v>14</v>
      </c>
      <c r="C132" s="46" t="s">
        <v>77</v>
      </c>
      <c r="D132" s="117">
        <v>5330</v>
      </c>
      <c r="E132" s="266">
        <f t="shared" si="25"/>
        <v>0.0001568882646194622</v>
      </c>
      <c r="F132" s="117">
        <f>D132</f>
        <v>5330</v>
      </c>
      <c r="G132" s="117"/>
      <c r="H132" s="247">
        <v>0</v>
      </c>
      <c r="I132" s="248">
        <v>0</v>
      </c>
      <c r="J132" s="246"/>
      <c r="K132" s="246"/>
      <c r="L132" s="249"/>
    </row>
    <row r="133" spans="1:12" s="59" customFormat="1" ht="15.75" customHeight="1">
      <c r="A133" s="159"/>
      <c r="B133" s="52" t="s">
        <v>45</v>
      </c>
      <c r="C133" s="46" t="s">
        <v>82</v>
      </c>
      <c r="D133" s="117">
        <v>838</v>
      </c>
      <c r="E133" s="266">
        <f t="shared" si="25"/>
        <v>2.4666485131540213E-05</v>
      </c>
      <c r="F133" s="117">
        <f aca="true" t="shared" si="29" ref="F133:F139">D133</f>
        <v>838</v>
      </c>
      <c r="G133" s="117"/>
      <c r="H133" s="247">
        <f>F133</f>
        <v>838</v>
      </c>
      <c r="I133" s="248">
        <v>0</v>
      </c>
      <c r="J133" s="246"/>
      <c r="K133" s="246"/>
      <c r="L133" s="249"/>
    </row>
    <row r="134" spans="1:12" s="59" customFormat="1" ht="15.75" customHeight="1">
      <c r="A134" s="159"/>
      <c r="B134" s="52" t="s">
        <v>20</v>
      </c>
      <c r="C134" s="46" t="s">
        <v>21</v>
      </c>
      <c r="D134" s="117">
        <v>120</v>
      </c>
      <c r="E134" s="266">
        <f t="shared" si="25"/>
        <v>3.532193574922226E-06</v>
      </c>
      <c r="F134" s="117">
        <f t="shared" si="29"/>
        <v>120</v>
      </c>
      <c r="G134" s="117"/>
      <c r="H134" s="247">
        <f>F134</f>
        <v>120</v>
      </c>
      <c r="I134" s="248">
        <v>0</v>
      </c>
      <c r="J134" s="246"/>
      <c r="K134" s="246"/>
      <c r="L134" s="249"/>
    </row>
    <row r="135" spans="1:12" s="59" customFormat="1" ht="15.75" customHeight="1">
      <c r="A135" s="159"/>
      <c r="B135" s="52" t="s">
        <v>477</v>
      </c>
      <c r="C135" s="46" t="s">
        <v>478</v>
      </c>
      <c r="D135" s="117">
        <v>5800</v>
      </c>
      <c r="E135" s="266">
        <f t="shared" si="25"/>
        <v>0.00017072268945457427</v>
      </c>
      <c r="F135" s="117">
        <f t="shared" si="29"/>
        <v>5800</v>
      </c>
      <c r="G135" s="117">
        <f>F135</f>
        <v>5800</v>
      </c>
      <c r="H135" s="247">
        <v>0</v>
      </c>
      <c r="I135" s="248">
        <v>0</v>
      </c>
      <c r="J135" s="246"/>
      <c r="K135" s="246"/>
      <c r="L135" s="249"/>
    </row>
    <row r="136" spans="1:12" s="59" customFormat="1" ht="16.5" customHeight="1">
      <c r="A136" s="159"/>
      <c r="B136" s="52" t="s">
        <v>22</v>
      </c>
      <c r="C136" s="46" t="s">
        <v>23</v>
      </c>
      <c r="D136" s="117">
        <v>820</v>
      </c>
      <c r="E136" s="266">
        <f aca="true" t="shared" si="30" ref="E136:E167">D136/$D$608</f>
        <v>2.413665609530188E-05</v>
      </c>
      <c r="F136" s="117">
        <f t="shared" si="29"/>
        <v>820</v>
      </c>
      <c r="G136" s="117"/>
      <c r="H136" s="247">
        <v>0</v>
      </c>
      <c r="I136" s="248">
        <v>0</v>
      </c>
      <c r="J136" s="246"/>
      <c r="K136" s="246"/>
      <c r="L136" s="249"/>
    </row>
    <row r="137" spans="1:12" s="59" customFormat="1" ht="15.75" customHeight="1">
      <c r="A137" s="159"/>
      <c r="B137" s="52" t="s">
        <v>28</v>
      </c>
      <c r="C137" s="46" t="s">
        <v>102</v>
      </c>
      <c r="D137" s="117">
        <v>927</v>
      </c>
      <c r="E137" s="266">
        <f t="shared" si="30"/>
        <v>2.7286195366274197E-05</v>
      </c>
      <c r="F137" s="117">
        <f t="shared" si="29"/>
        <v>927</v>
      </c>
      <c r="G137" s="117"/>
      <c r="H137" s="247">
        <v>0</v>
      </c>
      <c r="I137" s="248">
        <v>0</v>
      </c>
      <c r="J137" s="246"/>
      <c r="K137" s="246"/>
      <c r="L137" s="249"/>
    </row>
    <row r="138" spans="1:12" s="59" customFormat="1" ht="15.75" customHeight="1">
      <c r="A138" s="159"/>
      <c r="B138" s="52" t="s">
        <v>221</v>
      </c>
      <c r="C138" s="46" t="s">
        <v>225</v>
      </c>
      <c r="D138" s="117">
        <v>100</v>
      </c>
      <c r="E138" s="266">
        <f t="shared" si="30"/>
        <v>2.9434946457685217E-06</v>
      </c>
      <c r="F138" s="117">
        <f t="shared" si="29"/>
        <v>100</v>
      </c>
      <c r="G138" s="117"/>
      <c r="H138" s="247"/>
      <c r="I138" s="248"/>
      <c r="J138" s="246"/>
      <c r="K138" s="246"/>
      <c r="L138" s="249"/>
    </row>
    <row r="139" spans="1:12" s="59" customFormat="1" ht="15.75" customHeight="1">
      <c r="A139" s="159"/>
      <c r="B139" s="52" t="s">
        <v>223</v>
      </c>
      <c r="C139" s="46" t="s">
        <v>227</v>
      </c>
      <c r="D139" s="117">
        <v>65</v>
      </c>
      <c r="E139" s="266">
        <f t="shared" si="30"/>
        <v>1.913271519749539E-06</v>
      </c>
      <c r="F139" s="117">
        <f t="shared" si="29"/>
        <v>65</v>
      </c>
      <c r="G139" s="117"/>
      <c r="H139" s="247"/>
      <c r="I139" s="248"/>
      <c r="J139" s="254"/>
      <c r="K139" s="246"/>
      <c r="L139" s="249"/>
    </row>
    <row r="140" spans="1:12" s="58" customFormat="1" ht="24.75" customHeight="1">
      <c r="A140" s="157" t="s">
        <v>270</v>
      </c>
      <c r="B140" s="153"/>
      <c r="C140" s="99" t="s">
        <v>271</v>
      </c>
      <c r="D140" s="244">
        <f aca="true" t="shared" si="31" ref="D140:L140">SUM(D141:D168)</f>
        <v>576810</v>
      </c>
      <c r="E140" s="264">
        <f t="shared" si="30"/>
        <v>0.01697837146625741</v>
      </c>
      <c r="F140" s="244">
        <f t="shared" si="31"/>
        <v>576810</v>
      </c>
      <c r="G140" s="244">
        <f t="shared" si="31"/>
        <v>100290</v>
      </c>
      <c r="H140" s="244">
        <f t="shared" si="31"/>
        <v>13810</v>
      </c>
      <c r="I140" s="244">
        <f t="shared" si="31"/>
        <v>3000</v>
      </c>
      <c r="J140" s="244">
        <f t="shared" si="31"/>
        <v>0</v>
      </c>
      <c r="K140" s="244">
        <f t="shared" si="31"/>
        <v>0</v>
      </c>
      <c r="L140" s="245">
        <f t="shared" si="31"/>
        <v>0</v>
      </c>
    </row>
    <row r="141" spans="1:12" s="58" customFormat="1" ht="15.75" customHeight="1">
      <c r="A141" s="161"/>
      <c r="B141" s="265" t="s">
        <v>580</v>
      </c>
      <c r="C141" s="46" t="s">
        <v>529</v>
      </c>
      <c r="D141" s="260">
        <v>66886</v>
      </c>
      <c r="E141" s="266">
        <f t="shared" si="30"/>
        <v>0.0019687858287687336</v>
      </c>
      <c r="F141" s="260">
        <f>D141</f>
        <v>66886</v>
      </c>
      <c r="G141" s="260">
        <f>F141</f>
        <v>66886</v>
      </c>
      <c r="H141" s="260"/>
      <c r="I141" s="260"/>
      <c r="J141" s="261"/>
      <c r="K141" s="261"/>
      <c r="L141" s="262"/>
    </row>
    <row r="142" spans="1:12" s="58" customFormat="1" ht="15.75" customHeight="1" thickBot="1">
      <c r="A142" s="161"/>
      <c r="B142" s="265" t="s">
        <v>581</v>
      </c>
      <c r="C142" s="46" t="s">
        <v>529</v>
      </c>
      <c r="D142" s="260">
        <v>11804</v>
      </c>
      <c r="E142" s="266">
        <f t="shared" si="30"/>
        <v>0.00034745010798651634</v>
      </c>
      <c r="F142" s="260">
        <f aca="true" t="shared" si="32" ref="F142:F163">D142</f>
        <v>11804</v>
      </c>
      <c r="G142" s="292">
        <f>F142</f>
        <v>11804</v>
      </c>
      <c r="H142" s="260"/>
      <c r="I142" s="260"/>
      <c r="J142" s="261"/>
      <c r="K142" s="261"/>
      <c r="L142" s="262"/>
    </row>
    <row r="143" spans="1:12" s="58" customFormat="1" ht="15.75" customHeight="1" thickBot="1">
      <c r="A143" s="161"/>
      <c r="B143" s="265" t="s">
        <v>582</v>
      </c>
      <c r="C143" s="46" t="s">
        <v>82</v>
      </c>
      <c r="D143" s="260">
        <v>10100</v>
      </c>
      <c r="E143" s="266">
        <f t="shared" si="30"/>
        <v>0.0002972929592226207</v>
      </c>
      <c r="F143" s="290">
        <f t="shared" si="32"/>
        <v>10100</v>
      </c>
      <c r="G143" s="293"/>
      <c r="H143" s="291">
        <f>F143</f>
        <v>10100</v>
      </c>
      <c r="I143" s="260"/>
      <c r="J143" s="261"/>
      <c r="K143" s="261"/>
      <c r="L143" s="262"/>
    </row>
    <row r="144" spans="1:12" s="58" customFormat="1" ht="15.75" customHeight="1">
      <c r="A144" s="161"/>
      <c r="B144" s="265" t="s">
        <v>583</v>
      </c>
      <c r="C144" s="46" t="s">
        <v>82</v>
      </c>
      <c r="D144" s="260">
        <v>1782</v>
      </c>
      <c r="E144" s="266">
        <f t="shared" si="30"/>
        <v>5.245307458759506E-05</v>
      </c>
      <c r="F144" s="260">
        <f t="shared" si="32"/>
        <v>1782</v>
      </c>
      <c r="G144" s="261"/>
      <c r="H144" s="260">
        <f>F144</f>
        <v>1782</v>
      </c>
      <c r="I144" s="260"/>
      <c r="J144" s="261"/>
      <c r="K144" s="261"/>
      <c r="L144" s="262"/>
    </row>
    <row r="145" spans="1:12" s="58" customFormat="1" ht="15.75" customHeight="1">
      <c r="A145" s="161"/>
      <c r="B145" s="265" t="s">
        <v>584</v>
      </c>
      <c r="C145" s="46" t="s">
        <v>21</v>
      </c>
      <c r="D145" s="260">
        <v>1639</v>
      </c>
      <c r="E145" s="266">
        <f t="shared" si="30"/>
        <v>4.824387724414607E-05</v>
      </c>
      <c r="F145" s="260">
        <f t="shared" si="32"/>
        <v>1639</v>
      </c>
      <c r="G145" s="260"/>
      <c r="H145" s="260">
        <f>F145</f>
        <v>1639</v>
      </c>
      <c r="I145" s="260"/>
      <c r="J145" s="261"/>
      <c r="K145" s="261"/>
      <c r="L145" s="262"/>
    </row>
    <row r="146" spans="1:12" s="58" customFormat="1" ht="16.5" customHeight="1">
      <c r="A146" s="161"/>
      <c r="B146" s="265" t="s">
        <v>585</v>
      </c>
      <c r="C146" s="46" t="s">
        <v>21</v>
      </c>
      <c r="D146" s="260">
        <v>289</v>
      </c>
      <c r="E146" s="266">
        <f t="shared" si="30"/>
        <v>8.506699526271028E-06</v>
      </c>
      <c r="F146" s="260">
        <f t="shared" si="32"/>
        <v>289</v>
      </c>
      <c r="G146" s="260"/>
      <c r="H146" s="260">
        <f>F146</f>
        <v>289</v>
      </c>
      <c r="I146" s="260"/>
      <c r="J146" s="261"/>
      <c r="K146" s="261"/>
      <c r="L146" s="262"/>
    </row>
    <row r="147" spans="1:12" s="59" customFormat="1" ht="15.75" customHeight="1">
      <c r="A147" s="159"/>
      <c r="B147" s="52" t="s">
        <v>477</v>
      </c>
      <c r="C147" s="46" t="s">
        <v>272</v>
      </c>
      <c r="D147" s="252">
        <v>3600</v>
      </c>
      <c r="E147" s="266">
        <f t="shared" si="30"/>
        <v>0.00010596580724766679</v>
      </c>
      <c r="F147" s="260">
        <f t="shared" si="32"/>
        <v>3600</v>
      </c>
      <c r="G147" s="117">
        <f>F147</f>
        <v>3600</v>
      </c>
      <c r="H147" s="247"/>
      <c r="I147" s="248"/>
      <c r="J147" s="246"/>
      <c r="K147" s="246"/>
      <c r="L147" s="249"/>
    </row>
    <row r="148" spans="1:12" s="59" customFormat="1" ht="15.75" customHeight="1">
      <c r="A148" s="159"/>
      <c r="B148" s="52" t="s">
        <v>586</v>
      </c>
      <c r="C148" s="46" t="s">
        <v>10</v>
      </c>
      <c r="D148" s="252">
        <v>15300</v>
      </c>
      <c r="E148" s="266">
        <f t="shared" si="30"/>
        <v>0.00045035468080258383</v>
      </c>
      <c r="F148" s="260">
        <f t="shared" si="32"/>
        <v>15300</v>
      </c>
      <c r="G148" s="117">
        <f>F148</f>
        <v>15300</v>
      </c>
      <c r="H148" s="247"/>
      <c r="I148" s="248"/>
      <c r="J148" s="246"/>
      <c r="K148" s="246"/>
      <c r="L148" s="249"/>
    </row>
    <row r="149" spans="1:12" s="59" customFormat="1" ht="15.75" customHeight="1">
      <c r="A149" s="159"/>
      <c r="B149" s="52" t="s">
        <v>587</v>
      </c>
      <c r="C149" s="46" t="s">
        <v>10</v>
      </c>
      <c r="D149" s="252">
        <v>2700</v>
      </c>
      <c r="E149" s="266">
        <f t="shared" si="30"/>
        <v>7.947435543575009E-05</v>
      </c>
      <c r="F149" s="260">
        <f t="shared" si="32"/>
        <v>2700</v>
      </c>
      <c r="G149" s="117">
        <f>F149</f>
        <v>2700</v>
      </c>
      <c r="H149" s="247"/>
      <c r="I149" s="248"/>
      <c r="J149" s="246"/>
      <c r="K149" s="246"/>
      <c r="L149" s="249"/>
    </row>
    <row r="150" spans="1:12" s="59" customFormat="1" ht="15.75" customHeight="1">
      <c r="A150" s="159"/>
      <c r="B150" s="52" t="s">
        <v>22</v>
      </c>
      <c r="C150" s="46" t="s">
        <v>23</v>
      </c>
      <c r="D150" s="252">
        <v>5450</v>
      </c>
      <c r="E150" s="266">
        <f t="shared" si="30"/>
        <v>0.00016042045819438444</v>
      </c>
      <c r="F150" s="260">
        <f t="shared" si="32"/>
        <v>5450</v>
      </c>
      <c r="G150" s="117"/>
      <c r="H150" s="247"/>
      <c r="I150" s="248"/>
      <c r="J150" s="246"/>
      <c r="K150" s="246"/>
      <c r="L150" s="249"/>
    </row>
    <row r="151" spans="1:12" s="59" customFormat="1" ht="15.75" customHeight="1">
      <c r="A151" s="167"/>
      <c r="B151" s="168" t="s">
        <v>588</v>
      </c>
      <c r="C151" s="46" t="s">
        <v>23</v>
      </c>
      <c r="D151" s="360">
        <v>25500</v>
      </c>
      <c r="E151" s="266">
        <f t="shared" si="30"/>
        <v>0.000750591134670973</v>
      </c>
      <c r="F151" s="260">
        <f t="shared" si="32"/>
        <v>25500</v>
      </c>
      <c r="G151" s="117"/>
      <c r="H151" s="247"/>
      <c r="I151" s="255"/>
      <c r="J151" s="246"/>
      <c r="K151" s="246"/>
      <c r="L151" s="249"/>
    </row>
    <row r="152" spans="1:12" s="59" customFormat="1" ht="15.75" customHeight="1">
      <c r="A152" s="167"/>
      <c r="B152" s="168" t="s">
        <v>589</v>
      </c>
      <c r="C152" s="46" t="s">
        <v>23</v>
      </c>
      <c r="D152" s="360">
        <v>4500</v>
      </c>
      <c r="E152" s="266">
        <f t="shared" si="30"/>
        <v>0.0001324572590595835</v>
      </c>
      <c r="F152" s="260">
        <f t="shared" si="32"/>
        <v>4500</v>
      </c>
      <c r="G152" s="117"/>
      <c r="H152" s="247"/>
      <c r="I152" s="255"/>
      <c r="J152" s="246"/>
      <c r="K152" s="246"/>
      <c r="L152" s="249"/>
    </row>
    <row r="153" spans="1:12" s="59" customFormat="1" ht="15.75" customHeight="1">
      <c r="A153" s="167"/>
      <c r="B153" s="168" t="s">
        <v>590</v>
      </c>
      <c r="C153" s="47" t="s">
        <v>203</v>
      </c>
      <c r="D153" s="360">
        <v>104503</v>
      </c>
      <c r="E153" s="266">
        <f t="shared" si="30"/>
        <v>0.0030760402096674786</v>
      </c>
      <c r="F153" s="260">
        <f t="shared" si="32"/>
        <v>104503</v>
      </c>
      <c r="G153" s="117"/>
      <c r="H153" s="247"/>
      <c r="I153" s="255"/>
      <c r="J153" s="246"/>
      <c r="K153" s="246"/>
      <c r="L153" s="249"/>
    </row>
    <row r="154" spans="1:12" s="59" customFormat="1" ht="15.75" customHeight="1">
      <c r="A154" s="167"/>
      <c r="B154" s="168" t="s">
        <v>591</v>
      </c>
      <c r="C154" s="47" t="s">
        <v>203</v>
      </c>
      <c r="D154" s="360">
        <v>18442</v>
      </c>
      <c r="E154" s="266">
        <f t="shared" si="30"/>
        <v>0.0005428392825726308</v>
      </c>
      <c r="F154" s="260">
        <f t="shared" si="32"/>
        <v>18442</v>
      </c>
      <c r="G154" s="117"/>
      <c r="H154" s="247"/>
      <c r="I154" s="255"/>
      <c r="J154" s="246"/>
      <c r="K154" s="246"/>
      <c r="L154" s="249"/>
    </row>
    <row r="155" spans="1:12" s="59" customFormat="1" ht="15.75" customHeight="1">
      <c r="A155" s="167"/>
      <c r="B155" s="168" t="s">
        <v>592</v>
      </c>
      <c r="C155" s="46" t="s">
        <v>220</v>
      </c>
      <c r="D155" s="360">
        <v>5950</v>
      </c>
      <c r="E155" s="266">
        <f t="shared" si="30"/>
        <v>0.00017513793142322705</v>
      </c>
      <c r="F155" s="260">
        <f t="shared" si="32"/>
        <v>5950</v>
      </c>
      <c r="G155" s="117"/>
      <c r="H155" s="247"/>
      <c r="I155" s="255"/>
      <c r="J155" s="246"/>
      <c r="K155" s="246"/>
      <c r="L155" s="249"/>
    </row>
    <row r="156" spans="1:12" s="59" customFormat="1" ht="15.75" customHeight="1">
      <c r="A156" s="167"/>
      <c r="B156" s="168" t="s">
        <v>593</v>
      </c>
      <c r="C156" s="46" t="s">
        <v>220</v>
      </c>
      <c r="D156" s="360">
        <v>1050</v>
      </c>
      <c r="E156" s="266">
        <f t="shared" si="30"/>
        <v>3.090669378056948E-05</v>
      </c>
      <c r="F156" s="260">
        <f t="shared" si="32"/>
        <v>1050</v>
      </c>
      <c r="G156" s="117"/>
      <c r="H156" s="247"/>
      <c r="I156" s="255"/>
      <c r="J156" s="246"/>
      <c r="K156" s="246"/>
      <c r="L156" s="249"/>
    </row>
    <row r="157" spans="1:12" s="62" customFormat="1" ht="15.75" customHeight="1">
      <c r="A157" s="167"/>
      <c r="B157" s="168" t="s">
        <v>28</v>
      </c>
      <c r="C157" s="48" t="s">
        <v>102</v>
      </c>
      <c r="D157" s="360">
        <v>4000</v>
      </c>
      <c r="E157" s="266">
        <f t="shared" si="30"/>
        <v>0.00011773978583074087</v>
      </c>
      <c r="F157" s="260">
        <f t="shared" si="32"/>
        <v>4000</v>
      </c>
      <c r="G157" s="117"/>
      <c r="H157" s="247"/>
      <c r="I157" s="255"/>
      <c r="J157" s="246"/>
      <c r="K157" s="246"/>
      <c r="L157" s="249"/>
    </row>
    <row r="158" spans="1:12" s="62" customFormat="1" ht="15.75" customHeight="1">
      <c r="A158" s="167"/>
      <c r="B158" s="168" t="s">
        <v>594</v>
      </c>
      <c r="C158" s="48" t="s">
        <v>102</v>
      </c>
      <c r="D158" s="360">
        <v>212020</v>
      </c>
      <c r="E158" s="266">
        <f t="shared" si="30"/>
        <v>0.00624079734795842</v>
      </c>
      <c r="F158" s="260">
        <f t="shared" si="32"/>
        <v>212020</v>
      </c>
      <c r="G158" s="117"/>
      <c r="H158" s="247"/>
      <c r="I158" s="255"/>
      <c r="J158" s="246"/>
      <c r="K158" s="246"/>
      <c r="L158" s="249"/>
    </row>
    <row r="159" spans="1:12" s="62" customFormat="1" ht="15.75" customHeight="1">
      <c r="A159" s="167"/>
      <c r="B159" s="168" t="s">
        <v>595</v>
      </c>
      <c r="C159" s="48" t="s">
        <v>102</v>
      </c>
      <c r="D159" s="360">
        <v>37415</v>
      </c>
      <c r="E159" s="266">
        <f t="shared" si="30"/>
        <v>0.0011013085217142925</v>
      </c>
      <c r="F159" s="260">
        <f t="shared" si="32"/>
        <v>37415</v>
      </c>
      <c r="G159" s="117"/>
      <c r="H159" s="247"/>
      <c r="I159" s="255"/>
      <c r="J159" s="246"/>
      <c r="K159" s="246"/>
      <c r="L159" s="249"/>
    </row>
    <row r="160" spans="1:12" s="62" customFormat="1" ht="15.75" customHeight="1">
      <c r="A160" s="167"/>
      <c r="B160" s="168" t="s">
        <v>596</v>
      </c>
      <c r="C160" s="46" t="s">
        <v>540</v>
      </c>
      <c r="D160" s="360">
        <v>2805</v>
      </c>
      <c r="E160" s="266">
        <f t="shared" si="30"/>
        <v>8.256502481380704E-05</v>
      </c>
      <c r="F160" s="260">
        <f t="shared" si="32"/>
        <v>2805</v>
      </c>
      <c r="G160" s="117"/>
      <c r="H160" s="247"/>
      <c r="I160" s="255"/>
      <c r="J160" s="246"/>
      <c r="K160" s="246"/>
      <c r="L160" s="249"/>
    </row>
    <row r="161" spans="1:12" s="62" customFormat="1" ht="15.75" customHeight="1">
      <c r="A161" s="167"/>
      <c r="B161" s="168" t="s">
        <v>597</v>
      </c>
      <c r="C161" s="46" t="s">
        <v>540</v>
      </c>
      <c r="D161" s="360">
        <v>495</v>
      </c>
      <c r="E161" s="266">
        <f t="shared" si="30"/>
        <v>1.4570298496554183E-05</v>
      </c>
      <c r="F161" s="260">
        <f t="shared" si="32"/>
        <v>495</v>
      </c>
      <c r="G161" s="117"/>
      <c r="H161" s="247"/>
      <c r="I161" s="255"/>
      <c r="J161" s="246"/>
      <c r="K161" s="246"/>
      <c r="L161" s="249"/>
    </row>
    <row r="162" spans="1:12" s="62" customFormat="1" ht="15.75" customHeight="1">
      <c r="A162" s="167"/>
      <c r="B162" s="168" t="s">
        <v>598</v>
      </c>
      <c r="C162" s="46" t="s">
        <v>9</v>
      </c>
      <c r="D162" s="360">
        <v>3213</v>
      </c>
      <c r="E162" s="266">
        <f t="shared" si="30"/>
        <v>9.45744829685426E-05</v>
      </c>
      <c r="F162" s="260">
        <f t="shared" si="32"/>
        <v>3213</v>
      </c>
      <c r="G162" s="117"/>
      <c r="H162" s="247"/>
      <c r="I162" s="255"/>
      <c r="J162" s="246"/>
      <c r="K162" s="246"/>
      <c r="L162" s="249"/>
    </row>
    <row r="163" spans="1:12" s="62" customFormat="1" ht="15.75" customHeight="1">
      <c r="A163" s="159"/>
      <c r="B163" s="52" t="s">
        <v>599</v>
      </c>
      <c r="C163" s="46" t="s">
        <v>9</v>
      </c>
      <c r="D163" s="252">
        <v>567</v>
      </c>
      <c r="E163" s="266">
        <f t="shared" si="30"/>
        <v>1.668961464150752E-05</v>
      </c>
      <c r="F163" s="260">
        <f t="shared" si="32"/>
        <v>567</v>
      </c>
      <c r="G163" s="117"/>
      <c r="H163" s="247"/>
      <c r="I163" s="248"/>
      <c r="J163" s="252"/>
      <c r="K163" s="252"/>
      <c r="L163" s="345"/>
    </row>
    <row r="164" spans="1:12" s="62" customFormat="1" ht="15.75" customHeight="1">
      <c r="A164" s="167"/>
      <c r="B164" s="168" t="s">
        <v>230</v>
      </c>
      <c r="C164" s="46" t="s">
        <v>232</v>
      </c>
      <c r="D164" s="360">
        <v>2000</v>
      </c>
      <c r="E164" s="266">
        <f t="shared" si="30"/>
        <v>5.8869892915370436E-05</v>
      </c>
      <c r="F164" s="252">
        <f>D164</f>
        <v>2000</v>
      </c>
      <c r="G164" s="117"/>
      <c r="H164" s="247"/>
      <c r="I164" s="255"/>
      <c r="J164" s="246"/>
      <c r="K164" s="246"/>
      <c r="L164" s="249"/>
    </row>
    <row r="165" spans="1:12" s="62" customFormat="1" ht="15.75" customHeight="1">
      <c r="A165" s="167"/>
      <c r="B165" s="168" t="s">
        <v>224</v>
      </c>
      <c r="C165" s="46" t="s">
        <v>228</v>
      </c>
      <c r="D165" s="360">
        <v>1200</v>
      </c>
      <c r="E165" s="266">
        <f t="shared" si="30"/>
        <v>3.5321935749222265E-05</v>
      </c>
      <c r="F165" s="252">
        <f>D165</f>
        <v>1200</v>
      </c>
      <c r="G165" s="117"/>
      <c r="H165" s="247"/>
      <c r="I165" s="255"/>
      <c r="J165" s="246"/>
      <c r="K165" s="246"/>
      <c r="L165" s="249"/>
    </row>
    <row r="166" spans="1:12" s="62" customFormat="1" ht="15.75" customHeight="1">
      <c r="A166" s="167"/>
      <c r="B166" s="168" t="s">
        <v>600</v>
      </c>
      <c r="C166" s="46" t="s">
        <v>228</v>
      </c>
      <c r="D166" s="360">
        <v>26010</v>
      </c>
      <c r="E166" s="266">
        <f t="shared" si="30"/>
        <v>0.0007656029573643925</v>
      </c>
      <c r="F166" s="252">
        <f>D166</f>
        <v>26010</v>
      </c>
      <c r="G166" s="117"/>
      <c r="H166" s="247"/>
      <c r="I166" s="255"/>
      <c r="J166" s="246"/>
      <c r="K166" s="246"/>
      <c r="L166" s="249"/>
    </row>
    <row r="167" spans="1:12" s="62" customFormat="1" ht="15.75" customHeight="1">
      <c r="A167" s="167"/>
      <c r="B167" s="168" t="s">
        <v>601</v>
      </c>
      <c r="C167" s="46" t="s">
        <v>228</v>
      </c>
      <c r="D167" s="360">
        <v>4590</v>
      </c>
      <c r="E167" s="266">
        <f t="shared" si="30"/>
        <v>0.00013510640424077515</v>
      </c>
      <c r="F167" s="252">
        <f>D167</f>
        <v>4590</v>
      </c>
      <c r="G167" s="117"/>
      <c r="H167" s="247"/>
      <c r="I167" s="255"/>
      <c r="J167" s="246"/>
      <c r="K167" s="246"/>
      <c r="L167" s="249"/>
    </row>
    <row r="168" spans="1:12" s="62" customFormat="1" ht="32.25" customHeight="1">
      <c r="A168" s="167"/>
      <c r="B168" s="168" t="s">
        <v>241</v>
      </c>
      <c r="C168" s="46" t="s">
        <v>579</v>
      </c>
      <c r="D168" s="360">
        <v>3000</v>
      </c>
      <c r="E168" s="266">
        <f aca="true" t="shared" si="33" ref="E168:E197">D168/$D$608</f>
        <v>8.830483937305565E-05</v>
      </c>
      <c r="F168" s="252">
        <f>D168</f>
        <v>3000</v>
      </c>
      <c r="G168" s="117"/>
      <c r="H168" s="247"/>
      <c r="I168" s="255">
        <f>F168</f>
        <v>3000</v>
      </c>
      <c r="J168" s="246"/>
      <c r="K168" s="246"/>
      <c r="L168" s="249"/>
    </row>
    <row r="169" spans="1:12" s="62" customFormat="1" ht="15.75" customHeight="1">
      <c r="A169" s="157" t="s">
        <v>83</v>
      </c>
      <c r="B169" s="153"/>
      <c r="C169" s="99" t="s">
        <v>84</v>
      </c>
      <c r="D169" s="244">
        <f>SUM(D170:D172)</f>
        <v>22868</v>
      </c>
      <c r="E169" s="264">
        <f t="shared" si="33"/>
        <v>0.0006731183555943455</v>
      </c>
      <c r="F169" s="244">
        <f aca="true" t="shared" si="34" ref="F169:L169">SUM(F170:F172)</f>
        <v>22868</v>
      </c>
      <c r="G169" s="244">
        <f t="shared" si="34"/>
        <v>0</v>
      </c>
      <c r="H169" s="244">
        <f t="shared" si="34"/>
        <v>0</v>
      </c>
      <c r="I169" s="244">
        <f t="shared" si="34"/>
        <v>0</v>
      </c>
      <c r="J169" s="244">
        <f t="shared" si="34"/>
        <v>0</v>
      </c>
      <c r="K169" s="244">
        <f t="shared" si="34"/>
        <v>0</v>
      </c>
      <c r="L169" s="245">
        <f t="shared" si="34"/>
        <v>0</v>
      </c>
    </row>
    <row r="170" spans="1:12" s="59" customFormat="1" ht="15.75" customHeight="1">
      <c r="A170" s="159"/>
      <c r="B170" s="52" t="s">
        <v>22</v>
      </c>
      <c r="C170" s="46" t="s">
        <v>23</v>
      </c>
      <c r="D170" s="117">
        <v>350</v>
      </c>
      <c r="E170" s="266">
        <f t="shared" si="33"/>
        <v>1.0302231260189827E-05</v>
      </c>
      <c r="F170" s="117">
        <f>D170</f>
        <v>350</v>
      </c>
      <c r="G170" s="117">
        <v>0</v>
      </c>
      <c r="H170" s="247"/>
      <c r="I170" s="248">
        <v>0</v>
      </c>
      <c r="J170" s="246"/>
      <c r="K170" s="246"/>
      <c r="L170" s="249"/>
    </row>
    <row r="171" spans="1:12" s="59" customFormat="1" ht="15.75" customHeight="1">
      <c r="A171" s="159"/>
      <c r="B171" s="52" t="s">
        <v>28</v>
      </c>
      <c r="C171" s="46" t="s">
        <v>102</v>
      </c>
      <c r="D171" s="117">
        <v>1060</v>
      </c>
      <c r="E171" s="266">
        <f t="shared" si="33"/>
        <v>3.120104324514633E-05</v>
      </c>
      <c r="F171" s="117">
        <f>D171</f>
        <v>1060</v>
      </c>
      <c r="G171" s="117">
        <v>0</v>
      </c>
      <c r="H171" s="247"/>
      <c r="I171" s="248">
        <v>0</v>
      </c>
      <c r="J171" s="246"/>
      <c r="K171" s="246"/>
      <c r="L171" s="249"/>
    </row>
    <row r="172" spans="1:12" s="59" customFormat="1" ht="20.25" customHeight="1">
      <c r="A172" s="159"/>
      <c r="B172" s="52" t="s">
        <v>32</v>
      </c>
      <c r="C172" s="46" t="s">
        <v>33</v>
      </c>
      <c r="D172" s="117">
        <v>21458</v>
      </c>
      <c r="E172" s="266">
        <f t="shared" si="33"/>
        <v>0.0006316150810890094</v>
      </c>
      <c r="F172" s="117">
        <f>D172</f>
        <v>21458</v>
      </c>
      <c r="G172" s="117">
        <v>0</v>
      </c>
      <c r="H172" s="247"/>
      <c r="I172" s="248">
        <v>0</v>
      </c>
      <c r="J172" s="246"/>
      <c r="K172" s="246"/>
      <c r="L172" s="249"/>
    </row>
    <row r="173" spans="1:12" s="59" customFormat="1" ht="39" customHeight="1">
      <c r="A173" s="155" t="s">
        <v>85</v>
      </c>
      <c r="B173" s="166"/>
      <c r="C173" s="65" t="s">
        <v>86</v>
      </c>
      <c r="D173" s="250">
        <f>D174+D176+D204</f>
        <v>2740058</v>
      </c>
      <c r="E173" s="263">
        <f t="shared" si="33"/>
        <v>0.08065346052095204</v>
      </c>
      <c r="F173" s="250">
        <f>F174+F176+F204</f>
        <v>2563658</v>
      </c>
      <c r="G173" s="250">
        <f aca="true" t="shared" si="35" ref="G173:L173">G174+G176+G204</f>
        <v>2060667</v>
      </c>
      <c r="H173" s="250">
        <f t="shared" si="35"/>
        <v>15031</v>
      </c>
      <c r="I173" s="250">
        <f t="shared" si="35"/>
        <v>0</v>
      </c>
      <c r="J173" s="250">
        <f t="shared" si="35"/>
        <v>0</v>
      </c>
      <c r="K173" s="250">
        <f t="shared" si="35"/>
        <v>0</v>
      </c>
      <c r="L173" s="250">
        <f t="shared" si="35"/>
        <v>176400</v>
      </c>
    </row>
    <row r="174" spans="1:12" s="59" customFormat="1" ht="24.75" customHeight="1">
      <c r="A174" s="298" t="s">
        <v>605</v>
      </c>
      <c r="B174" s="153"/>
      <c r="C174" s="99" t="s">
        <v>606</v>
      </c>
      <c r="D174" s="244">
        <f aca="true" t="shared" si="36" ref="D174:L174">D175</f>
        <v>12000</v>
      </c>
      <c r="E174" s="264">
        <f t="shared" si="33"/>
        <v>0.0003532193574922226</v>
      </c>
      <c r="F174" s="244">
        <f t="shared" si="36"/>
        <v>0</v>
      </c>
      <c r="G174" s="244">
        <f t="shared" si="36"/>
        <v>0</v>
      </c>
      <c r="H174" s="244">
        <f t="shared" si="36"/>
        <v>0</v>
      </c>
      <c r="I174" s="244">
        <f t="shared" si="36"/>
        <v>0</v>
      </c>
      <c r="J174" s="244">
        <f t="shared" si="36"/>
        <v>0</v>
      </c>
      <c r="K174" s="244">
        <f t="shared" si="36"/>
        <v>0</v>
      </c>
      <c r="L174" s="245">
        <f t="shared" si="36"/>
        <v>12000</v>
      </c>
    </row>
    <row r="175" spans="1:12" s="59" customFormat="1" ht="23.25" customHeight="1">
      <c r="A175" s="277"/>
      <c r="B175" s="265" t="s">
        <v>607</v>
      </c>
      <c r="C175" s="272" t="s">
        <v>608</v>
      </c>
      <c r="D175" s="260">
        <v>12000</v>
      </c>
      <c r="E175" s="266">
        <f t="shared" si="33"/>
        <v>0.0003532193574922226</v>
      </c>
      <c r="F175" s="260"/>
      <c r="G175" s="260"/>
      <c r="H175" s="260"/>
      <c r="I175" s="260"/>
      <c r="J175" s="260"/>
      <c r="K175" s="260"/>
      <c r="L175" s="299">
        <f>D175</f>
        <v>12000</v>
      </c>
    </row>
    <row r="176" spans="1:12" s="59" customFormat="1" ht="26.25" customHeight="1">
      <c r="A176" s="157" t="s">
        <v>103</v>
      </c>
      <c r="B176" s="153"/>
      <c r="C176" s="102" t="s">
        <v>104</v>
      </c>
      <c r="D176" s="244">
        <f aca="true" t="shared" si="37" ref="D176:L176">SUM(D177:D203)</f>
        <v>2683400</v>
      </c>
      <c r="E176" s="264">
        <f t="shared" si="33"/>
        <v>0.07898573532455251</v>
      </c>
      <c r="F176" s="244">
        <f t="shared" si="37"/>
        <v>2519000</v>
      </c>
      <c r="G176" s="244">
        <f t="shared" si="37"/>
        <v>2032000</v>
      </c>
      <c r="H176" s="244">
        <f t="shared" si="37"/>
        <v>10000</v>
      </c>
      <c r="I176" s="244">
        <f t="shared" si="37"/>
        <v>0</v>
      </c>
      <c r="J176" s="244">
        <f t="shared" si="37"/>
        <v>0</v>
      </c>
      <c r="K176" s="244">
        <f t="shared" si="37"/>
        <v>0</v>
      </c>
      <c r="L176" s="245">
        <f t="shared" si="37"/>
        <v>164400</v>
      </c>
    </row>
    <row r="177" spans="1:12" s="59" customFormat="1" ht="15.75" customHeight="1">
      <c r="A177" s="159"/>
      <c r="B177" s="52" t="s">
        <v>365</v>
      </c>
      <c r="C177" s="46" t="s">
        <v>366</v>
      </c>
      <c r="D177" s="117">
        <v>155000</v>
      </c>
      <c r="E177" s="266">
        <f t="shared" si="33"/>
        <v>0.004562416700941209</v>
      </c>
      <c r="F177" s="117">
        <f aca="true" t="shared" si="38" ref="F177:F201">D177</f>
        <v>155000</v>
      </c>
      <c r="G177" s="117"/>
      <c r="H177" s="247">
        <v>0</v>
      </c>
      <c r="I177" s="247">
        <v>0</v>
      </c>
      <c r="J177" s="246"/>
      <c r="K177" s="246"/>
      <c r="L177" s="249"/>
    </row>
    <row r="178" spans="1:12" s="59" customFormat="1" ht="15.75" customHeight="1">
      <c r="A178" s="159"/>
      <c r="B178" s="52" t="s">
        <v>17</v>
      </c>
      <c r="C178" s="46" t="s">
        <v>377</v>
      </c>
      <c r="D178" s="117">
        <v>56000</v>
      </c>
      <c r="E178" s="266">
        <f t="shared" si="33"/>
        <v>0.0016483570016303723</v>
      </c>
      <c r="F178" s="117">
        <f t="shared" si="38"/>
        <v>56000</v>
      </c>
      <c r="G178" s="117">
        <f>F178</f>
        <v>56000</v>
      </c>
      <c r="H178" s="247">
        <v>0</v>
      </c>
      <c r="I178" s="247">
        <v>0</v>
      </c>
      <c r="J178" s="246"/>
      <c r="K178" s="246"/>
      <c r="L178" s="249"/>
    </row>
    <row r="179" spans="1:12" s="59" customFormat="1" ht="15.75" customHeight="1">
      <c r="A179" s="159"/>
      <c r="B179" s="52" t="s">
        <v>18</v>
      </c>
      <c r="C179" s="46" t="s">
        <v>19</v>
      </c>
      <c r="D179" s="117">
        <v>2000</v>
      </c>
      <c r="E179" s="266">
        <f t="shared" si="33"/>
        <v>5.8869892915370436E-05</v>
      </c>
      <c r="F179" s="117">
        <f t="shared" si="38"/>
        <v>2000</v>
      </c>
      <c r="G179" s="117">
        <f>F179</f>
        <v>2000</v>
      </c>
      <c r="H179" s="247">
        <v>0</v>
      </c>
      <c r="I179" s="247">
        <v>0</v>
      </c>
      <c r="J179" s="246"/>
      <c r="K179" s="246"/>
      <c r="L179" s="249"/>
    </row>
    <row r="180" spans="1:12" s="59" customFormat="1" ht="21.75" customHeight="1">
      <c r="A180" s="159"/>
      <c r="B180" s="52" t="s">
        <v>91</v>
      </c>
      <c r="C180" s="46" t="s">
        <v>92</v>
      </c>
      <c r="D180" s="117">
        <v>1743000</v>
      </c>
      <c r="E180" s="266">
        <f t="shared" si="33"/>
        <v>0.051305111675745335</v>
      </c>
      <c r="F180" s="117">
        <f t="shared" si="38"/>
        <v>1743000</v>
      </c>
      <c r="G180" s="117">
        <f>F180</f>
        <v>1743000</v>
      </c>
      <c r="H180" s="247">
        <v>0</v>
      </c>
      <c r="I180" s="247">
        <v>0</v>
      </c>
      <c r="J180" s="246"/>
      <c r="K180" s="246"/>
      <c r="L180" s="249"/>
    </row>
    <row r="181" spans="1:12" s="59" customFormat="1" ht="15" customHeight="1">
      <c r="A181" s="159"/>
      <c r="B181" s="52" t="s">
        <v>93</v>
      </c>
      <c r="C181" s="46" t="s">
        <v>94</v>
      </c>
      <c r="D181" s="117">
        <v>86000</v>
      </c>
      <c r="E181" s="266">
        <f t="shared" si="33"/>
        <v>0.002531405395360929</v>
      </c>
      <c r="F181" s="117">
        <f t="shared" si="38"/>
        <v>86000</v>
      </c>
      <c r="G181" s="117">
        <f>F181</f>
        <v>86000</v>
      </c>
      <c r="H181" s="247">
        <v>0</v>
      </c>
      <c r="I181" s="247">
        <v>0</v>
      </c>
      <c r="J181" s="246"/>
      <c r="K181" s="246"/>
      <c r="L181" s="249"/>
    </row>
    <row r="182" spans="1:12" s="59" customFormat="1" ht="15.75" customHeight="1">
      <c r="A182" s="159"/>
      <c r="B182" s="52" t="s">
        <v>95</v>
      </c>
      <c r="C182" s="46" t="s">
        <v>96</v>
      </c>
      <c r="D182" s="117">
        <v>145000</v>
      </c>
      <c r="E182" s="266">
        <f t="shared" si="33"/>
        <v>0.004268067236364356</v>
      </c>
      <c r="F182" s="117">
        <f t="shared" si="38"/>
        <v>145000</v>
      </c>
      <c r="G182" s="117">
        <f>F182</f>
        <v>145000</v>
      </c>
      <c r="H182" s="247">
        <v>0</v>
      </c>
      <c r="I182" s="247">
        <v>0</v>
      </c>
      <c r="J182" s="246"/>
      <c r="K182" s="246"/>
      <c r="L182" s="249"/>
    </row>
    <row r="183" spans="1:12" s="59" customFormat="1" ht="18" customHeight="1">
      <c r="A183" s="159"/>
      <c r="B183" s="163" t="s">
        <v>68</v>
      </c>
      <c r="C183" s="46" t="s">
        <v>82</v>
      </c>
      <c r="D183" s="117">
        <v>8500</v>
      </c>
      <c r="E183" s="266">
        <f t="shared" si="33"/>
        <v>0.0002501970448903244</v>
      </c>
      <c r="F183" s="117">
        <f t="shared" si="38"/>
        <v>8500</v>
      </c>
      <c r="G183" s="117"/>
      <c r="H183" s="247">
        <f>F183</f>
        <v>8500</v>
      </c>
      <c r="I183" s="247">
        <v>0</v>
      </c>
      <c r="J183" s="246"/>
      <c r="K183" s="246"/>
      <c r="L183" s="249"/>
    </row>
    <row r="184" spans="1:12" s="59" customFormat="1" ht="15.75" customHeight="1">
      <c r="A184" s="159"/>
      <c r="B184" s="52" t="s">
        <v>20</v>
      </c>
      <c r="C184" s="46" t="s">
        <v>21</v>
      </c>
      <c r="D184" s="117">
        <v>1500</v>
      </c>
      <c r="E184" s="266">
        <f t="shared" si="33"/>
        <v>4.415241968652783E-05</v>
      </c>
      <c r="F184" s="117">
        <f t="shared" si="38"/>
        <v>1500</v>
      </c>
      <c r="G184" s="117"/>
      <c r="H184" s="247">
        <f>F184</f>
        <v>1500</v>
      </c>
      <c r="I184" s="247">
        <v>0</v>
      </c>
      <c r="J184" s="246"/>
      <c r="K184" s="246"/>
      <c r="L184" s="249"/>
    </row>
    <row r="185" spans="1:12" s="59" customFormat="1" ht="15.75" customHeight="1">
      <c r="A185" s="159"/>
      <c r="B185" s="52" t="s">
        <v>367</v>
      </c>
      <c r="C185" s="46" t="s">
        <v>368</v>
      </c>
      <c r="D185" s="117">
        <v>92000</v>
      </c>
      <c r="E185" s="266">
        <f t="shared" si="33"/>
        <v>0.00270801507410704</v>
      </c>
      <c r="F185" s="117">
        <f t="shared" si="38"/>
        <v>92000</v>
      </c>
      <c r="G185" s="117"/>
      <c r="H185" s="247">
        <v>0</v>
      </c>
      <c r="I185" s="247">
        <v>0</v>
      </c>
      <c r="J185" s="246"/>
      <c r="K185" s="246"/>
      <c r="L185" s="249"/>
    </row>
    <row r="186" spans="1:12" s="59" customFormat="1" ht="15.75" customHeight="1">
      <c r="A186" s="159"/>
      <c r="B186" s="52" t="s">
        <v>22</v>
      </c>
      <c r="C186" s="46" t="s">
        <v>23</v>
      </c>
      <c r="D186" s="117">
        <v>108000</v>
      </c>
      <c r="E186" s="266">
        <f t="shared" si="33"/>
        <v>0.0031789742174300035</v>
      </c>
      <c r="F186" s="117">
        <f t="shared" si="38"/>
        <v>108000</v>
      </c>
      <c r="G186" s="117"/>
      <c r="H186" s="247">
        <v>0</v>
      </c>
      <c r="I186" s="247">
        <v>0</v>
      </c>
      <c r="J186" s="246"/>
      <c r="K186" s="246"/>
      <c r="L186" s="249"/>
    </row>
    <row r="187" spans="1:12" s="59" customFormat="1" ht="16.5" customHeight="1">
      <c r="A187" s="159"/>
      <c r="B187" s="52" t="s">
        <v>98</v>
      </c>
      <c r="C187" s="46" t="s">
        <v>99</v>
      </c>
      <c r="D187" s="117">
        <v>10000</v>
      </c>
      <c r="E187" s="266">
        <f t="shared" si="33"/>
        <v>0.0002943494645768522</v>
      </c>
      <c r="F187" s="117">
        <f t="shared" si="38"/>
        <v>10000</v>
      </c>
      <c r="G187" s="117"/>
      <c r="H187" s="247">
        <v>0</v>
      </c>
      <c r="I187" s="247">
        <v>0</v>
      </c>
      <c r="J187" s="246"/>
      <c r="K187" s="246"/>
      <c r="L187" s="249"/>
    </row>
    <row r="188" spans="1:12" s="59" customFormat="1" ht="15.75" customHeight="1">
      <c r="A188" s="159"/>
      <c r="B188" s="52" t="s">
        <v>24</v>
      </c>
      <c r="C188" s="46" t="s">
        <v>100</v>
      </c>
      <c r="D188" s="117">
        <v>17000</v>
      </c>
      <c r="E188" s="266">
        <f t="shared" si="33"/>
        <v>0.0005003940897806488</v>
      </c>
      <c r="F188" s="117">
        <f t="shared" si="38"/>
        <v>17000</v>
      </c>
      <c r="G188" s="117"/>
      <c r="H188" s="247">
        <v>0</v>
      </c>
      <c r="I188" s="247">
        <v>0</v>
      </c>
      <c r="J188" s="246"/>
      <c r="K188" s="246"/>
      <c r="L188" s="249"/>
    </row>
    <row r="189" spans="1:12" s="59" customFormat="1" ht="17.25" customHeight="1">
      <c r="A189" s="159"/>
      <c r="B189" s="52" t="s">
        <v>26</v>
      </c>
      <c r="C189" s="46" t="s">
        <v>101</v>
      </c>
      <c r="D189" s="117">
        <v>11000</v>
      </c>
      <c r="E189" s="266">
        <f t="shared" si="33"/>
        <v>0.0003237844110345374</v>
      </c>
      <c r="F189" s="117">
        <f t="shared" si="38"/>
        <v>11000</v>
      </c>
      <c r="G189" s="117"/>
      <c r="H189" s="247">
        <v>0</v>
      </c>
      <c r="I189" s="247">
        <v>0</v>
      </c>
      <c r="J189" s="246"/>
      <c r="K189" s="246"/>
      <c r="L189" s="249"/>
    </row>
    <row r="190" spans="1:12" s="59" customFormat="1" ht="17.25" customHeight="1">
      <c r="A190" s="159"/>
      <c r="B190" s="52" t="s">
        <v>88</v>
      </c>
      <c r="C190" s="46" t="s">
        <v>89</v>
      </c>
      <c r="D190" s="117">
        <v>14000</v>
      </c>
      <c r="E190" s="266">
        <f t="shared" si="33"/>
        <v>0.0004120892504075931</v>
      </c>
      <c r="F190" s="117">
        <f t="shared" si="38"/>
        <v>14000</v>
      </c>
      <c r="G190" s="117"/>
      <c r="H190" s="247">
        <v>0</v>
      </c>
      <c r="I190" s="247">
        <v>0</v>
      </c>
      <c r="J190" s="246"/>
      <c r="K190" s="246"/>
      <c r="L190" s="249"/>
    </row>
    <row r="191" spans="1:12" s="59" customFormat="1" ht="17.25" customHeight="1">
      <c r="A191" s="159"/>
      <c r="B191" s="52" t="s">
        <v>28</v>
      </c>
      <c r="C191" s="46" t="s">
        <v>102</v>
      </c>
      <c r="D191" s="117">
        <v>30000</v>
      </c>
      <c r="E191" s="266">
        <f t="shared" si="33"/>
        <v>0.0008830483937305566</v>
      </c>
      <c r="F191" s="117">
        <f t="shared" si="38"/>
        <v>30000</v>
      </c>
      <c r="G191" s="117"/>
      <c r="H191" s="247">
        <v>0</v>
      </c>
      <c r="I191" s="247">
        <v>0</v>
      </c>
      <c r="J191" s="246"/>
      <c r="K191" s="246"/>
      <c r="L191" s="249"/>
    </row>
    <row r="192" spans="1:12" s="59" customFormat="1" ht="17.25" customHeight="1">
      <c r="A192" s="159"/>
      <c r="B192" s="52" t="s">
        <v>479</v>
      </c>
      <c r="C192" s="47" t="s">
        <v>480</v>
      </c>
      <c r="D192" s="117">
        <v>1500</v>
      </c>
      <c r="E192" s="266">
        <f t="shared" si="33"/>
        <v>4.415241968652783E-05</v>
      </c>
      <c r="F192" s="117">
        <f t="shared" si="38"/>
        <v>1500</v>
      </c>
      <c r="G192" s="117"/>
      <c r="H192" s="247"/>
      <c r="I192" s="247"/>
      <c r="J192" s="246"/>
      <c r="K192" s="246"/>
      <c r="L192" s="249"/>
    </row>
    <row r="193" spans="1:12" s="59" customFormat="1" ht="17.25" customHeight="1">
      <c r="A193" s="159"/>
      <c r="B193" s="52" t="s">
        <v>229</v>
      </c>
      <c r="C193" s="46" t="s">
        <v>231</v>
      </c>
      <c r="D193" s="117">
        <v>4500</v>
      </c>
      <c r="E193" s="266">
        <f t="shared" si="33"/>
        <v>0.0001324572590595835</v>
      </c>
      <c r="F193" s="117">
        <f t="shared" si="38"/>
        <v>4500</v>
      </c>
      <c r="G193" s="117"/>
      <c r="H193" s="247"/>
      <c r="I193" s="247"/>
      <c r="J193" s="246"/>
      <c r="K193" s="246"/>
      <c r="L193" s="249"/>
    </row>
    <row r="194" spans="1:12" s="59" customFormat="1" ht="17.25" customHeight="1">
      <c r="A194" s="159"/>
      <c r="B194" s="52" t="s">
        <v>221</v>
      </c>
      <c r="C194" s="46" t="s">
        <v>225</v>
      </c>
      <c r="D194" s="117">
        <v>7500</v>
      </c>
      <c r="E194" s="266">
        <f t="shared" si="33"/>
        <v>0.00022076209843263915</v>
      </c>
      <c r="F194" s="117">
        <f t="shared" si="38"/>
        <v>7500</v>
      </c>
      <c r="G194" s="117"/>
      <c r="H194" s="247"/>
      <c r="I194" s="247"/>
      <c r="J194" s="246"/>
      <c r="K194" s="246"/>
      <c r="L194" s="249"/>
    </row>
    <row r="195" spans="1:12" s="59" customFormat="1" ht="14.25" customHeight="1">
      <c r="A195" s="159"/>
      <c r="B195" s="52" t="s">
        <v>30</v>
      </c>
      <c r="C195" s="46" t="s">
        <v>31</v>
      </c>
      <c r="D195" s="117">
        <v>5000</v>
      </c>
      <c r="E195" s="266">
        <f t="shared" si="33"/>
        <v>0.0001471747322884261</v>
      </c>
      <c r="F195" s="117">
        <f t="shared" si="38"/>
        <v>5000</v>
      </c>
      <c r="G195" s="117"/>
      <c r="H195" s="247">
        <v>0</v>
      </c>
      <c r="I195" s="247">
        <v>0</v>
      </c>
      <c r="J195" s="246"/>
      <c r="K195" s="246"/>
      <c r="L195" s="249"/>
    </row>
    <row r="196" spans="1:12" s="59" customFormat="1" ht="15.75" customHeight="1">
      <c r="A196" s="159"/>
      <c r="B196" s="52" t="s">
        <v>32</v>
      </c>
      <c r="C196" s="46" t="s">
        <v>33</v>
      </c>
      <c r="D196" s="117">
        <v>1500</v>
      </c>
      <c r="E196" s="266">
        <f t="shared" si="33"/>
        <v>4.415241968652783E-05</v>
      </c>
      <c r="F196" s="117">
        <f t="shared" si="38"/>
        <v>1500</v>
      </c>
      <c r="G196" s="117"/>
      <c r="H196" s="247">
        <v>0</v>
      </c>
      <c r="I196" s="247">
        <v>0</v>
      </c>
      <c r="J196" s="246"/>
      <c r="K196" s="246"/>
      <c r="L196" s="249"/>
    </row>
    <row r="197" spans="1:12" s="59" customFormat="1" ht="18" customHeight="1">
      <c r="A197" s="159"/>
      <c r="B197" s="52" t="s">
        <v>34</v>
      </c>
      <c r="C197" s="46" t="s">
        <v>35</v>
      </c>
      <c r="D197" s="117">
        <v>2000</v>
      </c>
      <c r="E197" s="266">
        <f t="shared" si="33"/>
        <v>5.8869892915370436E-05</v>
      </c>
      <c r="F197" s="117">
        <f t="shared" si="38"/>
        <v>2000</v>
      </c>
      <c r="G197" s="117"/>
      <c r="H197" s="247">
        <v>0</v>
      </c>
      <c r="I197" s="247">
        <v>0</v>
      </c>
      <c r="J197" s="246"/>
      <c r="K197" s="246"/>
      <c r="L197" s="249"/>
    </row>
    <row r="198" spans="1:12" s="59" customFormat="1" ht="20.25" customHeight="1">
      <c r="A198" s="159"/>
      <c r="B198" s="52" t="s">
        <v>87</v>
      </c>
      <c r="C198" s="46" t="s">
        <v>237</v>
      </c>
      <c r="D198" s="117">
        <v>12840</v>
      </c>
      <c r="E198" s="266">
        <f aca="true" t="shared" si="39" ref="E198:E265">D198/$D$608</f>
        <v>0.0003779447125166782</v>
      </c>
      <c r="F198" s="117">
        <f t="shared" si="38"/>
        <v>12840</v>
      </c>
      <c r="G198" s="117"/>
      <c r="H198" s="247">
        <v>0</v>
      </c>
      <c r="I198" s="247">
        <v>0</v>
      </c>
      <c r="J198" s="246"/>
      <c r="K198" s="246"/>
      <c r="L198" s="249"/>
    </row>
    <row r="199" spans="1:12" s="59" customFormat="1" ht="18.75" customHeight="1">
      <c r="A199" s="159"/>
      <c r="B199" s="52" t="s">
        <v>105</v>
      </c>
      <c r="C199" s="46" t="s">
        <v>238</v>
      </c>
      <c r="D199" s="117">
        <v>160</v>
      </c>
      <c r="E199" s="266">
        <f t="shared" si="39"/>
        <v>4.709591433229635E-06</v>
      </c>
      <c r="F199" s="117">
        <f t="shared" si="38"/>
        <v>160</v>
      </c>
      <c r="G199" s="117"/>
      <c r="H199" s="247">
        <v>0</v>
      </c>
      <c r="I199" s="247">
        <v>0</v>
      </c>
      <c r="J199" s="246"/>
      <c r="K199" s="246"/>
      <c r="L199" s="249"/>
    </row>
    <row r="200" spans="1:12" s="59" customFormat="1" ht="18.75" customHeight="1">
      <c r="A200" s="159"/>
      <c r="B200" s="52" t="s">
        <v>223</v>
      </c>
      <c r="C200" s="46" t="s">
        <v>227</v>
      </c>
      <c r="D200" s="117">
        <v>4000</v>
      </c>
      <c r="E200" s="266">
        <f t="shared" si="39"/>
        <v>0.00011773978583074087</v>
      </c>
      <c r="F200" s="117">
        <f t="shared" si="38"/>
        <v>4000</v>
      </c>
      <c r="G200" s="117"/>
      <c r="H200" s="247"/>
      <c r="I200" s="247"/>
      <c r="J200" s="246"/>
      <c r="K200" s="246"/>
      <c r="L200" s="249"/>
    </row>
    <row r="201" spans="1:12" s="59" customFormat="1" ht="18.75" customHeight="1">
      <c r="A201" s="159"/>
      <c r="B201" s="52" t="s">
        <v>224</v>
      </c>
      <c r="C201" s="46" t="s">
        <v>228</v>
      </c>
      <c r="D201" s="117">
        <v>1000</v>
      </c>
      <c r="E201" s="266">
        <f t="shared" si="39"/>
        <v>2.9434946457685218E-05</v>
      </c>
      <c r="F201" s="117">
        <f t="shared" si="38"/>
        <v>1000</v>
      </c>
      <c r="G201" s="117"/>
      <c r="H201" s="247"/>
      <c r="I201" s="247"/>
      <c r="J201" s="246"/>
      <c r="K201" s="246"/>
      <c r="L201" s="249"/>
    </row>
    <row r="202" spans="1:12" s="59" customFormat="1" ht="22.5" customHeight="1">
      <c r="A202" s="159"/>
      <c r="B202" s="52" t="s">
        <v>54</v>
      </c>
      <c r="C202" s="46" t="s">
        <v>528</v>
      </c>
      <c r="D202" s="117">
        <v>150000</v>
      </c>
      <c r="E202" s="266">
        <f t="shared" si="39"/>
        <v>0.004415241968652782</v>
      </c>
      <c r="F202" s="117"/>
      <c r="G202" s="117"/>
      <c r="H202" s="247">
        <v>0</v>
      </c>
      <c r="I202" s="247">
        <v>0</v>
      </c>
      <c r="J202" s="246"/>
      <c r="K202" s="246"/>
      <c r="L202" s="249">
        <f>D202</f>
        <v>150000</v>
      </c>
    </row>
    <row r="203" spans="1:12" s="59" customFormat="1" ht="35.25" customHeight="1">
      <c r="A203" s="159"/>
      <c r="B203" s="52" t="s">
        <v>603</v>
      </c>
      <c r="C203" s="46" t="s">
        <v>604</v>
      </c>
      <c r="D203" s="117">
        <v>14400</v>
      </c>
      <c r="E203" s="266">
        <f t="shared" si="39"/>
        <v>0.00042386322899066716</v>
      </c>
      <c r="F203" s="117"/>
      <c r="G203" s="117"/>
      <c r="H203" s="247"/>
      <c r="I203" s="247"/>
      <c r="J203" s="246"/>
      <c r="K203" s="246"/>
      <c r="L203" s="249">
        <f>D203</f>
        <v>14400</v>
      </c>
    </row>
    <row r="204" spans="1:12" s="59" customFormat="1" ht="19.5" customHeight="1">
      <c r="A204" s="341" t="s">
        <v>12</v>
      </c>
      <c r="B204" s="342"/>
      <c r="C204" s="343" t="s">
        <v>13</v>
      </c>
      <c r="D204" s="344">
        <f>SUM(D205:D210)</f>
        <v>44658</v>
      </c>
      <c r="E204" s="264">
        <f t="shared" si="39"/>
        <v>0.0013145058389073066</v>
      </c>
      <c r="F204" s="344">
        <f>SUM(F205:F210)</f>
        <v>44658</v>
      </c>
      <c r="G204" s="344">
        <f aca="true" t="shared" si="40" ref="G204:L204">SUM(G205:G210)</f>
        <v>28667</v>
      </c>
      <c r="H204" s="344">
        <f t="shared" si="40"/>
        <v>5031</v>
      </c>
      <c r="I204" s="344">
        <f t="shared" si="40"/>
        <v>0</v>
      </c>
      <c r="J204" s="344">
        <f t="shared" si="40"/>
        <v>0</v>
      </c>
      <c r="K204" s="344">
        <f t="shared" si="40"/>
        <v>0</v>
      </c>
      <c r="L204" s="370">
        <f t="shared" si="40"/>
        <v>0</v>
      </c>
    </row>
    <row r="205" spans="1:12" s="59" customFormat="1" ht="19.5" customHeight="1">
      <c r="A205" s="369"/>
      <c r="B205" s="265" t="s">
        <v>15</v>
      </c>
      <c r="C205" s="46" t="s">
        <v>277</v>
      </c>
      <c r="D205" s="260">
        <v>26611</v>
      </c>
      <c r="E205" s="266">
        <f t="shared" si="39"/>
        <v>0.0007832933601854613</v>
      </c>
      <c r="F205" s="260">
        <f aca="true" t="shared" si="41" ref="F205:F210">D205</f>
        <v>26611</v>
      </c>
      <c r="G205" s="260">
        <f>F205</f>
        <v>26611</v>
      </c>
      <c r="H205" s="260"/>
      <c r="I205" s="260"/>
      <c r="J205" s="261"/>
      <c r="K205" s="261"/>
      <c r="L205" s="262"/>
    </row>
    <row r="206" spans="1:12" s="59" customFormat="1" ht="19.5" customHeight="1">
      <c r="A206" s="369"/>
      <c r="B206" s="265" t="s">
        <v>18</v>
      </c>
      <c r="C206" s="46" t="s">
        <v>19</v>
      </c>
      <c r="D206" s="260">
        <v>2056</v>
      </c>
      <c r="E206" s="266">
        <f t="shared" si="39"/>
        <v>6.051824991700081E-05</v>
      </c>
      <c r="F206" s="260">
        <f t="shared" si="41"/>
        <v>2056</v>
      </c>
      <c r="G206" s="260">
        <f>F206</f>
        <v>2056</v>
      </c>
      <c r="H206" s="260"/>
      <c r="I206" s="260"/>
      <c r="J206" s="261"/>
      <c r="K206" s="261"/>
      <c r="L206" s="262"/>
    </row>
    <row r="207" spans="1:12" s="59" customFormat="1" ht="19.5" customHeight="1">
      <c r="A207" s="369"/>
      <c r="B207" s="265" t="s">
        <v>45</v>
      </c>
      <c r="C207" s="46" t="s">
        <v>82</v>
      </c>
      <c r="D207" s="260">
        <v>4329</v>
      </c>
      <c r="E207" s="266">
        <f t="shared" si="39"/>
        <v>0.0001274238832153193</v>
      </c>
      <c r="F207" s="260">
        <f t="shared" si="41"/>
        <v>4329</v>
      </c>
      <c r="G207" s="260"/>
      <c r="H207" s="260">
        <f>F207</f>
        <v>4329</v>
      </c>
      <c r="I207" s="260"/>
      <c r="J207" s="261"/>
      <c r="K207" s="261"/>
      <c r="L207" s="262"/>
    </row>
    <row r="208" spans="1:12" s="59" customFormat="1" ht="19.5" customHeight="1">
      <c r="A208" s="369"/>
      <c r="B208" s="265" t="s">
        <v>20</v>
      </c>
      <c r="C208" s="46" t="s">
        <v>21</v>
      </c>
      <c r="D208" s="260">
        <v>702</v>
      </c>
      <c r="E208" s="266">
        <f t="shared" si="39"/>
        <v>2.0663332413295022E-05</v>
      </c>
      <c r="F208" s="260">
        <f t="shared" si="41"/>
        <v>702</v>
      </c>
      <c r="G208" s="260"/>
      <c r="H208" s="260">
        <f>F208</f>
        <v>702</v>
      </c>
      <c r="I208" s="260"/>
      <c r="J208" s="261"/>
      <c r="K208" s="261"/>
      <c r="L208" s="262"/>
    </row>
    <row r="209" spans="1:12" s="59" customFormat="1" ht="17.25" customHeight="1">
      <c r="A209" s="159"/>
      <c r="B209" s="52" t="s">
        <v>22</v>
      </c>
      <c r="C209" s="46" t="s">
        <v>23</v>
      </c>
      <c r="D209" s="117">
        <v>4000</v>
      </c>
      <c r="E209" s="266">
        <f t="shared" si="39"/>
        <v>0.00011773978583074087</v>
      </c>
      <c r="F209" s="117">
        <f t="shared" si="41"/>
        <v>4000</v>
      </c>
      <c r="G209" s="117"/>
      <c r="H209" s="247"/>
      <c r="I209" s="247"/>
      <c r="J209" s="246"/>
      <c r="K209" s="246"/>
      <c r="L209" s="249"/>
    </row>
    <row r="210" spans="1:12" s="59" customFormat="1" ht="16.5" customHeight="1">
      <c r="A210" s="159"/>
      <c r="B210" s="52" t="s">
        <v>28</v>
      </c>
      <c r="C210" s="46" t="s">
        <v>102</v>
      </c>
      <c r="D210" s="117">
        <v>6960</v>
      </c>
      <c r="E210" s="266">
        <f t="shared" si="39"/>
        <v>0.00020486722734548913</v>
      </c>
      <c r="F210" s="117">
        <f t="shared" si="41"/>
        <v>6960</v>
      </c>
      <c r="G210" s="117"/>
      <c r="H210" s="247"/>
      <c r="I210" s="247"/>
      <c r="J210" s="246"/>
      <c r="K210" s="246"/>
      <c r="L210" s="249"/>
    </row>
    <row r="211" spans="1:12" s="59" customFormat="1" ht="15.75" customHeight="1">
      <c r="A211" s="155" t="s">
        <v>116</v>
      </c>
      <c r="B211" s="166"/>
      <c r="C211" s="65" t="s">
        <v>404</v>
      </c>
      <c r="D211" s="250">
        <f>D212+D216</f>
        <v>850247</v>
      </c>
      <c r="E211" s="263">
        <f t="shared" si="39"/>
        <v>0.025026974920807483</v>
      </c>
      <c r="F211" s="250">
        <f aca="true" t="shared" si="42" ref="F211:L211">F212+F216</f>
        <v>850247</v>
      </c>
      <c r="G211" s="250">
        <f t="shared" si="42"/>
        <v>0</v>
      </c>
      <c r="H211" s="250">
        <f t="shared" si="42"/>
        <v>0</v>
      </c>
      <c r="I211" s="250">
        <f t="shared" si="42"/>
        <v>0</v>
      </c>
      <c r="J211" s="250">
        <f t="shared" si="42"/>
        <v>570370</v>
      </c>
      <c r="K211" s="250">
        <f t="shared" si="42"/>
        <v>279877</v>
      </c>
      <c r="L211" s="251">
        <f t="shared" si="42"/>
        <v>0</v>
      </c>
    </row>
    <row r="212" spans="1:12" s="59" customFormat="1" ht="27" customHeight="1">
      <c r="A212" s="157" t="s">
        <v>117</v>
      </c>
      <c r="B212" s="153"/>
      <c r="C212" s="99" t="s">
        <v>118</v>
      </c>
      <c r="D212" s="244">
        <f>SUM(D213:D215)</f>
        <v>570370</v>
      </c>
      <c r="E212" s="264">
        <f t="shared" si="39"/>
        <v>0.01678881041106992</v>
      </c>
      <c r="F212" s="244">
        <f>SUM(F213:F215)</f>
        <v>570370</v>
      </c>
      <c r="G212" s="244">
        <f aca="true" t="shared" si="43" ref="G212:L212">SUM(G213:G215)</f>
        <v>0</v>
      </c>
      <c r="H212" s="244">
        <f t="shared" si="43"/>
        <v>0</v>
      </c>
      <c r="I212" s="244">
        <f t="shared" si="43"/>
        <v>0</v>
      </c>
      <c r="J212" s="244">
        <f t="shared" si="43"/>
        <v>570370</v>
      </c>
      <c r="K212" s="244">
        <f t="shared" si="43"/>
        <v>0</v>
      </c>
      <c r="L212" s="245">
        <f t="shared" si="43"/>
        <v>0</v>
      </c>
    </row>
    <row r="213" spans="1:12" s="59" customFormat="1" ht="24" customHeight="1">
      <c r="A213" s="169"/>
      <c r="B213" s="162" t="s">
        <v>2</v>
      </c>
      <c r="C213" s="46" t="s">
        <v>3</v>
      </c>
      <c r="D213" s="252">
        <v>10000</v>
      </c>
      <c r="E213" s="266">
        <f t="shared" si="39"/>
        <v>0.0002943494645768522</v>
      </c>
      <c r="F213" s="252">
        <f>D213</f>
        <v>10000</v>
      </c>
      <c r="G213" s="252"/>
      <c r="H213" s="252"/>
      <c r="I213" s="252"/>
      <c r="J213" s="246">
        <f>F213</f>
        <v>10000</v>
      </c>
      <c r="K213" s="246"/>
      <c r="L213" s="249"/>
    </row>
    <row r="214" spans="1:12" s="59" customFormat="1" ht="24" customHeight="1">
      <c r="A214" s="169"/>
      <c r="B214" s="162" t="s">
        <v>4</v>
      </c>
      <c r="C214" s="46" t="s">
        <v>5</v>
      </c>
      <c r="D214" s="252">
        <v>11400</v>
      </c>
      <c r="E214" s="266">
        <f t="shared" si="39"/>
        <v>0.0003355583896176115</v>
      </c>
      <c r="F214" s="252">
        <f>D214</f>
        <v>11400</v>
      </c>
      <c r="G214" s="252"/>
      <c r="H214" s="252"/>
      <c r="I214" s="252"/>
      <c r="J214" s="246">
        <f>F214</f>
        <v>11400</v>
      </c>
      <c r="K214" s="246"/>
      <c r="L214" s="249"/>
    </row>
    <row r="215" spans="1:12" s="59" customFormat="1" ht="20.25" customHeight="1">
      <c r="A215" s="159"/>
      <c r="B215" s="52" t="s">
        <v>119</v>
      </c>
      <c r="C215" s="46" t="s">
        <v>217</v>
      </c>
      <c r="D215" s="117">
        <v>548970</v>
      </c>
      <c r="E215" s="266">
        <f t="shared" si="39"/>
        <v>0.016158902556875455</v>
      </c>
      <c r="F215" s="252">
        <f>D215</f>
        <v>548970</v>
      </c>
      <c r="G215" s="117">
        <v>0</v>
      </c>
      <c r="H215" s="247"/>
      <c r="I215" s="248">
        <v>0</v>
      </c>
      <c r="J215" s="246">
        <f>F215</f>
        <v>548970</v>
      </c>
      <c r="K215" s="246"/>
      <c r="L215" s="249"/>
    </row>
    <row r="216" spans="1:12" s="58" customFormat="1" ht="52.5" customHeight="1">
      <c r="A216" s="157" t="s">
        <v>120</v>
      </c>
      <c r="B216" s="153"/>
      <c r="C216" s="99" t="s">
        <v>284</v>
      </c>
      <c r="D216" s="244">
        <f>D217+D218</f>
        <v>279877</v>
      </c>
      <c r="E216" s="264">
        <f t="shared" si="39"/>
        <v>0.008238164509737566</v>
      </c>
      <c r="F216" s="244">
        <f aca="true" t="shared" si="44" ref="F216:L216">F217+F218</f>
        <v>279877</v>
      </c>
      <c r="G216" s="244">
        <f t="shared" si="44"/>
        <v>0</v>
      </c>
      <c r="H216" s="244">
        <f t="shared" si="44"/>
        <v>0</v>
      </c>
      <c r="I216" s="244">
        <f t="shared" si="44"/>
        <v>0</v>
      </c>
      <c r="J216" s="244">
        <f t="shared" si="44"/>
        <v>0</v>
      </c>
      <c r="K216" s="244">
        <f t="shared" si="44"/>
        <v>279877</v>
      </c>
      <c r="L216" s="245">
        <f t="shared" si="44"/>
        <v>0</v>
      </c>
    </row>
    <row r="217" spans="1:12" s="58" customFormat="1" ht="26.25" customHeight="1">
      <c r="A217" s="159"/>
      <c r="B217" s="52" t="s">
        <v>121</v>
      </c>
      <c r="C217" s="46" t="s">
        <v>450</v>
      </c>
      <c r="D217" s="117">
        <v>159720</v>
      </c>
      <c r="E217" s="266">
        <f t="shared" si="39"/>
        <v>0.004701349648221483</v>
      </c>
      <c r="F217" s="117">
        <f>D217</f>
        <v>159720</v>
      </c>
      <c r="G217" s="131">
        <f>G218+G219</f>
        <v>0</v>
      </c>
      <c r="H217" s="117"/>
      <c r="I217" s="252"/>
      <c r="J217" s="246"/>
      <c r="K217" s="246">
        <f>F217</f>
        <v>159720</v>
      </c>
      <c r="L217" s="249"/>
    </row>
    <row r="218" spans="1:12" s="59" customFormat="1" ht="18.75" customHeight="1">
      <c r="A218" s="159"/>
      <c r="B218" s="52" t="s">
        <v>121</v>
      </c>
      <c r="C218" s="46" t="s">
        <v>450</v>
      </c>
      <c r="D218" s="117">
        <v>120157</v>
      </c>
      <c r="E218" s="266">
        <f t="shared" si="39"/>
        <v>0.003536814861516083</v>
      </c>
      <c r="F218" s="117">
        <f>D218</f>
        <v>120157</v>
      </c>
      <c r="G218" s="117">
        <v>0</v>
      </c>
      <c r="H218" s="247"/>
      <c r="I218" s="248">
        <v>0</v>
      </c>
      <c r="J218" s="246"/>
      <c r="K218" s="246">
        <f>F218</f>
        <v>120157</v>
      </c>
      <c r="L218" s="249"/>
    </row>
    <row r="219" spans="1:12" s="59" customFormat="1" ht="16.5" customHeight="1">
      <c r="A219" s="155" t="s">
        <v>122</v>
      </c>
      <c r="B219" s="166"/>
      <c r="C219" s="65" t="s">
        <v>123</v>
      </c>
      <c r="D219" s="250">
        <f>D220</f>
        <v>802016</v>
      </c>
      <c r="E219" s="263">
        <f t="shared" si="39"/>
        <v>0.02360729801820687</v>
      </c>
      <c r="F219" s="250">
        <f aca="true" t="shared" si="45" ref="F219:L219">F220</f>
        <v>802016</v>
      </c>
      <c r="G219" s="250">
        <f t="shared" si="45"/>
        <v>0</v>
      </c>
      <c r="H219" s="250">
        <f t="shared" si="45"/>
        <v>0</v>
      </c>
      <c r="I219" s="250">
        <f t="shared" si="45"/>
        <v>0</v>
      </c>
      <c r="J219" s="250">
        <f t="shared" si="45"/>
        <v>0</v>
      </c>
      <c r="K219" s="250">
        <f t="shared" si="45"/>
        <v>0</v>
      </c>
      <c r="L219" s="251">
        <f t="shared" si="45"/>
        <v>0</v>
      </c>
    </row>
    <row r="220" spans="1:12" s="59" customFormat="1" ht="18.75" customHeight="1">
      <c r="A220" s="157" t="s">
        <v>124</v>
      </c>
      <c r="B220" s="153"/>
      <c r="C220" s="99" t="s">
        <v>125</v>
      </c>
      <c r="D220" s="244">
        <f>D221+D222</f>
        <v>802016</v>
      </c>
      <c r="E220" s="264">
        <f t="shared" si="39"/>
        <v>0.02360729801820687</v>
      </c>
      <c r="F220" s="244">
        <f aca="true" t="shared" si="46" ref="F220:L220">F221+F222</f>
        <v>802016</v>
      </c>
      <c r="G220" s="244">
        <f t="shared" si="46"/>
        <v>0</v>
      </c>
      <c r="H220" s="244">
        <f t="shared" si="46"/>
        <v>0</v>
      </c>
      <c r="I220" s="244">
        <f t="shared" si="46"/>
        <v>0</v>
      </c>
      <c r="J220" s="244">
        <f t="shared" si="46"/>
        <v>0</v>
      </c>
      <c r="K220" s="244">
        <f t="shared" si="46"/>
        <v>0</v>
      </c>
      <c r="L220" s="245">
        <f t="shared" si="46"/>
        <v>0</v>
      </c>
    </row>
    <row r="221" spans="1:12" s="59" customFormat="1" ht="17.25" customHeight="1">
      <c r="A221" s="159"/>
      <c r="B221" s="52" t="s">
        <v>126</v>
      </c>
      <c r="C221" s="46" t="s">
        <v>127</v>
      </c>
      <c r="D221" s="117">
        <v>1000</v>
      </c>
      <c r="E221" s="266">
        <f t="shared" si="39"/>
        <v>2.9434946457685218E-05</v>
      </c>
      <c r="F221" s="117">
        <f>D221</f>
        <v>1000</v>
      </c>
      <c r="G221" s="117">
        <v>0</v>
      </c>
      <c r="H221" s="247"/>
      <c r="I221" s="248">
        <v>0</v>
      </c>
      <c r="J221" s="246"/>
      <c r="K221" s="246"/>
      <c r="L221" s="249"/>
    </row>
    <row r="222" spans="1:12" s="59" customFormat="1" ht="17.25" customHeight="1">
      <c r="A222" s="159"/>
      <c r="B222" s="52" t="s">
        <v>126</v>
      </c>
      <c r="C222" s="46" t="s">
        <v>128</v>
      </c>
      <c r="D222" s="117">
        <v>801016</v>
      </c>
      <c r="E222" s="266">
        <f t="shared" si="39"/>
        <v>0.023577863071749184</v>
      </c>
      <c r="F222" s="117">
        <f>D222</f>
        <v>801016</v>
      </c>
      <c r="G222" s="117">
        <v>0</v>
      </c>
      <c r="H222" s="247"/>
      <c r="I222" s="248">
        <v>0</v>
      </c>
      <c r="J222" s="246"/>
      <c r="K222" s="246"/>
      <c r="L222" s="249"/>
    </row>
    <row r="223" spans="1:12" s="59" customFormat="1" ht="16.5" customHeight="1">
      <c r="A223" s="155" t="s">
        <v>129</v>
      </c>
      <c r="B223" s="166"/>
      <c r="C223" s="65" t="s">
        <v>130</v>
      </c>
      <c r="D223" s="250">
        <f>D224+D242+D244+D258+D282+D292+D355+D369+D372+D380</f>
        <v>10871456</v>
      </c>
      <c r="E223" s="263">
        <f t="shared" si="39"/>
        <v>0.32000072527708073</v>
      </c>
      <c r="F223" s="250">
        <f aca="true" t="shared" si="47" ref="F223:L223">F224+F242+F244+F258+F282+F292+F355+F369+F372+F380</f>
        <v>10871456</v>
      </c>
      <c r="G223" s="250">
        <f t="shared" si="47"/>
        <v>6548904</v>
      </c>
      <c r="H223" s="250">
        <f t="shared" si="47"/>
        <v>1147647</v>
      </c>
      <c r="I223" s="250">
        <f t="shared" si="47"/>
        <v>1548976</v>
      </c>
      <c r="J223" s="250">
        <f t="shared" si="47"/>
        <v>0</v>
      </c>
      <c r="K223" s="250">
        <f t="shared" si="47"/>
        <v>0</v>
      </c>
      <c r="L223" s="251">
        <f t="shared" si="47"/>
        <v>0</v>
      </c>
    </row>
    <row r="224" spans="1:12" s="59" customFormat="1" ht="27.75" customHeight="1">
      <c r="A224" s="157" t="s">
        <v>131</v>
      </c>
      <c r="B224" s="153"/>
      <c r="C224" s="99" t="s">
        <v>132</v>
      </c>
      <c r="D224" s="244">
        <f aca="true" t="shared" si="48" ref="D224:L224">SUM(D225:D241)</f>
        <v>919752</v>
      </c>
      <c r="E224" s="264">
        <f t="shared" si="39"/>
        <v>0.027072850874348894</v>
      </c>
      <c r="F224" s="244">
        <f t="shared" si="48"/>
        <v>919752</v>
      </c>
      <c r="G224" s="244">
        <f t="shared" si="48"/>
        <v>380348</v>
      </c>
      <c r="H224" s="244">
        <f t="shared" si="48"/>
        <v>69411</v>
      </c>
      <c r="I224" s="244">
        <f t="shared" si="48"/>
        <v>334712</v>
      </c>
      <c r="J224" s="244">
        <f t="shared" si="48"/>
        <v>0</v>
      </c>
      <c r="K224" s="244">
        <f t="shared" si="48"/>
        <v>0</v>
      </c>
      <c r="L224" s="245">
        <f t="shared" si="48"/>
        <v>0</v>
      </c>
    </row>
    <row r="225" spans="1:12" s="59" customFormat="1" ht="25.5" customHeight="1">
      <c r="A225" s="161"/>
      <c r="B225" s="265" t="s">
        <v>136</v>
      </c>
      <c r="C225" s="272" t="s">
        <v>6</v>
      </c>
      <c r="D225" s="260">
        <v>334712</v>
      </c>
      <c r="E225" s="266">
        <f t="shared" si="39"/>
        <v>0.009852229798744734</v>
      </c>
      <c r="F225" s="117">
        <f>D225</f>
        <v>334712</v>
      </c>
      <c r="G225" s="260"/>
      <c r="H225" s="260"/>
      <c r="I225" s="260">
        <f>F225</f>
        <v>334712</v>
      </c>
      <c r="J225" s="261"/>
      <c r="K225" s="261"/>
      <c r="L225" s="262"/>
    </row>
    <row r="226" spans="1:12" s="59" customFormat="1" ht="21" customHeight="1">
      <c r="A226" s="160"/>
      <c r="B226" s="52" t="s">
        <v>15</v>
      </c>
      <c r="C226" s="46" t="s">
        <v>16</v>
      </c>
      <c r="D226" s="117">
        <v>353516</v>
      </c>
      <c r="E226" s="266">
        <f t="shared" si="39"/>
        <v>0.010405724531935048</v>
      </c>
      <c r="F226" s="117">
        <f>D226</f>
        <v>353516</v>
      </c>
      <c r="G226" s="117">
        <f>F226</f>
        <v>353516</v>
      </c>
      <c r="H226" s="247"/>
      <c r="I226" s="248">
        <v>0</v>
      </c>
      <c r="J226" s="246"/>
      <c r="K226" s="246"/>
      <c r="L226" s="249"/>
    </row>
    <row r="227" spans="1:12" s="59" customFormat="1" ht="15.75" customHeight="1">
      <c r="A227" s="160"/>
      <c r="B227" s="52" t="s">
        <v>18</v>
      </c>
      <c r="C227" s="46" t="s">
        <v>19</v>
      </c>
      <c r="D227" s="117">
        <v>25832</v>
      </c>
      <c r="E227" s="266">
        <f t="shared" si="39"/>
        <v>0.0007603635368949246</v>
      </c>
      <c r="F227" s="117">
        <f aca="true" t="shared" si="49" ref="F227:F241">D227</f>
        <v>25832</v>
      </c>
      <c r="G227" s="117">
        <f>F227</f>
        <v>25832</v>
      </c>
      <c r="H227" s="247"/>
      <c r="I227" s="248">
        <v>0</v>
      </c>
      <c r="J227" s="246"/>
      <c r="K227" s="246"/>
      <c r="L227" s="249"/>
    </row>
    <row r="228" spans="1:12" s="59" customFormat="1" ht="15" customHeight="1">
      <c r="A228" s="160"/>
      <c r="B228" s="163" t="s">
        <v>68</v>
      </c>
      <c r="C228" s="46" t="s">
        <v>46</v>
      </c>
      <c r="D228" s="117">
        <v>59603</v>
      </c>
      <c r="E228" s="266">
        <f t="shared" si="39"/>
        <v>0.001754411113717412</v>
      </c>
      <c r="F228" s="117">
        <f t="shared" si="49"/>
        <v>59603</v>
      </c>
      <c r="G228" s="117">
        <v>0</v>
      </c>
      <c r="H228" s="247">
        <f>D228</f>
        <v>59603</v>
      </c>
      <c r="I228" s="248">
        <v>0</v>
      </c>
      <c r="J228" s="246"/>
      <c r="K228" s="246"/>
      <c r="L228" s="249"/>
    </row>
    <row r="229" spans="1:12" s="59" customFormat="1" ht="15" customHeight="1">
      <c r="A229" s="160"/>
      <c r="B229" s="163" t="s">
        <v>20</v>
      </c>
      <c r="C229" s="46" t="s">
        <v>21</v>
      </c>
      <c r="D229" s="117">
        <v>9808</v>
      </c>
      <c r="E229" s="266">
        <f t="shared" si="39"/>
        <v>0.0002886979548569766</v>
      </c>
      <c r="F229" s="117">
        <f t="shared" si="49"/>
        <v>9808</v>
      </c>
      <c r="G229" s="117">
        <v>0</v>
      </c>
      <c r="H229" s="247">
        <f>D229</f>
        <v>9808</v>
      </c>
      <c r="I229" s="248">
        <v>0</v>
      </c>
      <c r="J229" s="246"/>
      <c r="K229" s="246"/>
      <c r="L229" s="249"/>
    </row>
    <row r="230" spans="1:12" s="59" customFormat="1" ht="15" customHeight="1">
      <c r="A230" s="160"/>
      <c r="B230" s="163" t="s">
        <v>477</v>
      </c>
      <c r="C230" s="46" t="s">
        <v>478</v>
      </c>
      <c r="D230" s="117">
        <v>1000</v>
      </c>
      <c r="E230" s="266">
        <f t="shared" si="39"/>
        <v>2.9434946457685218E-05</v>
      </c>
      <c r="F230" s="117">
        <f t="shared" si="49"/>
        <v>1000</v>
      </c>
      <c r="G230" s="117">
        <f>F230</f>
        <v>1000</v>
      </c>
      <c r="H230" s="247"/>
      <c r="I230" s="248"/>
      <c r="J230" s="246"/>
      <c r="K230" s="246"/>
      <c r="L230" s="249"/>
    </row>
    <row r="231" spans="1:12" s="59" customFormat="1" ht="16.5" customHeight="1">
      <c r="A231" s="160"/>
      <c r="B231" s="163" t="s">
        <v>22</v>
      </c>
      <c r="C231" s="46" t="s">
        <v>134</v>
      </c>
      <c r="D231" s="117">
        <v>78112</v>
      </c>
      <c r="E231" s="266">
        <f t="shared" si="39"/>
        <v>0.002299222537702708</v>
      </c>
      <c r="F231" s="117">
        <f t="shared" si="49"/>
        <v>78112</v>
      </c>
      <c r="G231" s="117">
        <v>0</v>
      </c>
      <c r="H231" s="247"/>
      <c r="I231" s="248">
        <v>0</v>
      </c>
      <c r="J231" s="246"/>
      <c r="K231" s="246"/>
      <c r="L231" s="249"/>
    </row>
    <row r="232" spans="1:12" s="59" customFormat="1" ht="16.5" customHeight="1">
      <c r="A232" s="160"/>
      <c r="B232" s="163" t="s">
        <v>24</v>
      </c>
      <c r="C232" s="46" t="s">
        <v>100</v>
      </c>
      <c r="D232" s="117">
        <v>9900</v>
      </c>
      <c r="E232" s="266">
        <f t="shared" si="39"/>
        <v>0.00029140596993108364</v>
      </c>
      <c r="F232" s="117">
        <f t="shared" si="49"/>
        <v>9900</v>
      </c>
      <c r="G232" s="117">
        <v>0</v>
      </c>
      <c r="H232" s="247"/>
      <c r="I232" s="248">
        <v>0</v>
      </c>
      <c r="J232" s="246"/>
      <c r="K232" s="246"/>
      <c r="L232" s="249"/>
    </row>
    <row r="233" spans="1:12" s="59" customFormat="1" ht="16.5" customHeight="1">
      <c r="A233" s="160"/>
      <c r="B233" s="163" t="s">
        <v>88</v>
      </c>
      <c r="C233" s="46" t="s">
        <v>89</v>
      </c>
      <c r="D233" s="117">
        <v>2000</v>
      </c>
      <c r="E233" s="266">
        <f t="shared" si="39"/>
        <v>5.8869892915370436E-05</v>
      </c>
      <c r="F233" s="117">
        <f t="shared" si="49"/>
        <v>2000</v>
      </c>
      <c r="G233" s="117">
        <v>0</v>
      </c>
      <c r="H233" s="247"/>
      <c r="I233" s="248">
        <v>0</v>
      </c>
      <c r="J233" s="246"/>
      <c r="K233" s="246"/>
      <c r="L233" s="249"/>
    </row>
    <row r="234" spans="1:12" s="59" customFormat="1" ht="16.5" customHeight="1">
      <c r="A234" s="160"/>
      <c r="B234" s="163" t="s">
        <v>28</v>
      </c>
      <c r="C234" s="46" t="s">
        <v>102</v>
      </c>
      <c r="D234" s="117">
        <v>12315</v>
      </c>
      <c r="E234" s="266">
        <f t="shared" si="39"/>
        <v>0.00036249136562639347</v>
      </c>
      <c r="F234" s="117">
        <f t="shared" si="49"/>
        <v>12315</v>
      </c>
      <c r="G234" s="117">
        <v>0</v>
      </c>
      <c r="H234" s="247"/>
      <c r="I234" s="248">
        <v>0</v>
      </c>
      <c r="J234" s="246"/>
      <c r="K234" s="246"/>
      <c r="L234" s="249"/>
    </row>
    <row r="235" spans="1:12" s="59" customFormat="1" ht="16.5" customHeight="1">
      <c r="A235" s="160"/>
      <c r="B235" s="163" t="s">
        <v>479</v>
      </c>
      <c r="C235" s="47" t="s">
        <v>480</v>
      </c>
      <c r="D235" s="117">
        <v>500</v>
      </c>
      <c r="E235" s="266">
        <f t="shared" si="39"/>
        <v>1.4717473228842609E-05</v>
      </c>
      <c r="F235" s="117">
        <f t="shared" si="49"/>
        <v>500</v>
      </c>
      <c r="G235" s="117"/>
      <c r="H235" s="247"/>
      <c r="I235" s="248"/>
      <c r="J235" s="246"/>
      <c r="K235" s="246"/>
      <c r="L235" s="249"/>
    </row>
    <row r="236" spans="1:12" s="59" customFormat="1" ht="16.5" customHeight="1">
      <c r="A236" s="160"/>
      <c r="B236" s="163" t="s">
        <v>221</v>
      </c>
      <c r="C236" s="46" t="s">
        <v>225</v>
      </c>
      <c r="D236" s="117">
        <v>3000</v>
      </c>
      <c r="E236" s="266">
        <f t="shared" si="39"/>
        <v>8.830483937305565E-05</v>
      </c>
      <c r="F236" s="117">
        <f t="shared" si="49"/>
        <v>3000</v>
      </c>
      <c r="G236" s="117"/>
      <c r="H236" s="247"/>
      <c r="I236" s="248"/>
      <c r="J236" s="246"/>
      <c r="K236" s="246"/>
      <c r="L236" s="249"/>
    </row>
    <row r="237" spans="1:12" s="59" customFormat="1" ht="15" customHeight="1">
      <c r="A237" s="160"/>
      <c r="B237" s="163" t="s">
        <v>30</v>
      </c>
      <c r="C237" s="46" t="s">
        <v>31</v>
      </c>
      <c r="D237" s="117">
        <v>1300</v>
      </c>
      <c r="E237" s="266">
        <f t="shared" si="39"/>
        <v>3.8265430394990786E-05</v>
      </c>
      <c r="F237" s="117">
        <f t="shared" si="49"/>
        <v>1300</v>
      </c>
      <c r="G237" s="117">
        <v>0</v>
      </c>
      <c r="H237" s="247"/>
      <c r="I237" s="248">
        <v>0</v>
      </c>
      <c r="J237" s="246"/>
      <c r="K237" s="246"/>
      <c r="L237" s="249"/>
    </row>
    <row r="238" spans="1:12" s="59" customFormat="1" ht="17.25" customHeight="1">
      <c r="A238" s="160"/>
      <c r="B238" s="163" t="s">
        <v>34</v>
      </c>
      <c r="C238" s="46" t="s">
        <v>35</v>
      </c>
      <c r="D238" s="117">
        <v>20500</v>
      </c>
      <c r="E238" s="266">
        <f t="shared" si="39"/>
        <v>0.0006034164023825469</v>
      </c>
      <c r="F238" s="117">
        <f t="shared" si="49"/>
        <v>20500</v>
      </c>
      <c r="G238" s="117">
        <v>0</v>
      </c>
      <c r="H238" s="247"/>
      <c r="I238" s="248">
        <v>0</v>
      </c>
      <c r="J238" s="246"/>
      <c r="K238" s="246"/>
      <c r="L238" s="249"/>
    </row>
    <row r="239" spans="1:12" s="59" customFormat="1" ht="17.25" customHeight="1">
      <c r="A239" s="160"/>
      <c r="B239" s="163" t="s">
        <v>222</v>
      </c>
      <c r="C239" s="46" t="s">
        <v>568</v>
      </c>
      <c r="D239" s="117">
        <v>2000</v>
      </c>
      <c r="E239" s="266">
        <f t="shared" si="39"/>
        <v>5.8869892915370436E-05</v>
      </c>
      <c r="F239" s="117">
        <f t="shared" si="49"/>
        <v>2000</v>
      </c>
      <c r="G239" s="117"/>
      <c r="H239" s="247"/>
      <c r="I239" s="248"/>
      <c r="J239" s="246"/>
      <c r="K239" s="246"/>
      <c r="L239" s="249"/>
    </row>
    <row r="240" spans="1:12" s="59" customFormat="1" ht="17.25" customHeight="1">
      <c r="A240" s="160"/>
      <c r="B240" s="163" t="s">
        <v>223</v>
      </c>
      <c r="C240" s="46" t="s">
        <v>227</v>
      </c>
      <c r="D240" s="117">
        <v>1100</v>
      </c>
      <c r="E240" s="266">
        <f t="shared" si="39"/>
        <v>3.237844110345374E-05</v>
      </c>
      <c r="F240" s="117">
        <f t="shared" si="49"/>
        <v>1100</v>
      </c>
      <c r="G240" s="117"/>
      <c r="H240" s="247"/>
      <c r="I240" s="248"/>
      <c r="J240" s="246"/>
      <c r="K240" s="246"/>
      <c r="L240" s="249"/>
    </row>
    <row r="241" spans="1:12" s="59" customFormat="1" ht="17.25" customHeight="1">
      <c r="A241" s="160"/>
      <c r="B241" s="163" t="s">
        <v>224</v>
      </c>
      <c r="C241" s="46" t="s">
        <v>228</v>
      </c>
      <c r="D241" s="117">
        <v>4554</v>
      </c>
      <c r="E241" s="266">
        <f t="shared" si="39"/>
        <v>0.00013404674616829848</v>
      </c>
      <c r="F241" s="117">
        <f t="shared" si="49"/>
        <v>4554</v>
      </c>
      <c r="G241" s="117"/>
      <c r="H241" s="247"/>
      <c r="I241" s="248"/>
      <c r="J241" s="246"/>
      <c r="K241" s="246"/>
      <c r="L241" s="249"/>
    </row>
    <row r="242" spans="1:12" s="59" customFormat="1" ht="18.75" customHeight="1">
      <c r="A242" s="157" t="s">
        <v>297</v>
      </c>
      <c r="B242" s="153"/>
      <c r="C242" s="99" t="s">
        <v>296</v>
      </c>
      <c r="D242" s="244">
        <f>D243</f>
        <v>326163</v>
      </c>
      <c r="E242" s="264">
        <f t="shared" si="39"/>
        <v>0.009600590441477984</v>
      </c>
      <c r="F242" s="244">
        <f aca="true" t="shared" si="50" ref="F242:L242">F243</f>
        <v>326163</v>
      </c>
      <c r="G242" s="244">
        <f t="shared" si="50"/>
        <v>0</v>
      </c>
      <c r="H242" s="244">
        <f t="shared" si="50"/>
        <v>0</v>
      </c>
      <c r="I242" s="244">
        <f t="shared" si="50"/>
        <v>326163</v>
      </c>
      <c r="J242" s="244">
        <f t="shared" si="50"/>
        <v>0</v>
      </c>
      <c r="K242" s="244">
        <f t="shared" si="50"/>
        <v>0</v>
      </c>
      <c r="L242" s="245">
        <f t="shared" si="50"/>
        <v>0</v>
      </c>
    </row>
    <row r="243" spans="1:12" s="59" customFormat="1" ht="24" customHeight="1">
      <c r="A243" s="160"/>
      <c r="B243" s="52" t="s">
        <v>136</v>
      </c>
      <c r="C243" s="272" t="s">
        <v>6</v>
      </c>
      <c r="D243" s="117">
        <v>326163</v>
      </c>
      <c r="E243" s="266">
        <f t="shared" si="39"/>
        <v>0.009600590441477984</v>
      </c>
      <c r="F243" s="117">
        <f>D243</f>
        <v>326163</v>
      </c>
      <c r="G243" s="117">
        <v>0</v>
      </c>
      <c r="H243" s="247"/>
      <c r="I243" s="247">
        <f>F243</f>
        <v>326163</v>
      </c>
      <c r="J243" s="246"/>
      <c r="K243" s="246"/>
      <c r="L243" s="249"/>
    </row>
    <row r="244" spans="1:12" s="59" customFormat="1" ht="18.75" customHeight="1">
      <c r="A244" s="157" t="s">
        <v>138</v>
      </c>
      <c r="B244" s="153"/>
      <c r="C244" s="99" t="s">
        <v>139</v>
      </c>
      <c r="D244" s="244">
        <f>SUM(D245:D257)</f>
        <v>640837</v>
      </c>
      <c r="E244" s="264">
        <f t="shared" si="39"/>
        <v>0.018863002783103624</v>
      </c>
      <c r="F244" s="244">
        <f aca="true" t="shared" si="51" ref="F244:L244">SUM(F245:F257)</f>
        <v>640837</v>
      </c>
      <c r="G244" s="244">
        <f t="shared" si="51"/>
        <v>321858</v>
      </c>
      <c r="H244" s="244">
        <f t="shared" si="51"/>
        <v>58262</v>
      </c>
      <c r="I244" s="244">
        <f t="shared" si="51"/>
        <v>224386</v>
      </c>
      <c r="J244" s="244">
        <f t="shared" si="51"/>
        <v>0</v>
      </c>
      <c r="K244" s="244">
        <f t="shared" si="51"/>
        <v>0</v>
      </c>
      <c r="L244" s="245">
        <f t="shared" si="51"/>
        <v>0</v>
      </c>
    </row>
    <row r="245" spans="1:12" s="59" customFormat="1" ht="23.25" customHeight="1">
      <c r="A245" s="161"/>
      <c r="B245" s="265" t="s">
        <v>136</v>
      </c>
      <c r="C245" s="272" t="s">
        <v>6</v>
      </c>
      <c r="D245" s="260">
        <v>224386</v>
      </c>
      <c r="E245" s="266">
        <f t="shared" si="39"/>
        <v>0.006604789895854155</v>
      </c>
      <c r="F245" s="117">
        <f>D245</f>
        <v>224386</v>
      </c>
      <c r="G245" s="260"/>
      <c r="H245" s="260"/>
      <c r="I245" s="260">
        <f>F245</f>
        <v>224386</v>
      </c>
      <c r="J245" s="261"/>
      <c r="K245" s="261"/>
      <c r="L245" s="262"/>
    </row>
    <row r="246" spans="1:12" s="59" customFormat="1" ht="18" customHeight="1">
      <c r="A246" s="160"/>
      <c r="B246" s="52" t="s">
        <v>15</v>
      </c>
      <c r="C246" s="46" t="s">
        <v>16</v>
      </c>
      <c r="D246" s="117">
        <v>300633</v>
      </c>
      <c r="E246" s="266">
        <f t="shared" si="39"/>
        <v>0.008849116258413281</v>
      </c>
      <c r="F246" s="117">
        <f>D246</f>
        <v>300633</v>
      </c>
      <c r="G246" s="117">
        <f>F246</f>
        <v>300633</v>
      </c>
      <c r="H246" s="247"/>
      <c r="I246" s="248">
        <v>0</v>
      </c>
      <c r="J246" s="246"/>
      <c r="K246" s="246"/>
      <c r="L246" s="249"/>
    </row>
    <row r="247" spans="1:12" s="59" customFormat="1" ht="17.25" customHeight="1">
      <c r="A247" s="160"/>
      <c r="B247" s="52" t="s">
        <v>18</v>
      </c>
      <c r="C247" s="46" t="s">
        <v>19</v>
      </c>
      <c r="D247" s="117">
        <v>21225</v>
      </c>
      <c r="E247" s="266">
        <f t="shared" si="39"/>
        <v>0.0006247567385643688</v>
      </c>
      <c r="F247" s="117">
        <f aca="true" t="shared" si="52" ref="F247:F257">D247</f>
        <v>21225</v>
      </c>
      <c r="G247" s="117">
        <f>F247</f>
        <v>21225</v>
      </c>
      <c r="H247" s="247"/>
      <c r="I247" s="248">
        <v>0</v>
      </c>
      <c r="J247" s="246"/>
      <c r="K247" s="246"/>
      <c r="L247" s="249"/>
    </row>
    <row r="248" spans="1:12" s="59" customFormat="1" ht="15.75" customHeight="1">
      <c r="A248" s="160"/>
      <c r="B248" s="163" t="s">
        <v>68</v>
      </c>
      <c r="C248" s="46" t="s">
        <v>46</v>
      </c>
      <c r="D248" s="117">
        <v>49979</v>
      </c>
      <c r="E248" s="266">
        <f t="shared" si="39"/>
        <v>0.0014711291890086495</v>
      </c>
      <c r="F248" s="117">
        <f t="shared" si="52"/>
        <v>49979</v>
      </c>
      <c r="G248" s="117">
        <v>0</v>
      </c>
      <c r="H248" s="247">
        <f>F248</f>
        <v>49979</v>
      </c>
      <c r="I248" s="248">
        <v>0</v>
      </c>
      <c r="J248" s="246"/>
      <c r="K248" s="246"/>
      <c r="L248" s="249"/>
    </row>
    <row r="249" spans="1:12" s="59" customFormat="1" ht="14.25" customHeight="1">
      <c r="A249" s="160"/>
      <c r="B249" s="163" t="s">
        <v>20</v>
      </c>
      <c r="C249" s="46" t="s">
        <v>21</v>
      </c>
      <c r="D249" s="117">
        <v>8283</v>
      </c>
      <c r="E249" s="266">
        <f t="shared" si="39"/>
        <v>0.00024380966150900667</v>
      </c>
      <c r="F249" s="117">
        <f t="shared" si="52"/>
        <v>8283</v>
      </c>
      <c r="G249" s="117">
        <v>0</v>
      </c>
      <c r="H249" s="247">
        <f>F249</f>
        <v>8283</v>
      </c>
      <c r="I249" s="248">
        <v>0</v>
      </c>
      <c r="J249" s="246"/>
      <c r="K249" s="246"/>
      <c r="L249" s="249"/>
    </row>
    <row r="250" spans="1:12" s="59" customFormat="1" ht="14.25" customHeight="1">
      <c r="A250" s="160"/>
      <c r="B250" s="52" t="s">
        <v>22</v>
      </c>
      <c r="C250" s="47" t="s">
        <v>218</v>
      </c>
      <c r="D250" s="117">
        <v>9000</v>
      </c>
      <c r="E250" s="266">
        <f t="shared" si="39"/>
        <v>0.000264914518119167</v>
      </c>
      <c r="F250" s="117">
        <f t="shared" si="52"/>
        <v>9000</v>
      </c>
      <c r="G250" s="117">
        <v>0</v>
      </c>
      <c r="H250" s="247"/>
      <c r="I250" s="248">
        <v>0</v>
      </c>
      <c r="J250" s="246"/>
      <c r="K250" s="246"/>
      <c r="L250" s="249"/>
    </row>
    <row r="251" spans="1:12" s="59" customFormat="1" ht="14.25" customHeight="1">
      <c r="A251" s="160"/>
      <c r="B251" s="52" t="s">
        <v>24</v>
      </c>
      <c r="C251" s="47" t="s">
        <v>100</v>
      </c>
      <c r="D251" s="117">
        <v>2300</v>
      </c>
      <c r="E251" s="266">
        <f t="shared" si="39"/>
        <v>6.7700376852676E-05</v>
      </c>
      <c r="F251" s="117">
        <f t="shared" si="52"/>
        <v>2300</v>
      </c>
      <c r="G251" s="117">
        <v>0</v>
      </c>
      <c r="H251" s="247"/>
      <c r="I251" s="248">
        <v>0</v>
      </c>
      <c r="J251" s="246"/>
      <c r="K251" s="246"/>
      <c r="L251" s="249"/>
    </row>
    <row r="252" spans="1:12" s="59" customFormat="1" ht="14.25" customHeight="1">
      <c r="A252" s="160"/>
      <c r="B252" s="52" t="s">
        <v>88</v>
      </c>
      <c r="C252" s="46" t="s">
        <v>89</v>
      </c>
      <c r="D252" s="117">
        <v>1500</v>
      </c>
      <c r="E252" s="266">
        <f t="shared" si="39"/>
        <v>4.415241968652783E-05</v>
      </c>
      <c r="F252" s="117">
        <f t="shared" si="52"/>
        <v>1500</v>
      </c>
      <c r="G252" s="117"/>
      <c r="H252" s="247"/>
      <c r="I252" s="248"/>
      <c r="J252" s="246"/>
      <c r="K252" s="246"/>
      <c r="L252" s="249"/>
    </row>
    <row r="253" spans="1:12" s="59" customFormat="1" ht="15" customHeight="1">
      <c r="A253" s="160"/>
      <c r="B253" s="52" t="s">
        <v>28</v>
      </c>
      <c r="C253" s="47" t="s">
        <v>102</v>
      </c>
      <c r="D253" s="117">
        <v>2300</v>
      </c>
      <c r="E253" s="266">
        <f t="shared" si="39"/>
        <v>6.7700376852676E-05</v>
      </c>
      <c r="F253" s="117">
        <f t="shared" si="52"/>
        <v>2300</v>
      </c>
      <c r="G253" s="117">
        <v>0</v>
      </c>
      <c r="H253" s="247"/>
      <c r="I253" s="248">
        <v>0</v>
      </c>
      <c r="J253" s="246"/>
      <c r="K253" s="246"/>
      <c r="L253" s="249"/>
    </row>
    <row r="254" spans="1:12" s="59" customFormat="1" ht="15" customHeight="1">
      <c r="A254" s="160"/>
      <c r="B254" s="52" t="s">
        <v>479</v>
      </c>
      <c r="C254" s="47" t="s">
        <v>480</v>
      </c>
      <c r="D254" s="117">
        <v>500</v>
      </c>
      <c r="E254" s="266">
        <f t="shared" si="39"/>
        <v>1.4717473228842609E-05</v>
      </c>
      <c r="F254" s="117">
        <f t="shared" si="52"/>
        <v>500</v>
      </c>
      <c r="G254" s="117"/>
      <c r="H254" s="247"/>
      <c r="I254" s="248"/>
      <c r="J254" s="246"/>
      <c r="K254" s="246"/>
      <c r="L254" s="249"/>
    </row>
    <row r="255" spans="1:12" s="59" customFormat="1" ht="15" customHeight="1">
      <c r="A255" s="160"/>
      <c r="B255" s="52" t="s">
        <v>221</v>
      </c>
      <c r="C255" s="46" t="s">
        <v>225</v>
      </c>
      <c r="D255" s="117">
        <v>650</v>
      </c>
      <c r="E255" s="266">
        <f t="shared" si="39"/>
        <v>1.9132715197495393E-05</v>
      </c>
      <c r="F255" s="117">
        <f t="shared" si="52"/>
        <v>650</v>
      </c>
      <c r="G255" s="117"/>
      <c r="H255" s="247"/>
      <c r="I255" s="248"/>
      <c r="J255" s="246"/>
      <c r="K255" s="246"/>
      <c r="L255" s="249"/>
    </row>
    <row r="256" spans="1:12" s="59" customFormat="1" ht="16.5" customHeight="1">
      <c r="A256" s="160"/>
      <c r="B256" s="52" t="s">
        <v>34</v>
      </c>
      <c r="C256" s="47" t="s">
        <v>35</v>
      </c>
      <c r="D256" s="117">
        <v>18081</v>
      </c>
      <c r="E256" s="266">
        <f t="shared" si="39"/>
        <v>0.0005322132669014065</v>
      </c>
      <c r="F256" s="117">
        <f t="shared" si="52"/>
        <v>18081</v>
      </c>
      <c r="G256" s="117">
        <v>0</v>
      </c>
      <c r="H256" s="247"/>
      <c r="I256" s="248">
        <v>0</v>
      </c>
      <c r="J256" s="246"/>
      <c r="K256" s="246"/>
      <c r="L256" s="249"/>
    </row>
    <row r="257" spans="1:12" s="59" customFormat="1" ht="15.75" customHeight="1">
      <c r="A257" s="160"/>
      <c r="B257" s="52" t="s">
        <v>223</v>
      </c>
      <c r="C257" s="46" t="s">
        <v>227</v>
      </c>
      <c r="D257" s="117">
        <v>2000</v>
      </c>
      <c r="E257" s="266">
        <f t="shared" si="39"/>
        <v>5.8869892915370436E-05</v>
      </c>
      <c r="F257" s="117">
        <f t="shared" si="52"/>
        <v>2000</v>
      </c>
      <c r="G257" s="117"/>
      <c r="H257" s="247"/>
      <c r="I257" s="248"/>
      <c r="J257" s="246"/>
      <c r="K257" s="246"/>
      <c r="L257" s="249"/>
    </row>
    <row r="258" spans="1:12" s="59" customFormat="1" ht="15" customHeight="1">
      <c r="A258" s="157" t="s">
        <v>141</v>
      </c>
      <c r="B258" s="158"/>
      <c r="C258" s="98" t="s">
        <v>142</v>
      </c>
      <c r="D258" s="244">
        <f>SUM(D259:D281)</f>
        <v>2250922</v>
      </c>
      <c r="E258" s="264">
        <f t="shared" si="39"/>
        <v>0.06625576855042573</v>
      </c>
      <c r="F258" s="244">
        <f aca="true" t="shared" si="53" ref="F258:L258">SUM(F259:F281)</f>
        <v>2250922</v>
      </c>
      <c r="G258" s="244">
        <f t="shared" si="53"/>
        <v>1437030</v>
      </c>
      <c r="H258" s="244">
        <f t="shared" si="53"/>
        <v>249434</v>
      </c>
      <c r="I258" s="244">
        <f t="shared" si="53"/>
        <v>280343</v>
      </c>
      <c r="J258" s="244">
        <f t="shared" si="53"/>
        <v>0</v>
      </c>
      <c r="K258" s="244">
        <f t="shared" si="53"/>
        <v>0</v>
      </c>
      <c r="L258" s="245">
        <f t="shared" si="53"/>
        <v>0</v>
      </c>
    </row>
    <row r="259" spans="1:12" s="59" customFormat="1" ht="24" customHeight="1">
      <c r="A259" s="161"/>
      <c r="B259" s="162" t="s">
        <v>136</v>
      </c>
      <c r="C259" s="272" t="s">
        <v>6</v>
      </c>
      <c r="D259" s="260">
        <v>280343</v>
      </c>
      <c r="E259" s="266">
        <f t="shared" si="39"/>
        <v>0.008251881194786847</v>
      </c>
      <c r="F259" s="253">
        <f>D259</f>
        <v>280343</v>
      </c>
      <c r="G259" s="260"/>
      <c r="H259" s="260"/>
      <c r="I259" s="260">
        <f>F259</f>
        <v>280343</v>
      </c>
      <c r="J259" s="261"/>
      <c r="K259" s="261"/>
      <c r="L259" s="262"/>
    </row>
    <row r="260" spans="1:12" s="105" customFormat="1" ht="17.25" customHeight="1">
      <c r="A260" s="154"/>
      <c r="B260" s="52" t="s">
        <v>549</v>
      </c>
      <c r="C260" s="100" t="s">
        <v>143</v>
      </c>
      <c r="D260" s="253">
        <v>5000</v>
      </c>
      <c r="E260" s="266">
        <f t="shared" si="39"/>
        <v>0.0001471747322884261</v>
      </c>
      <c r="F260" s="253">
        <f>D260</f>
        <v>5000</v>
      </c>
      <c r="G260" s="253"/>
      <c r="H260" s="247"/>
      <c r="I260" s="248"/>
      <c r="J260" s="246"/>
      <c r="K260" s="246"/>
      <c r="L260" s="249"/>
    </row>
    <row r="261" spans="1:12" s="59" customFormat="1" ht="15" customHeight="1">
      <c r="A261" s="154"/>
      <c r="B261" s="52" t="s">
        <v>15</v>
      </c>
      <c r="C261" s="46" t="s">
        <v>277</v>
      </c>
      <c r="D261" s="117">
        <v>1335343</v>
      </c>
      <c r="E261" s="266">
        <f t="shared" si="39"/>
        <v>0.039305749707644756</v>
      </c>
      <c r="F261" s="253">
        <f aca="true" t="shared" si="54" ref="F261:F281">D261</f>
        <v>1335343</v>
      </c>
      <c r="G261" s="117">
        <f>F261</f>
        <v>1335343</v>
      </c>
      <c r="H261" s="247"/>
      <c r="I261" s="248"/>
      <c r="J261" s="246"/>
      <c r="K261" s="246"/>
      <c r="L261" s="249"/>
    </row>
    <row r="262" spans="1:12" s="59" customFormat="1" ht="14.25" customHeight="1">
      <c r="A262" s="154"/>
      <c r="B262" s="52" t="s">
        <v>18</v>
      </c>
      <c r="C262" s="46" t="s">
        <v>19</v>
      </c>
      <c r="D262" s="117">
        <v>100587</v>
      </c>
      <c r="E262" s="266">
        <f t="shared" si="39"/>
        <v>0.002960772959339183</v>
      </c>
      <c r="F262" s="253">
        <f t="shared" si="54"/>
        <v>100587</v>
      </c>
      <c r="G262" s="117">
        <f>F262</f>
        <v>100587</v>
      </c>
      <c r="H262" s="247"/>
      <c r="I262" s="248"/>
      <c r="J262" s="246"/>
      <c r="K262" s="246"/>
      <c r="L262" s="249"/>
    </row>
    <row r="263" spans="1:12" s="59" customFormat="1" ht="15" customHeight="1">
      <c r="A263" s="154"/>
      <c r="B263" s="163" t="s">
        <v>68</v>
      </c>
      <c r="C263" s="46" t="s">
        <v>82</v>
      </c>
      <c r="D263" s="117">
        <v>216768</v>
      </c>
      <c r="E263" s="266">
        <f t="shared" si="39"/>
        <v>0.0063805544737395095</v>
      </c>
      <c r="F263" s="253">
        <f t="shared" si="54"/>
        <v>216768</v>
      </c>
      <c r="G263" s="117"/>
      <c r="H263" s="247">
        <f>F263</f>
        <v>216768</v>
      </c>
      <c r="I263" s="248"/>
      <c r="J263" s="246"/>
      <c r="K263" s="246"/>
      <c r="L263" s="249"/>
    </row>
    <row r="264" spans="1:12" s="59" customFormat="1" ht="16.5" customHeight="1">
      <c r="A264" s="154"/>
      <c r="B264" s="163" t="s">
        <v>20</v>
      </c>
      <c r="C264" s="46" t="s">
        <v>21</v>
      </c>
      <c r="D264" s="117">
        <v>32666</v>
      </c>
      <c r="E264" s="266">
        <f t="shared" si="39"/>
        <v>0.0009615219609867454</v>
      </c>
      <c r="F264" s="253">
        <f t="shared" si="54"/>
        <v>32666</v>
      </c>
      <c r="G264" s="117"/>
      <c r="H264" s="247">
        <f>F264</f>
        <v>32666</v>
      </c>
      <c r="I264" s="248"/>
      <c r="J264" s="246"/>
      <c r="K264" s="246"/>
      <c r="L264" s="249"/>
    </row>
    <row r="265" spans="1:12" s="59" customFormat="1" ht="15.75" customHeight="1">
      <c r="A265" s="154"/>
      <c r="B265" s="52" t="s">
        <v>144</v>
      </c>
      <c r="C265" s="47" t="s">
        <v>219</v>
      </c>
      <c r="D265" s="117">
        <v>5000</v>
      </c>
      <c r="E265" s="266">
        <f t="shared" si="39"/>
        <v>0.0001471747322884261</v>
      </c>
      <c r="F265" s="253">
        <f t="shared" si="54"/>
        <v>5000</v>
      </c>
      <c r="G265" s="117"/>
      <c r="H265" s="247"/>
      <c r="I265" s="248"/>
      <c r="J265" s="246"/>
      <c r="K265" s="246"/>
      <c r="L265" s="249"/>
    </row>
    <row r="266" spans="1:12" s="59" customFormat="1" ht="15" customHeight="1">
      <c r="A266" s="154"/>
      <c r="B266" s="51">
        <v>4170</v>
      </c>
      <c r="C266" s="294" t="s">
        <v>478</v>
      </c>
      <c r="D266" s="117">
        <v>1100</v>
      </c>
      <c r="E266" s="266">
        <f aca="true" t="shared" si="55" ref="E266:E329">D266/$D$608</f>
        <v>3.237844110345374E-05</v>
      </c>
      <c r="F266" s="253">
        <f t="shared" si="54"/>
        <v>1100</v>
      </c>
      <c r="G266" s="117">
        <f>F266</f>
        <v>1100</v>
      </c>
      <c r="H266" s="247"/>
      <c r="I266" s="248"/>
      <c r="J266" s="246"/>
      <c r="K266" s="246"/>
      <c r="L266" s="249"/>
    </row>
    <row r="267" spans="1:12" s="59" customFormat="1" ht="15" customHeight="1">
      <c r="A267" s="154"/>
      <c r="B267" s="295">
        <v>4210</v>
      </c>
      <c r="C267" s="47" t="s">
        <v>23</v>
      </c>
      <c r="D267" s="117">
        <v>85000</v>
      </c>
      <c r="E267" s="266">
        <f t="shared" si="55"/>
        <v>0.0025019704489032436</v>
      </c>
      <c r="F267" s="253">
        <f t="shared" si="54"/>
        <v>85000</v>
      </c>
      <c r="G267" s="117"/>
      <c r="H267" s="247"/>
      <c r="I267" s="248"/>
      <c r="J267" s="246"/>
      <c r="K267" s="246"/>
      <c r="L267" s="249"/>
    </row>
    <row r="268" spans="1:12" s="59" customFormat="1" ht="15" customHeight="1">
      <c r="A268" s="154"/>
      <c r="B268" s="51">
        <v>4240</v>
      </c>
      <c r="C268" s="47" t="s">
        <v>220</v>
      </c>
      <c r="D268" s="117">
        <v>7000</v>
      </c>
      <c r="E268" s="266">
        <f t="shared" si="55"/>
        <v>0.00020604462520379654</v>
      </c>
      <c r="F268" s="253">
        <f t="shared" si="54"/>
        <v>7000</v>
      </c>
      <c r="G268" s="117"/>
      <c r="H268" s="247"/>
      <c r="I268" s="248"/>
      <c r="J268" s="246"/>
      <c r="K268" s="246"/>
      <c r="L268" s="249"/>
    </row>
    <row r="269" spans="1:12" s="59" customFormat="1" ht="15.75" customHeight="1">
      <c r="A269" s="154"/>
      <c r="B269" s="52" t="s">
        <v>24</v>
      </c>
      <c r="C269" s="47" t="s">
        <v>100</v>
      </c>
      <c r="D269" s="117">
        <v>34348</v>
      </c>
      <c r="E269" s="266">
        <f t="shared" si="55"/>
        <v>0.0010110315409285718</v>
      </c>
      <c r="F269" s="253">
        <f t="shared" si="54"/>
        <v>34348</v>
      </c>
      <c r="G269" s="117"/>
      <c r="H269" s="247"/>
      <c r="I269" s="248"/>
      <c r="J269" s="246"/>
      <c r="K269" s="246"/>
      <c r="L269" s="249"/>
    </row>
    <row r="270" spans="1:12" s="59" customFormat="1" ht="18" customHeight="1">
      <c r="A270" s="154"/>
      <c r="B270" s="52" t="s">
        <v>26</v>
      </c>
      <c r="C270" s="47" t="s">
        <v>101</v>
      </c>
      <c r="D270" s="117">
        <v>0</v>
      </c>
      <c r="E270" s="266">
        <f t="shared" si="55"/>
        <v>0</v>
      </c>
      <c r="F270" s="253">
        <f t="shared" si="54"/>
        <v>0</v>
      </c>
      <c r="G270" s="117"/>
      <c r="H270" s="247"/>
      <c r="I270" s="248"/>
      <c r="J270" s="246"/>
      <c r="K270" s="246"/>
      <c r="L270" s="249"/>
    </row>
    <row r="271" spans="1:12" s="59" customFormat="1" ht="18" customHeight="1">
      <c r="A271" s="154"/>
      <c r="B271" s="52" t="s">
        <v>88</v>
      </c>
      <c r="C271" s="47" t="s">
        <v>89</v>
      </c>
      <c r="D271" s="117">
        <v>2400</v>
      </c>
      <c r="E271" s="266">
        <f t="shared" si="55"/>
        <v>7.064387149844453E-05</v>
      </c>
      <c r="F271" s="253">
        <f t="shared" si="54"/>
        <v>2400</v>
      </c>
      <c r="G271" s="117"/>
      <c r="H271" s="247"/>
      <c r="I271" s="248"/>
      <c r="J271" s="246"/>
      <c r="K271" s="246"/>
      <c r="L271" s="249"/>
    </row>
    <row r="272" spans="1:12" s="59" customFormat="1" ht="16.5" customHeight="1">
      <c r="A272" s="154"/>
      <c r="B272" s="52" t="s">
        <v>28</v>
      </c>
      <c r="C272" s="47" t="s">
        <v>102</v>
      </c>
      <c r="D272" s="117">
        <v>27000</v>
      </c>
      <c r="E272" s="266">
        <f t="shared" si="55"/>
        <v>0.0007947435543575009</v>
      </c>
      <c r="F272" s="253">
        <f t="shared" si="54"/>
        <v>27000</v>
      </c>
      <c r="G272" s="117"/>
      <c r="H272" s="247"/>
      <c r="I272" s="248"/>
      <c r="J272" s="246"/>
      <c r="K272" s="246"/>
      <c r="L272" s="249"/>
    </row>
    <row r="273" spans="1:12" s="59" customFormat="1" ht="16.5" customHeight="1">
      <c r="A273" s="154"/>
      <c r="B273" s="52" t="s">
        <v>479</v>
      </c>
      <c r="C273" s="47" t="s">
        <v>480</v>
      </c>
      <c r="D273" s="117">
        <v>3920</v>
      </c>
      <c r="E273" s="266">
        <f t="shared" si="55"/>
        <v>0.00011538499011412605</v>
      </c>
      <c r="F273" s="253">
        <f t="shared" si="54"/>
        <v>3920</v>
      </c>
      <c r="G273" s="117"/>
      <c r="H273" s="247"/>
      <c r="I273" s="248"/>
      <c r="J273" s="246"/>
      <c r="K273" s="246"/>
      <c r="L273" s="249"/>
    </row>
    <row r="274" spans="1:12" s="59" customFormat="1" ht="16.5" customHeight="1">
      <c r="A274" s="154"/>
      <c r="B274" s="52" t="s">
        <v>221</v>
      </c>
      <c r="C274" s="46" t="s">
        <v>225</v>
      </c>
      <c r="D274" s="117">
        <v>5760</v>
      </c>
      <c r="E274" s="266">
        <f t="shared" si="55"/>
        <v>0.00016954529159626686</v>
      </c>
      <c r="F274" s="253">
        <f t="shared" si="54"/>
        <v>5760</v>
      </c>
      <c r="G274" s="117"/>
      <c r="H274" s="247"/>
      <c r="I274" s="248"/>
      <c r="J274" s="246"/>
      <c r="K274" s="246"/>
      <c r="L274" s="249"/>
    </row>
    <row r="275" spans="1:12" s="59" customFormat="1" ht="17.25" customHeight="1">
      <c r="A275" s="154"/>
      <c r="B275" s="52" t="s">
        <v>30</v>
      </c>
      <c r="C275" s="47" t="s">
        <v>31</v>
      </c>
      <c r="D275" s="117">
        <v>5200</v>
      </c>
      <c r="E275" s="266">
        <f t="shared" si="55"/>
        <v>0.00015306172157996314</v>
      </c>
      <c r="F275" s="253">
        <f t="shared" si="54"/>
        <v>5200</v>
      </c>
      <c r="G275" s="117"/>
      <c r="H275" s="247"/>
      <c r="I275" s="248"/>
      <c r="J275" s="246"/>
      <c r="K275" s="246"/>
      <c r="L275" s="249"/>
    </row>
    <row r="276" spans="1:12" s="59" customFormat="1" ht="18.75" customHeight="1">
      <c r="A276" s="154"/>
      <c r="B276" s="52" t="s">
        <v>34</v>
      </c>
      <c r="C276" s="47" t="s">
        <v>35</v>
      </c>
      <c r="D276" s="117">
        <v>84487</v>
      </c>
      <c r="E276" s="266">
        <f t="shared" si="55"/>
        <v>0.002486870321370451</v>
      </c>
      <c r="F276" s="253">
        <f t="shared" si="54"/>
        <v>84487</v>
      </c>
      <c r="G276" s="117"/>
      <c r="H276" s="247"/>
      <c r="I276" s="248"/>
      <c r="J276" s="246"/>
      <c r="K276" s="246"/>
      <c r="L276" s="249"/>
    </row>
    <row r="277" spans="1:12" s="59" customFormat="1" ht="18.75" customHeight="1">
      <c r="A277" s="154"/>
      <c r="B277" s="52" t="s">
        <v>50</v>
      </c>
      <c r="C277" s="47" t="s">
        <v>51</v>
      </c>
      <c r="D277" s="117">
        <v>700</v>
      </c>
      <c r="E277" s="266">
        <f t="shared" si="55"/>
        <v>2.0604462520379653E-05</v>
      </c>
      <c r="F277" s="253">
        <f t="shared" si="54"/>
        <v>700</v>
      </c>
      <c r="G277" s="117"/>
      <c r="H277" s="247"/>
      <c r="I277" s="248"/>
      <c r="J277" s="246"/>
      <c r="K277" s="246"/>
      <c r="L277" s="249"/>
    </row>
    <row r="278" spans="1:12" s="59" customFormat="1" ht="15" customHeight="1">
      <c r="A278" s="154"/>
      <c r="B278" s="52" t="s">
        <v>105</v>
      </c>
      <c r="C278" s="47" t="s">
        <v>238</v>
      </c>
      <c r="D278" s="117">
        <v>10000</v>
      </c>
      <c r="E278" s="266">
        <f t="shared" si="55"/>
        <v>0.0002943494645768522</v>
      </c>
      <c r="F278" s="253">
        <f t="shared" si="54"/>
        <v>10000</v>
      </c>
      <c r="G278" s="117"/>
      <c r="H278" s="247"/>
      <c r="I278" s="248"/>
      <c r="J278" s="246"/>
      <c r="K278" s="246"/>
      <c r="L278" s="249"/>
    </row>
    <row r="279" spans="1:12" s="59" customFormat="1" ht="16.5" customHeight="1">
      <c r="A279" s="154"/>
      <c r="B279" s="52" t="s">
        <v>222</v>
      </c>
      <c r="C279" s="46" t="s">
        <v>568</v>
      </c>
      <c r="D279" s="117">
        <v>2000</v>
      </c>
      <c r="E279" s="266">
        <f t="shared" si="55"/>
        <v>5.8869892915370436E-05</v>
      </c>
      <c r="F279" s="253">
        <f t="shared" si="54"/>
        <v>2000</v>
      </c>
      <c r="G279" s="117"/>
      <c r="H279" s="247"/>
      <c r="I279" s="248"/>
      <c r="J279" s="246"/>
      <c r="K279" s="246"/>
      <c r="L279" s="249"/>
    </row>
    <row r="280" spans="1:12" s="59" customFormat="1" ht="18.75" customHeight="1">
      <c r="A280" s="154"/>
      <c r="B280" s="52" t="s">
        <v>223</v>
      </c>
      <c r="C280" s="46" t="s">
        <v>227</v>
      </c>
      <c r="D280" s="117">
        <v>2300</v>
      </c>
      <c r="E280" s="266">
        <f t="shared" si="55"/>
        <v>6.7700376852676E-05</v>
      </c>
      <c r="F280" s="253">
        <f t="shared" si="54"/>
        <v>2300</v>
      </c>
      <c r="G280" s="117"/>
      <c r="H280" s="247"/>
      <c r="I280" s="248"/>
      <c r="J280" s="246"/>
      <c r="K280" s="246"/>
      <c r="L280" s="249"/>
    </row>
    <row r="281" spans="1:12" s="59" customFormat="1" ht="18.75" customHeight="1">
      <c r="A281" s="154"/>
      <c r="B281" s="52" t="s">
        <v>224</v>
      </c>
      <c r="C281" s="46" t="s">
        <v>228</v>
      </c>
      <c r="D281" s="117">
        <v>4000</v>
      </c>
      <c r="E281" s="266">
        <f t="shared" si="55"/>
        <v>0.00011773978583074087</v>
      </c>
      <c r="F281" s="253">
        <f t="shared" si="54"/>
        <v>4000</v>
      </c>
      <c r="G281" s="117"/>
      <c r="H281" s="247"/>
      <c r="I281" s="248"/>
      <c r="J281" s="246"/>
      <c r="K281" s="246"/>
      <c r="L281" s="249"/>
    </row>
    <row r="282" spans="1:12" s="59" customFormat="1" ht="18.75" customHeight="1">
      <c r="A282" s="152" t="s">
        <v>536</v>
      </c>
      <c r="B282" s="106"/>
      <c r="C282" s="98" t="s">
        <v>537</v>
      </c>
      <c r="D282" s="244">
        <f>SUM(D283:D291)</f>
        <v>827874</v>
      </c>
      <c r="E282" s="264">
        <f t="shared" si="55"/>
        <v>0.024368426863709693</v>
      </c>
      <c r="F282" s="244">
        <f aca="true" t="shared" si="56" ref="F282:L282">SUM(F283:F291)</f>
        <v>827874</v>
      </c>
      <c r="G282" s="244">
        <f t="shared" si="56"/>
        <v>645232</v>
      </c>
      <c r="H282" s="244">
        <f t="shared" si="56"/>
        <v>113099</v>
      </c>
      <c r="I282" s="244">
        <f t="shared" si="56"/>
        <v>0</v>
      </c>
      <c r="J282" s="244">
        <f t="shared" si="56"/>
        <v>0</v>
      </c>
      <c r="K282" s="244">
        <f t="shared" si="56"/>
        <v>0</v>
      </c>
      <c r="L282" s="245">
        <f t="shared" si="56"/>
        <v>0</v>
      </c>
    </row>
    <row r="283" spans="1:12" s="59" customFormat="1" ht="16.5" customHeight="1">
      <c r="A283" s="154"/>
      <c r="B283" s="47">
        <v>4010</v>
      </c>
      <c r="C283" s="46" t="s">
        <v>277</v>
      </c>
      <c r="D283" s="117">
        <v>585215</v>
      </c>
      <c r="E283" s="266">
        <f t="shared" si="55"/>
        <v>0.017225772191234254</v>
      </c>
      <c r="F283" s="117">
        <f>D283</f>
        <v>585215</v>
      </c>
      <c r="G283" s="117">
        <f>F283</f>
        <v>585215</v>
      </c>
      <c r="H283" s="247"/>
      <c r="I283" s="248"/>
      <c r="J283" s="246"/>
      <c r="K283" s="246"/>
      <c r="L283" s="249"/>
    </row>
    <row r="284" spans="1:12" s="59" customFormat="1" ht="16.5" customHeight="1">
      <c r="A284" s="154"/>
      <c r="B284" s="47">
        <v>4040</v>
      </c>
      <c r="C284" s="46" t="s">
        <v>19</v>
      </c>
      <c r="D284" s="117">
        <v>60017</v>
      </c>
      <c r="E284" s="266">
        <f t="shared" si="55"/>
        <v>0.0017665971815508939</v>
      </c>
      <c r="F284" s="117">
        <f aca="true" t="shared" si="57" ref="F284:F291">D284</f>
        <v>60017</v>
      </c>
      <c r="G284" s="117">
        <f>F284</f>
        <v>60017</v>
      </c>
      <c r="H284" s="247"/>
      <c r="I284" s="248"/>
      <c r="J284" s="246"/>
      <c r="K284" s="246"/>
      <c r="L284" s="249"/>
    </row>
    <row r="285" spans="1:12" s="59" customFormat="1" ht="13.5" customHeight="1">
      <c r="A285" s="154"/>
      <c r="B285" s="47">
        <v>4110</v>
      </c>
      <c r="C285" s="46" t="s">
        <v>82</v>
      </c>
      <c r="D285" s="117">
        <v>98034</v>
      </c>
      <c r="E285" s="266">
        <f t="shared" si="55"/>
        <v>0.0028856255410327127</v>
      </c>
      <c r="F285" s="117">
        <f t="shared" si="57"/>
        <v>98034</v>
      </c>
      <c r="G285" s="117"/>
      <c r="H285" s="247">
        <f>F285</f>
        <v>98034</v>
      </c>
      <c r="I285" s="248"/>
      <c r="J285" s="246"/>
      <c r="K285" s="246"/>
      <c r="L285" s="249"/>
    </row>
    <row r="286" spans="1:12" s="59" customFormat="1" ht="13.5" customHeight="1">
      <c r="A286" s="154"/>
      <c r="B286" s="47">
        <v>4120</v>
      </c>
      <c r="C286" s="46" t="s">
        <v>21</v>
      </c>
      <c r="D286" s="117">
        <v>15065</v>
      </c>
      <c r="E286" s="266">
        <f t="shared" si="55"/>
        <v>0.00044343746838502784</v>
      </c>
      <c r="F286" s="117">
        <f t="shared" si="57"/>
        <v>15065</v>
      </c>
      <c r="G286" s="117"/>
      <c r="H286" s="247">
        <f>F286</f>
        <v>15065</v>
      </c>
      <c r="I286" s="248"/>
      <c r="J286" s="246"/>
      <c r="K286" s="246"/>
      <c r="L286" s="249"/>
    </row>
    <row r="287" spans="1:12" s="59" customFormat="1" ht="13.5" customHeight="1">
      <c r="A287" s="154"/>
      <c r="B287" s="47">
        <v>4210</v>
      </c>
      <c r="C287" s="47" t="s">
        <v>49</v>
      </c>
      <c r="D287" s="117">
        <v>2200</v>
      </c>
      <c r="E287" s="266">
        <f t="shared" si="55"/>
        <v>6.475688220690748E-05</v>
      </c>
      <c r="F287" s="117">
        <f t="shared" si="57"/>
        <v>2200</v>
      </c>
      <c r="G287" s="117"/>
      <c r="H287" s="247"/>
      <c r="I287" s="248"/>
      <c r="J287" s="246"/>
      <c r="K287" s="246"/>
      <c r="L287" s="249"/>
    </row>
    <row r="288" spans="1:12" s="59" customFormat="1" ht="13.5" customHeight="1">
      <c r="A288" s="154"/>
      <c r="B288" s="47">
        <v>4260</v>
      </c>
      <c r="C288" s="47" t="s">
        <v>100</v>
      </c>
      <c r="D288" s="117">
        <v>18000</v>
      </c>
      <c r="E288" s="266">
        <f t="shared" si="55"/>
        <v>0.000529829036238334</v>
      </c>
      <c r="F288" s="117">
        <f t="shared" si="57"/>
        <v>18000</v>
      </c>
      <c r="G288" s="117"/>
      <c r="H288" s="247"/>
      <c r="I288" s="248"/>
      <c r="J288" s="246"/>
      <c r="K288" s="246"/>
      <c r="L288" s="249"/>
    </row>
    <row r="289" spans="1:12" s="59" customFormat="1" ht="13.5" customHeight="1">
      <c r="A289" s="154"/>
      <c r="B289" s="47">
        <v>4300</v>
      </c>
      <c r="C289" s="47" t="s">
        <v>29</v>
      </c>
      <c r="D289" s="117">
        <v>8600</v>
      </c>
      <c r="E289" s="266">
        <f t="shared" si="55"/>
        <v>0.0002531405395360929</v>
      </c>
      <c r="F289" s="117">
        <f t="shared" si="57"/>
        <v>8600</v>
      </c>
      <c r="G289" s="117"/>
      <c r="H289" s="247"/>
      <c r="I289" s="248"/>
      <c r="J289" s="246"/>
      <c r="K289" s="246"/>
      <c r="L289" s="249"/>
    </row>
    <row r="290" spans="1:12" s="59" customFormat="1" ht="13.5" customHeight="1">
      <c r="A290" s="154"/>
      <c r="B290" s="47">
        <v>4370</v>
      </c>
      <c r="C290" s="46" t="s">
        <v>225</v>
      </c>
      <c r="D290" s="117">
        <v>1800</v>
      </c>
      <c r="E290" s="266">
        <f t="shared" si="55"/>
        <v>5.2982903623833395E-05</v>
      </c>
      <c r="F290" s="117">
        <f t="shared" si="57"/>
        <v>1800</v>
      </c>
      <c r="G290" s="117"/>
      <c r="H290" s="247"/>
      <c r="I290" s="248"/>
      <c r="J290" s="246"/>
      <c r="K290" s="246"/>
      <c r="L290" s="249"/>
    </row>
    <row r="291" spans="1:12" s="59" customFormat="1" ht="13.5" customHeight="1">
      <c r="A291" s="154"/>
      <c r="B291" s="47">
        <v>4440</v>
      </c>
      <c r="C291" s="47" t="s">
        <v>35</v>
      </c>
      <c r="D291" s="117">
        <v>38943</v>
      </c>
      <c r="E291" s="266">
        <f t="shared" si="55"/>
        <v>0.0011462851199016354</v>
      </c>
      <c r="F291" s="117">
        <f t="shared" si="57"/>
        <v>38943</v>
      </c>
      <c r="G291" s="117"/>
      <c r="H291" s="247"/>
      <c r="I291" s="248"/>
      <c r="J291" s="246"/>
      <c r="K291" s="246"/>
      <c r="L291" s="249"/>
    </row>
    <row r="292" spans="1:12" s="59" customFormat="1" ht="18.75" customHeight="1">
      <c r="A292" s="152" t="s">
        <v>162</v>
      </c>
      <c r="B292" s="153"/>
      <c r="C292" s="98" t="s">
        <v>163</v>
      </c>
      <c r="D292" s="244">
        <f aca="true" t="shared" si="58" ref="D292:L292">SUM(D293:D318)</f>
        <v>4674673</v>
      </c>
      <c r="E292" s="264">
        <f t="shared" si="55"/>
        <v>0.13759874946218673</v>
      </c>
      <c r="F292" s="244">
        <f t="shared" si="58"/>
        <v>4674673</v>
      </c>
      <c r="G292" s="244">
        <f t="shared" si="58"/>
        <v>3056853</v>
      </c>
      <c r="H292" s="244">
        <f t="shared" si="58"/>
        <v>535959</v>
      </c>
      <c r="I292" s="244">
        <f t="shared" si="58"/>
        <v>138562</v>
      </c>
      <c r="J292" s="244">
        <f t="shared" si="58"/>
        <v>0</v>
      </c>
      <c r="K292" s="244">
        <f t="shared" si="58"/>
        <v>0</v>
      </c>
      <c r="L292" s="245">
        <f t="shared" si="58"/>
        <v>0</v>
      </c>
    </row>
    <row r="293" spans="1:12" s="59" customFormat="1" ht="22.5" customHeight="1">
      <c r="A293" s="148"/>
      <c r="B293" s="265" t="s">
        <v>136</v>
      </c>
      <c r="C293" s="272" t="s">
        <v>6</v>
      </c>
      <c r="D293" s="260">
        <v>138562</v>
      </c>
      <c r="E293" s="266">
        <f t="shared" si="55"/>
        <v>0.00407856505106978</v>
      </c>
      <c r="F293" s="117">
        <f>D293</f>
        <v>138562</v>
      </c>
      <c r="G293" s="260"/>
      <c r="H293" s="260"/>
      <c r="I293" s="260">
        <f>F293</f>
        <v>138562</v>
      </c>
      <c r="J293" s="261"/>
      <c r="K293" s="261"/>
      <c r="L293" s="262"/>
    </row>
    <row r="294" spans="1:12" s="59" customFormat="1" ht="18" customHeight="1">
      <c r="A294" s="154"/>
      <c r="B294" s="52" t="s">
        <v>549</v>
      </c>
      <c r="C294" s="46" t="s">
        <v>164</v>
      </c>
      <c r="D294" s="117">
        <v>1000</v>
      </c>
      <c r="E294" s="266">
        <f t="shared" si="55"/>
        <v>2.9434946457685218E-05</v>
      </c>
      <c r="F294" s="117">
        <f>D294</f>
        <v>1000</v>
      </c>
      <c r="G294" s="117"/>
      <c r="H294" s="247"/>
      <c r="I294" s="248"/>
      <c r="J294" s="246"/>
      <c r="K294" s="246"/>
      <c r="L294" s="249"/>
    </row>
    <row r="295" spans="1:12" s="59" customFormat="1" ht="15.75" customHeight="1">
      <c r="A295" s="154"/>
      <c r="B295" s="52" t="s">
        <v>15</v>
      </c>
      <c r="C295" s="46" t="s">
        <v>277</v>
      </c>
      <c r="D295" s="117">
        <v>2827233</v>
      </c>
      <c r="E295" s="266">
        <f t="shared" si="55"/>
        <v>0.08321945197840075</v>
      </c>
      <c r="F295" s="117">
        <f aca="true" t="shared" si="59" ref="F295:F318">D295</f>
        <v>2827233</v>
      </c>
      <c r="G295" s="117">
        <f>F295</f>
        <v>2827233</v>
      </c>
      <c r="H295" s="247"/>
      <c r="I295" s="248"/>
      <c r="J295" s="246"/>
      <c r="K295" s="246"/>
      <c r="L295" s="249"/>
    </row>
    <row r="296" spans="1:12" s="59" customFormat="1" ht="15" customHeight="1">
      <c r="A296" s="154"/>
      <c r="B296" s="52" t="s">
        <v>18</v>
      </c>
      <c r="C296" s="46" t="s">
        <v>19</v>
      </c>
      <c r="D296" s="117">
        <v>221020</v>
      </c>
      <c r="E296" s="266">
        <f t="shared" si="55"/>
        <v>0.006505711866077587</v>
      </c>
      <c r="F296" s="117">
        <f t="shared" si="59"/>
        <v>221020</v>
      </c>
      <c r="G296" s="117">
        <f>F296</f>
        <v>221020</v>
      </c>
      <c r="H296" s="247"/>
      <c r="I296" s="248"/>
      <c r="J296" s="246"/>
      <c r="K296" s="246"/>
      <c r="L296" s="249"/>
    </row>
    <row r="297" spans="1:12" s="59" customFormat="1" ht="12.75" customHeight="1">
      <c r="A297" s="154"/>
      <c r="B297" s="163" t="s">
        <v>68</v>
      </c>
      <c r="C297" s="46" t="s">
        <v>82</v>
      </c>
      <c r="D297" s="117">
        <v>463762</v>
      </c>
      <c r="E297" s="266">
        <f t="shared" si="55"/>
        <v>0.013650809639109012</v>
      </c>
      <c r="F297" s="117">
        <f t="shared" si="59"/>
        <v>463762</v>
      </c>
      <c r="G297" s="117"/>
      <c r="H297" s="247">
        <f>F297</f>
        <v>463762</v>
      </c>
      <c r="I297" s="248"/>
      <c r="J297" s="246"/>
      <c r="K297" s="246"/>
      <c r="L297" s="249"/>
    </row>
    <row r="298" spans="1:12" s="59" customFormat="1" ht="15" customHeight="1">
      <c r="A298" s="154"/>
      <c r="B298" s="163" t="s">
        <v>20</v>
      </c>
      <c r="C298" s="46" t="s">
        <v>21</v>
      </c>
      <c r="D298" s="117">
        <v>72197</v>
      </c>
      <c r="E298" s="266">
        <f t="shared" si="55"/>
        <v>0.0021251148294054996</v>
      </c>
      <c r="F298" s="117">
        <f t="shared" si="59"/>
        <v>72197</v>
      </c>
      <c r="G298" s="117"/>
      <c r="H298" s="247">
        <f>F298</f>
        <v>72197</v>
      </c>
      <c r="I298" s="248"/>
      <c r="J298" s="246"/>
      <c r="K298" s="246"/>
      <c r="L298" s="249"/>
    </row>
    <row r="299" spans="1:12" s="59" customFormat="1" ht="14.25" customHeight="1">
      <c r="A299" s="154"/>
      <c r="B299" s="52" t="s">
        <v>144</v>
      </c>
      <c r="C299" s="46" t="s">
        <v>165</v>
      </c>
      <c r="D299" s="117">
        <v>12000</v>
      </c>
      <c r="E299" s="266">
        <f t="shared" si="55"/>
        <v>0.0003532193574922226</v>
      </c>
      <c r="F299" s="117">
        <f t="shared" si="59"/>
        <v>12000</v>
      </c>
      <c r="G299" s="117"/>
      <c r="H299" s="247"/>
      <c r="I299" s="248"/>
      <c r="J299" s="246"/>
      <c r="K299" s="246"/>
      <c r="L299" s="249"/>
    </row>
    <row r="300" spans="1:12" s="59" customFormat="1" ht="14.25" customHeight="1">
      <c r="A300" s="154"/>
      <c r="B300" s="52" t="s">
        <v>477</v>
      </c>
      <c r="C300" s="46" t="s">
        <v>478</v>
      </c>
      <c r="D300" s="117">
        <v>8600</v>
      </c>
      <c r="E300" s="266">
        <f t="shared" si="55"/>
        <v>0.0002531405395360929</v>
      </c>
      <c r="F300" s="117">
        <f t="shared" si="59"/>
        <v>8600</v>
      </c>
      <c r="G300" s="117">
        <f>F300</f>
        <v>8600</v>
      </c>
      <c r="H300" s="247"/>
      <c r="I300" s="248"/>
      <c r="J300" s="246"/>
      <c r="K300" s="246"/>
      <c r="L300" s="249"/>
    </row>
    <row r="301" spans="1:12" s="59" customFormat="1" ht="15" customHeight="1">
      <c r="A301" s="154"/>
      <c r="B301" s="52" t="s">
        <v>22</v>
      </c>
      <c r="C301" s="47" t="s">
        <v>49</v>
      </c>
      <c r="D301" s="117">
        <v>505300</v>
      </c>
      <c r="E301" s="266">
        <f t="shared" si="55"/>
        <v>0.01487347844506834</v>
      </c>
      <c r="F301" s="117">
        <f t="shared" si="59"/>
        <v>505300</v>
      </c>
      <c r="G301" s="117"/>
      <c r="H301" s="247"/>
      <c r="I301" s="248"/>
      <c r="J301" s="246"/>
      <c r="K301" s="246"/>
      <c r="L301" s="249"/>
    </row>
    <row r="302" spans="1:12" s="59" customFormat="1" ht="15" customHeight="1">
      <c r="A302" s="154"/>
      <c r="B302" s="52" t="s">
        <v>135</v>
      </c>
      <c r="C302" s="46" t="s">
        <v>363</v>
      </c>
      <c r="D302" s="117">
        <v>12357</v>
      </c>
      <c r="E302" s="266">
        <f t="shared" si="55"/>
        <v>0.00036372763337761625</v>
      </c>
      <c r="F302" s="117">
        <f t="shared" si="59"/>
        <v>12357</v>
      </c>
      <c r="G302" s="117"/>
      <c r="H302" s="247"/>
      <c r="I302" s="248"/>
      <c r="J302" s="246"/>
      <c r="K302" s="246"/>
      <c r="L302" s="249"/>
    </row>
    <row r="303" spans="1:12" s="59" customFormat="1" ht="14.25" customHeight="1">
      <c r="A303" s="154"/>
      <c r="B303" s="52" t="s">
        <v>24</v>
      </c>
      <c r="C303" s="47" t="s">
        <v>100</v>
      </c>
      <c r="D303" s="117">
        <v>82100</v>
      </c>
      <c r="E303" s="266">
        <f t="shared" si="55"/>
        <v>0.0024166091041759566</v>
      </c>
      <c r="F303" s="117">
        <f t="shared" si="59"/>
        <v>82100</v>
      </c>
      <c r="G303" s="117"/>
      <c r="H303" s="247"/>
      <c r="I303" s="248"/>
      <c r="J303" s="246"/>
      <c r="K303" s="246"/>
      <c r="L303" s="249"/>
    </row>
    <row r="304" spans="1:12" s="59" customFormat="1" ht="14.25" customHeight="1">
      <c r="A304" s="154"/>
      <c r="B304" s="52" t="s">
        <v>26</v>
      </c>
      <c r="C304" s="47" t="s">
        <v>101</v>
      </c>
      <c r="D304" s="117">
        <v>0</v>
      </c>
      <c r="E304" s="266">
        <f t="shared" si="55"/>
        <v>0</v>
      </c>
      <c r="F304" s="117">
        <f t="shared" si="59"/>
        <v>0</v>
      </c>
      <c r="G304" s="117"/>
      <c r="H304" s="247"/>
      <c r="I304" s="248"/>
      <c r="J304" s="246"/>
      <c r="K304" s="246"/>
      <c r="L304" s="249"/>
    </row>
    <row r="305" spans="1:12" s="59" customFormat="1" ht="14.25" customHeight="1">
      <c r="A305" s="154"/>
      <c r="B305" s="52" t="s">
        <v>88</v>
      </c>
      <c r="C305" s="47" t="s">
        <v>89</v>
      </c>
      <c r="D305" s="117">
        <v>5800</v>
      </c>
      <c r="E305" s="266">
        <f t="shared" si="55"/>
        <v>0.00017072268945457427</v>
      </c>
      <c r="F305" s="117">
        <f t="shared" si="59"/>
        <v>5800</v>
      </c>
      <c r="G305" s="117"/>
      <c r="H305" s="247"/>
      <c r="I305" s="248"/>
      <c r="J305" s="246"/>
      <c r="K305" s="246"/>
      <c r="L305" s="249"/>
    </row>
    <row r="306" spans="1:12" s="59" customFormat="1" ht="14.25" customHeight="1">
      <c r="A306" s="154"/>
      <c r="B306" s="52" t="s">
        <v>28</v>
      </c>
      <c r="C306" s="47" t="s">
        <v>102</v>
      </c>
      <c r="D306" s="117">
        <v>107200</v>
      </c>
      <c r="E306" s="266">
        <f t="shared" si="55"/>
        <v>0.0031554262602638554</v>
      </c>
      <c r="F306" s="117">
        <f t="shared" si="59"/>
        <v>107200</v>
      </c>
      <c r="G306" s="117"/>
      <c r="H306" s="247"/>
      <c r="I306" s="248"/>
      <c r="J306" s="246"/>
      <c r="K306" s="246"/>
      <c r="L306" s="249"/>
    </row>
    <row r="307" spans="1:12" s="59" customFormat="1" ht="14.25" customHeight="1">
      <c r="A307" s="154"/>
      <c r="B307" s="52" t="s">
        <v>479</v>
      </c>
      <c r="C307" s="47" t="s">
        <v>480</v>
      </c>
      <c r="D307" s="117">
        <v>6300</v>
      </c>
      <c r="E307" s="266">
        <f t="shared" si="55"/>
        <v>0.00018544016268341688</v>
      </c>
      <c r="F307" s="117">
        <f t="shared" si="59"/>
        <v>6300</v>
      </c>
      <c r="G307" s="117"/>
      <c r="H307" s="247"/>
      <c r="I307" s="248"/>
      <c r="J307" s="246"/>
      <c r="K307" s="246"/>
      <c r="L307" s="249"/>
    </row>
    <row r="308" spans="1:12" s="59" customFormat="1" ht="14.25" customHeight="1">
      <c r="A308" s="154"/>
      <c r="B308" s="52" t="s">
        <v>229</v>
      </c>
      <c r="C308" s="46" t="s">
        <v>231</v>
      </c>
      <c r="D308" s="117">
        <v>2569</v>
      </c>
      <c r="E308" s="266">
        <f t="shared" si="55"/>
        <v>7.561837744979332E-05</v>
      </c>
      <c r="F308" s="117">
        <f t="shared" si="59"/>
        <v>2569</v>
      </c>
      <c r="G308" s="117"/>
      <c r="H308" s="247"/>
      <c r="I308" s="248"/>
      <c r="J308" s="246"/>
      <c r="K308" s="246"/>
      <c r="L308" s="249"/>
    </row>
    <row r="309" spans="1:12" s="59" customFormat="1" ht="14.25" customHeight="1">
      <c r="A309" s="154"/>
      <c r="B309" s="52" t="s">
        <v>221</v>
      </c>
      <c r="C309" s="46" t="s">
        <v>225</v>
      </c>
      <c r="D309" s="117">
        <v>15700</v>
      </c>
      <c r="E309" s="266">
        <f t="shared" si="55"/>
        <v>0.0004621286593856579</v>
      </c>
      <c r="F309" s="117">
        <f t="shared" si="59"/>
        <v>15700</v>
      </c>
      <c r="G309" s="117"/>
      <c r="H309" s="247"/>
      <c r="I309" s="248"/>
      <c r="J309" s="246"/>
      <c r="K309" s="246"/>
      <c r="L309" s="249"/>
    </row>
    <row r="310" spans="1:12" s="59" customFormat="1" ht="15" customHeight="1">
      <c r="A310" s="154"/>
      <c r="B310" s="52" t="s">
        <v>30</v>
      </c>
      <c r="C310" s="47" t="s">
        <v>31</v>
      </c>
      <c r="D310" s="117">
        <v>5500</v>
      </c>
      <c r="E310" s="266">
        <f t="shared" si="55"/>
        <v>0.0001618922055172687</v>
      </c>
      <c r="F310" s="117">
        <f t="shared" si="59"/>
        <v>5500</v>
      </c>
      <c r="G310" s="117"/>
      <c r="H310" s="247"/>
      <c r="I310" s="248"/>
      <c r="J310" s="246"/>
      <c r="K310" s="246"/>
      <c r="L310" s="249"/>
    </row>
    <row r="311" spans="1:12" s="59" customFormat="1" ht="15" customHeight="1">
      <c r="A311" s="154"/>
      <c r="B311" s="52" t="s">
        <v>539</v>
      </c>
      <c r="C311" s="47" t="s">
        <v>540</v>
      </c>
      <c r="D311" s="117">
        <v>500</v>
      </c>
      <c r="E311" s="266">
        <f t="shared" si="55"/>
        <v>1.4717473228842609E-05</v>
      </c>
      <c r="F311" s="117">
        <f t="shared" si="59"/>
        <v>500</v>
      </c>
      <c r="G311" s="117"/>
      <c r="H311" s="247"/>
      <c r="I311" s="248"/>
      <c r="J311" s="246"/>
      <c r="K311" s="246"/>
      <c r="L311" s="249"/>
    </row>
    <row r="312" spans="1:12" s="59" customFormat="1" ht="12.75" customHeight="1">
      <c r="A312" s="154"/>
      <c r="B312" s="52" t="s">
        <v>34</v>
      </c>
      <c r="C312" s="47" t="s">
        <v>35</v>
      </c>
      <c r="D312" s="117">
        <v>166883</v>
      </c>
      <c r="E312" s="266">
        <f t="shared" si="55"/>
        <v>0.004912192169697883</v>
      </c>
      <c r="F312" s="117">
        <f t="shared" si="59"/>
        <v>166883</v>
      </c>
      <c r="G312" s="117"/>
      <c r="H312" s="247"/>
      <c r="I312" s="248"/>
      <c r="J312" s="246"/>
      <c r="K312" s="246"/>
      <c r="L312" s="249"/>
    </row>
    <row r="313" spans="1:12" s="59" customFormat="1" ht="13.5" customHeight="1">
      <c r="A313" s="154"/>
      <c r="B313" s="52" t="s">
        <v>50</v>
      </c>
      <c r="C313" s="47" t="s">
        <v>51</v>
      </c>
      <c r="D313" s="117">
        <v>890</v>
      </c>
      <c r="E313" s="266">
        <f t="shared" si="55"/>
        <v>2.6197102347339845E-05</v>
      </c>
      <c r="F313" s="117">
        <f t="shared" si="59"/>
        <v>890</v>
      </c>
      <c r="G313" s="117"/>
      <c r="H313" s="247"/>
      <c r="I313" s="248"/>
      <c r="J313" s="246"/>
      <c r="K313" s="246"/>
      <c r="L313" s="249"/>
    </row>
    <row r="314" spans="1:12" s="59" customFormat="1" ht="13.5" customHeight="1">
      <c r="A314" s="154"/>
      <c r="B314" s="52" t="s">
        <v>105</v>
      </c>
      <c r="C314" s="47" t="s">
        <v>238</v>
      </c>
      <c r="D314" s="117">
        <v>3100</v>
      </c>
      <c r="E314" s="266">
        <f t="shared" si="55"/>
        <v>9.124833401882417E-05</v>
      </c>
      <c r="F314" s="117">
        <f t="shared" si="59"/>
        <v>3100</v>
      </c>
      <c r="G314" s="117"/>
      <c r="H314" s="247"/>
      <c r="I314" s="248"/>
      <c r="J314" s="246"/>
      <c r="K314" s="246"/>
      <c r="L314" s="249"/>
    </row>
    <row r="315" spans="1:12" s="59" customFormat="1" ht="13.5" customHeight="1">
      <c r="A315" s="154"/>
      <c r="B315" s="52" t="s">
        <v>485</v>
      </c>
      <c r="C315" s="47" t="s">
        <v>293</v>
      </c>
      <c r="D315" s="117">
        <v>2000</v>
      </c>
      <c r="E315" s="266">
        <f t="shared" si="55"/>
        <v>5.8869892915370436E-05</v>
      </c>
      <c r="F315" s="117">
        <f t="shared" si="59"/>
        <v>2000</v>
      </c>
      <c r="G315" s="117"/>
      <c r="H315" s="247"/>
      <c r="I315" s="248"/>
      <c r="J315" s="246"/>
      <c r="K315" s="246"/>
      <c r="L315" s="249"/>
    </row>
    <row r="316" spans="1:12" s="59" customFormat="1" ht="13.5" customHeight="1">
      <c r="A316" s="154"/>
      <c r="B316" s="52" t="s">
        <v>223</v>
      </c>
      <c r="C316" s="46" t="s">
        <v>227</v>
      </c>
      <c r="D316" s="117">
        <v>6600</v>
      </c>
      <c r="E316" s="266">
        <f t="shared" si="55"/>
        <v>0.00019427064662072246</v>
      </c>
      <c r="F316" s="117">
        <f t="shared" si="59"/>
        <v>6600</v>
      </c>
      <c r="G316" s="117"/>
      <c r="H316" s="247"/>
      <c r="I316" s="248"/>
      <c r="J316" s="246"/>
      <c r="K316" s="246"/>
      <c r="L316" s="249"/>
    </row>
    <row r="317" spans="1:12" s="59" customFormat="1" ht="13.5" customHeight="1">
      <c r="A317" s="154"/>
      <c r="B317" s="52" t="s">
        <v>224</v>
      </c>
      <c r="C317" s="46" t="s">
        <v>228</v>
      </c>
      <c r="D317" s="117">
        <v>7500</v>
      </c>
      <c r="E317" s="266">
        <f t="shared" si="55"/>
        <v>0.00022076209843263915</v>
      </c>
      <c r="F317" s="117">
        <f t="shared" si="59"/>
        <v>7500</v>
      </c>
      <c r="G317" s="117"/>
      <c r="H317" s="247"/>
      <c r="I317" s="248"/>
      <c r="J317" s="246"/>
      <c r="K317" s="246"/>
      <c r="L317" s="249"/>
    </row>
    <row r="318" spans="1:12" s="59" customFormat="1" ht="15" customHeight="1">
      <c r="A318" s="154"/>
      <c r="B318" s="52" t="s">
        <v>52</v>
      </c>
      <c r="C318" s="46" t="s">
        <v>161</v>
      </c>
      <c r="D318" s="117">
        <v>0</v>
      </c>
      <c r="E318" s="266">
        <f t="shared" si="55"/>
        <v>0</v>
      </c>
      <c r="F318" s="117">
        <f t="shared" si="59"/>
        <v>0</v>
      </c>
      <c r="G318" s="117"/>
      <c r="H318" s="247"/>
      <c r="I318" s="248"/>
      <c r="J318" s="246"/>
      <c r="K318" s="246"/>
      <c r="L318" s="249"/>
    </row>
    <row r="319" spans="1:12" s="59" customFormat="1" ht="13.5" customHeight="1" hidden="1">
      <c r="A319" s="154"/>
      <c r="B319" s="52"/>
      <c r="C319" s="4" t="s">
        <v>146</v>
      </c>
      <c r="D319" s="117">
        <v>0</v>
      </c>
      <c r="E319" s="263">
        <f t="shared" si="55"/>
        <v>0</v>
      </c>
      <c r="F319" s="117"/>
      <c r="G319" s="117">
        <v>0</v>
      </c>
      <c r="H319" s="247">
        <f>D319</f>
        <v>0</v>
      </c>
      <c r="I319" s="247">
        <v>0</v>
      </c>
      <c r="J319" s="242"/>
      <c r="K319" s="242"/>
      <c r="L319" s="256"/>
    </row>
    <row r="320" spans="1:12" s="59" customFormat="1" ht="39.75" customHeight="1" hidden="1">
      <c r="A320" s="154"/>
      <c r="B320" s="52"/>
      <c r="C320" s="5" t="s">
        <v>137</v>
      </c>
      <c r="D320" s="117"/>
      <c r="E320" s="263">
        <f t="shared" si="55"/>
        <v>0</v>
      </c>
      <c r="F320" s="117"/>
      <c r="G320" s="117">
        <v>0</v>
      </c>
      <c r="H320" s="247">
        <f>D320</f>
        <v>0</v>
      </c>
      <c r="I320" s="247">
        <v>0</v>
      </c>
      <c r="J320" s="242"/>
      <c r="K320" s="242"/>
      <c r="L320" s="256"/>
    </row>
    <row r="321" spans="1:12" s="59" customFormat="1" ht="22.5" customHeight="1" hidden="1">
      <c r="A321" s="170" t="s">
        <v>166</v>
      </c>
      <c r="B321" s="171"/>
      <c r="C321" s="3" t="s">
        <v>167</v>
      </c>
      <c r="D321" s="117"/>
      <c r="E321" s="263">
        <f t="shared" si="55"/>
        <v>0</v>
      </c>
      <c r="F321" s="117"/>
      <c r="G321" s="117">
        <v>0</v>
      </c>
      <c r="H321" s="247" t="e">
        <f>#REF!</f>
        <v>#REF!</v>
      </c>
      <c r="I321" s="247">
        <v>0</v>
      </c>
      <c r="J321" s="242"/>
      <c r="K321" s="242"/>
      <c r="L321" s="256"/>
    </row>
    <row r="322" spans="1:12" s="59" customFormat="1" ht="21.75" customHeight="1" hidden="1">
      <c r="A322" s="170"/>
      <c r="B322" s="52" t="s">
        <v>15</v>
      </c>
      <c r="C322" s="5" t="s">
        <v>16</v>
      </c>
      <c r="D322" s="117"/>
      <c r="E322" s="263">
        <f t="shared" si="55"/>
        <v>0</v>
      </c>
      <c r="F322" s="117"/>
      <c r="G322" s="117">
        <v>0</v>
      </c>
      <c r="H322" s="247" t="e">
        <f>#REF!</f>
        <v>#REF!</v>
      </c>
      <c r="I322" s="247">
        <v>0</v>
      </c>
      <c r="J322" s="242"/>
      <c r="K322" s="242"/>
      <c r="L322" s="256"/>
    </row>
    <row r="323" spans="1:12" s="59" customFormat="1" ht="21.75" customHeight="1" hidden="1">
      <c r="A323" s="170"/>
      <c r="B323" s="52" t="s">
        <v>18</v>
      </c>
      <c r="C323" s="5" t="s">
        <v>19</v>
      </c>
      <c r="D323" s="117"/>
      <c r="E323" s="263">
        <f t="shared" si="55"/>
        <v>0</v>
      </c>
      <c r="F323" s="117"/>
      <c r="G323" s="117">
        <v>0</v>
      </c>
      <c r="H323" s="247" t="e">
        <f>#REF!</f>
        <v>#REF!</v>
      </c>
      <c r="I323" s="247">
        <v>0</v>
      </c>
      <c r="J323" s="242"/>
      <c r="K323" s="242"/>
      <c r="L323" s="256"/>
    </row>
    <row r="324" spans="1:12" s="59" customFormat="1" ht="20.25" customHeight="1" hidden="1">
      <c r="A324" s="170"/>
      <c r="B324" s="163" t="s">
        <v>68</v>
      </c>
      <c r="C324" s="5" t="s">
        <v>82</v>
      </c>
      <c r="D324" s="117"/>
      <c r="E324" s="263">
        <f t="shared" si="55"/>
        <v>0</v>
      </c>
      <c r="F324" s="117"/>
      <c r="G324" s="117">
        <v>0</v>
      </c>
      <c r="H324" s="247" t="e">
        <f>#REF!</f>
        <v>#REF!</v>
      </c>
      <c r="I324" s="247">
        <v>0</v>
      </c>
      <c r="J324" s="242"/>
      <c r="K324" s="242"/>
      <c r="L324" s="256"/>
    </row>
    <row r="325" spans="1:12" s="59" customFormat="1" ht="22.5" customHeight="1" hidden="1">
      <c r="A325" s="170"/>
      <c r="B325" s="163" t="s">
        <v>20</v>
      </c>
      <c r="C325" s="5" t="s">
        <v>21</v>
      </c>
      <c r="D325" s="117"/>
      <c r="E325" s="263">
        <f t="shared" si="55"/>
        <v>0</v>
      </c>
      <c r="F325" s="117"/>
      <c r="G325" s="117">
        <v>0</v>
      </c>
      <c r="H325" s="247" t="e">
        <f>#REF!</f>
        <v>#REF!</v>
      </c>
      <c r="I325" s="247">
        <v>0</v>
      </c>
      <c r="J325" s="242"/>
      <c r="K325" s="242"/>
      <c r="L325" s="256"/>
    </row>
    <row r="326" spans="1:12" s="59" customFormat="1" ht="20.25" customHeight="1" hidden="1">
      <c r="A326" s="170"/>
      <c r="B326" s="163"/>
      <c r="C326" s="5" t="s">
        <v>59</v>
      </c>
      <c r="D326" s="117"/>
      <c r="E326" s="263">
        <f t="shared" si="55"/>
        <v>0</v>
      </c>
      <c r="F326" s="117"/>
      <c r="G326" s="117">
        <v>0</v>
      </c>
      <c r="H326" s="247" t="e">
        <f>#REF!</f>
        <v>#REF!</v>
      </c>
      <c r="I326" s="247">
        <v>0</v>
      </c>
      <c r="J326" s="242"/>
      <c r="K326" s="242"/>
      <c r="L326" s="256"/>
    </row>
    <row r="327" spans="1:12" s="59" customFormat="1" ht="18.75" customHeight="1" hidden="1">
      <c r="A327" s="170"/>
      <c r="B327" s="52" t="s">
        <v>549</v>
      </c>
      <c r="C327" s="4" t="s">
        <v>48</v>
      </c>
      <c r="D327" s="117"/>
      <c r="E327" s="263">
        <f t="shared" si="55"/>
        <v>0</v>
      </c>
      <c r="F327" s="117"/>
      <c r="G327" s="117">
        <v>0</v>
      </c>
      <c r="H327" s="247" t="e">
        <f>#REF!</f>
        <v>#REF!</v>
      </c>
      <c r="I327" s="247">
        <v>0</v>
      </c>
      <c r="J327" s="242"/>
      <c r="K327" s="242"/>
      <c r="L327" s="256"/>
    </row>
    <row r="328" spans="1:12" s="59" customFormat="1" ht="18" customHeight="1" hidden="1">
      <c r="A328" s="170"/>
      <c r="B328" s="52" t="s">
        <v>22</v>
      </c>
      <c r="C328" s="4" t="s">
        <v>49</v>
      </c>
      <c r="D328" s="117"/>
      <c r="E328" s="263">
        <f t="shared" si="55"/>
        <v>0</v>
      </c>
      <c r="F328" s="117"/>
      <c r="G328" s="117">
        <v>0</v>
      </c>
      <c r="H328" s="247" t="e">
        <f>#REF!</f>
        <v>#REF!</v>
      </c>
      <c r="I328" s="247">
        <v>0</v>
      </c>
      <c r="J328" s="242"/>
      <c r="K328" s="242"/>
      <c r="L328" s="256"/>
    </row>
    <row r="329" spans="1:12" s="59" customFormat="1" ht="18.75" customHeight="1" hidden="1">
      <c r="A329" s="170"/>
      <c r="B329" s="52" t="s">
        <v>135</v>
      </c>
      <c r="C329" s="4" t="s">
        <v>168</v>
      </c>
      <c r="D329" s="131"/>
      <c r="E329" s="263">
        <f t="shared" si="55"/>
        <v>0</v>
      </c>
      <c r="F329" s="131"/>
      <c r="G329" s="117">
        <v>0</v>
      </c>
      <c r="H329" s="247" t="e">
        <f>#REF!</f>
        <v>#REF!</v>
      </c>
      <c r="I329" s="247">
        <v>0</v>
      </c>
      <c r="J329" s="242"/>
      <c r="K329" s="242"/>
      <c r="L329" s="256"/>
    </row>
    <row r="330" spans="1:12" s="59" customFormat="1" ht="18" customHeight="1" hidden="1">
      <c r="A330" s="170"/>
      <c r="B330" s="52" t="s">
        <v>24</v>
      </c>
      <c r="C330" s="4" t="s">
        <v>25</v>
      </c>
      <c r="D330" s="117"/>
      <c r="E330" s="263">
        <f aca="true" t="shared" si="60" ref="E330:E394">D330/$D$608</f>
        <v>0</v>
      </c>
      <c r="F330" s="117"/>
      <c r="G330" s="117">
        <v>0</v>
      </c>
      <c r="H330" s="247" t="e">
        <f>#REF!</f>
        <v>#REF!</v>
      </c>
      <c r="I330" s="247">
        <v>0</v>
      </c>
      <c r="J330" s="242"/>
      <c r="K330" s="242"/>
      <c r="L330" s="256"/>
    </row>
    <row r="331" spans="1:12" s="59" customFormat="1" ht="18.75" customHeight="1" hidden="1">
      <c r="A331" s="170"/>
      <c r="B331" s="52" t="s">
        <v>26</v>
      </c>
      <c r="C331" s="4" t="s">
        <v>27</v>
      </c>
      <c r="D331" s="117"/>
      <c r="E331" s="263">
        <f t="shared" si="60"/>
        <v>0</v>
      </c>
      <c r="F331" s="117"/>
      <c r="G331" s="117">
        <v>0</v>
      </c>
      <c r="H331" s="247" t="e">
        <f>#REF!</f>
        <v>#REF!</v>
      </c>
      <c r="I331" s="247">
        <v>0</v>
      </c>
      <c r="J331" s="242"/>
      <c r="K331" s="242"/>
      <c r="L331" s="256"/>
    </row>
    <row r="332" spans="1:12" s="59" customFormat="1" ht="18.75" customHeight="1" hidden="1">
      <c r="A332" s="170"/>
      <c r="B332" s="52" t="s">
        <v>28</v>
      </c>
      <c r="C332" s="4" t="s">
        <v>29</v>
      </c>
      <c r="D332" s="117"/>
      <c r="E332" s="263">
        <f t="shared" si="60"/>
        <v>0</v>
      </c>
      <c r="F332" s="117"/>
      <c r="G332" s="117">
        <v>0</v>
      </c>
      <c r="H332" s="247" t="e">
        <f>#REF!</f>
        <v>#REF!</v>
      </c>
      <c r="I332" s="247">
        <v>0</v>
      </c>
      <c r="J332" s="242"/>
      <c r="K332" s="242"/>
      <c r="L332" s="256"/>
    </row>
    <row r="333" spans="1:12" s="59" customFormat="1" ht="18.75" customHeight="1" hidden="1">
      <c r="A333" s="170"/>
      <c r="B333" s="52" t="s">
        <v>30</v>
      </c>
      <c r="C333" s="4" t="s">
        <v>169</v>
      </c>
      <c r="D333" s="117"/>
      <c r="E333" s="263">
        <f t="shared" si="60"/>
        <v>0</v>
      </c>
      <c r="F333" s="117"/>
      <c r="G333" s="117">
        <v>0</v>
      </c>
      <c r="H333" s="247" t="e">
        <f>#REF!</f>
        <v>#REF!</v>
      </c>
      <c r="I333" s="247">
        <v>0</v>
      </c>
      <c r="J333" s="242"/>
      <c r="K333" s="242"/>
      <c r="L333" s="256"/>
    </row>
    <row r="334" spans="1:12" s="59" customFormat="1" ht="18" customHeight="1" hidden="1">
      <c r="A334" s="170"/>
      <c r="B334" s="52" t="s">
        <v>32</v>
      </c>
      <c r="C334" s="4" t="s">
        <v>171</v>
      </c>
      <c r="D334" s="117"/>
      <c r="E334" s="263">
        <f t="shared" si="60"/>
        <v>0</v>
      </c>
      <c r="F334" s="117"/>
      <c r="G334" s="117">
        <v>0</v>
      </c>
      <c r="H334" s="247" t="e">
        <f>#REF!</f>
        <v>#REF!</v>
      </c>
      <c r="I334" s="247">
        <v>0</v>
      </c>
      <c r="J334" s="242"/>
      <c r="K334" s="242"/>
      <c r="L334" s="256"/>
    </row>
    <row r="335" spans="1:12" s="59" customFormat="1" ht="18" customHeight="1" hidden="1">
      <c r="A335" s="170"/>
      <c r="B335" s="52" t="s">
        <v>34</v>
      </c>
      <c r="C335" s="4" t="s">
        <v>172</v>
      </c>
      <c r="D335" s="117"/>
      <c r="E335" s="263">
        <f t="shared" si="60"/>
        <v>0</v>
      </c>
      <c r="F335" s="117"/>
      <c r="G335" s="117">
        <v>0</v>
      </c>
      <c r="H335" s="247" t="e">
        <f>#REF!</f>
        <v>#REF!</v>
      </c>
      <c r="I335" s="247">
        <v>0</v>
      </c>
      <c r="J335" s="242"/>
      <c r="K335" s="242"/>
      <c r="L335" s="256"/>
    </row>
    <row r="336" spans="1:12" s="59" customFormat="1" ht="18" customHeight="1" hidden="1">
      <c r="A336" s="170"/>
      <c r="B336" s="52" t="s">
        <v>136</v>
      </c>
      <c r="C336" s="5" t="s">
        <v>173</v>
      </c>
      <c r="D336" s="117"/>
      <c r="E336" s="263">
        <f t="shared" si="60"/>
        <v>0</v>
      </c>
      <c r="F336" s="117"/>
      <c r="G336" s="117">
        <v>0</v>
      </c>
      <c r="H336" s="247" t="e">
        <f>#REF!</f>
        <v>#REF!</v>
      </c>
      <c r="I336" s="247">
        <v>0</v>
      </c>
      <c r="J336" s="242"/>
      <c r="K336" s="242"/>
      <c r="L336" s="256"/>
    </row>
    <row r="337" spans="1:12" s="59" customFormat="1" ht="17.25" customHeight="1" hidden="1">
      <c r="A337" s="170"/>
      <c r="B337" s="52"/>
      <c r="C337" s="4" t="s">
        <v>145</v>
      </c>
      <c r="D337" s="117"/>
      <c r="E337" s="263">
        <f t="shared" si="60"/>
        <v>0</v>
      </c>
      <c r="F337" s="117"/>
      <c r="G337" s="117">
        <v>0</v>
      </c>
      <c r="H337" s="247" t="e">
        <f>#REF!</f>
        <v>#REF!</v>
      </c>
      <c r="I337" s="247">
        <v>0</v>
      </c>
      <c r="J337" s="242"/>
      <c r="K337" s="242"/>
      <c r="L337" s="256"/>
    </row>
    <row r="338" spans="1:12" s="59" customFormat="1" ht="13.5" customHeight="1" hidden="1">
      <c r="A338" s="170"/>
      <c r="B338" s="52" t="s">
        <v>52</v>
      </c>
      <c r="C338" s="4" t="s">
        <v>161</v>
      </c>
      <c r="D338" s="117"/>
      <c r="E338" s="263">
        <f t="shared" si="60"/>
        <v>0</v>
      </c>
      <c r="F338" s="117"/>
      <c r="G338" s="117">
        <v>0</v>
      </c>
      <c r="H338" s="247" t="e">
        <f>#REF!</f>
        <v>#REF!</v>
      </c>
      <c r="I338" s="247">
        <v>0</v>
      </c>
      <c r="J338" s="242"/>
      <c r="K338" s="242"/>
      <c r="L338" s="256"/>
    </row>
    <row r="339" spans="1:12" s="59" customFormat="1" ht="14.25" customHeight="1" hidden="1">
      <c r="A339" s="170"/>
      <c r="B339" s="52" t="s">
        <v>174</v>
      </c>
      <c r="C339" s="5" t="s">
        <v>175</v>
      </c>
      <c r="D339" s="117"/>
      <c r="E339" s="263">
        <f t="shared" si="60"/>
        <v>0</v>
      </c>
      <c r="F339" s="117"/>
      <c r="G339" s="117">
        <v>0</v>
      </c>
      <c r="H339" s="247" t="e">
        <f>#REF!</f>
        <v>#REF!</v>
      </c>
      <c r="I339" s="247">
        <v>0</v>
      </c>
      <c r="J339" s="242"/>
      <c r="K339" s="242"/>
      <c r="L339" s="256"/>
    </row>
    <row r="340" spans="1:12" s="59" customFormat="1" ht="17.25" customHeight="1" hidden="1">
      <c r="A340" s="170"/>
      <c r="B340" s="52" t="s">
        <v>119</v>
      </c>
      <c r="C340" s="5" t="s">
        <v>488</v>
      </c>
      <c r="D340" s="117"/>
      <c r="E340" s="263">
        <f t="shared" si="60"/>
        <v>0</v>
      </c>
      <c r="F340" s="117"/>
      <c r="G340" s="117">
        <v>0</v>
      </c>
      <c r="H340" s="247" t="e">
        <f>#REF!</f>
        <v>#REF!</v>
      </c>
      <c r="I340" s="247">
        <v>0</v>
      </c>
      <c r="J340" s="242"/>
      <c r="K340" s="242"/>
      <c r="L340" s="256"/>
    </row>
    <row r="341" spans="1:12" s="59" customFormat="1" ht="17.25" customHeight="1" hidden="1">
      <c r="A341" s="170"/>
      <c r="B341" s="52" t="s">
        <v>28</v>
      </c>
      <c r="C341" s="5" t="s">
        <v>102</v>
      </c>
      <c r="D341" s="117"/>
      <c r="E341" s="263">
        <f t="shared" si="60"/>
        <v>0</v>
      </c>
      <c r="F341" s="117"/>
      <c r="G341" s="117">
        <v>0</v>
      </c>
      <c r="H341" s="247" t="e">
        <f>#REF!</f>
        <v>#REF!</v>
      </c>
      <c r="I341" s="247">
        <v>0</v>
      </c>
      <c r="J341" s="242"/>
      <c r="K341" s="242"/>
      <c r="L341" s="256"/>
    </row>
    <row r="342" spans="1:12" s="59" customFormat="1" ht="26.25" customHeight="1" hidden="1">
      <c r="A342" s="160" t="s">
        <v>176</v>
      </c>
      <c r="B342" s="52"/>
      <c r="C342" s="2" t="s">
        <v>177</v>
      </c>
      <c r="D342" s="131"/>
      <c r="E342" s="263">
        <f t="shared" si="60"/>
        <v>0</v>
      </c>
      <c r="F342" s="131"/>
      <c r="G342" s="131">
        <f>G343+G344+G345+G347+G351</f>
        <v>0</v>
      </c>
      <c r="H342" s="131">
        <f>H343+H344+H345+H347+H351</f>
        <v>0</v>
      </c>
      <c r="I342" s="131">
        <f>I343+I344+I345+I347+I351</f>
        <v>0</v>
      </c>
      <c r="J342" s="242"/>
      <c r="K342" s="242"/>
      <c r="L342" s="256"/>
    </row>
    <row r="343" spans="1:12" s="59" customFormat="1" ht="21.75" customHeight="1" hidden="1">
      <c r="A343" s="410"/>
      <c r="B343" s="52" t="s">
        <v>15</v>
      </c>
      <c r="C343" s="5" t="s">
        <v>16</v>
      </c>
      <c r="D343" s="117"/>
      <c r="E343" s="263">
        <f t="shared" si="60"/>
        <v>0</v>
      </c>
      <c r="F343" s="117"/>
      <c r="G343" s="117">
        <v>0</v>
      </c>
      <c r="H343" s="117">
        <v>0</v>
      </c>
      <c r="I343" s="117">
        <v>0</v>
      </c>
      <c r="J343" s="242"/>
      <c r="K343" s="242"/>
      <c r="L343" s="256"/>
    </row>
    <row r="344" spans="1:12" s="59" customFormat="1" ht="16.5" customHeight="1" hidden="1">
      <c r="A344" s="410"/>
      <c r="B344" s="163" t="s">
        <v>68</v>
      </c>
      <c r="C344" s="5" t="s">
        <v>82</v>
      </c>
      <c r="D344" s="117"/>
      <c r="E344" s="263">
        <f t="shared" si="60"/>
        <v>0</v>
      </c>
      <c r="F344" s="117"/>
      <c r="G344" s="117">
        <v>0</v>
      </c>
      <c r="H344" s="117">
        <v>0</v>
      </c>
      <c r="I344" s="117">
        <v>0</v>
      </c>
      <c r="J344" s="242"/>
      <c r="K344" s="242"/>
      <c r="L344" s="256"/>
    </row>
    <row r="345" spans="1:12" s="59" customFormat="1" ht="21" customHeight="1" hidden="1">
      <c r="A345" s="410"/>
      <c r="B345" s="163" t="s">
        <v>20</v>
      </c>
      <c r="C345" s="5" t="s">
        <v>21</v>
      </c>
      <c r="D345" s="117"/>
      <c r="E345" s="263">
        <f t="shared" si="60"/>
        <v>0</v>
      </c>
      <c r="F345" s="117"/>
      <c r="G345" s="117">
        <v>0</v>
      </c>
      <c r="H345" s="117">
        <v>0</v>
      </c>
      <c r="I345" s="117">
        <v>0</v>
      </c>
      <c r="J345" s="242"/>
      <c r="K345" s="242"/>
      <c r="L345" s="256"/>
    </row>
    <row r="346" spans="1:12" s="59" customFormat="1" ht="20.25" customHeight="1" hidden="1">
      <c r="A346" s="410"/>
      <c r="B346" s="52"/>
      <c r="C346" s="4" t="s">
        <v>59</v>
      </c>
      <c r="D346" s="117"/>
      <c r="E346" s="263">
        <f t="shared" si="60"/>
        <v>0</v>
      </c>
      <c r="F346" s="117"/>
      <c r="G346" s="117">
        <v>0</v>
      </c>
      <c r="H346" s="117">
        <v>0</v>
      </c>
      <c r="I346" s="117">
        <v>0</v>
      </c>
      <c r="J346" s="242"/>
      <c r="K346" s="242"/>
      <c r="L346" s="256"/>
    </row>
    <row r="347" spans="1:12" s="59" customFormat="1" ht="16.5" customHeight="1" hidden="1">
      <c r="A347" s="154"/>
      <c r="B347" s="52" t="s">
        <v>34</v>
      </c>
      <c r="C347" s="4" t="s">
        <v>35</v>
      </c>
      <c r="D347" s="117"/>
      <c r="E347" s="263">
        <f t="shared" si="60"/>
        <v>0</v>
      </c>
      <c r="F347" s="117"/>
      <c r="G347" s="117">
        <v>0</v>
      </c>
      <c r="H347" s="117">
        <v>0</v>
      </c>
      <c r="I347" s="117">
        <v>0</v>
      </c>
      <c r="J347" s="242"/>
      <c r="K347" s="242"/>
      <c r="L347" s="256"/>
    </row>
    <row r="348" spans="1:12" s="59" customFormat="1" ht="18.75" customHeight="1" hidden="1">
      <c r="A348" s="154"/>
      <c r="B348" s="52"/>
      <c r="C348" s="4"/>
      <c r="D348" s="117"/>
      <c r="E348" s="263">
        <f t="shared" si="60"/>
        <v>0</v>
      </c>
      <c r="F348" s="117"/>
      <c r="G348" s="117">
        <v>0</v>
      </c>
      <c r="H348" s="117">
        <v>0</v>
      </c>
      <c r="I348" s="117">
        <v>0</v>
      </c>
      <c r="J348" s="242"/>
      <c r="K348" s="242"/>
      <c r="L348" s="256"/>
    </row>
    <row r="349" spans="1:12" s="59" customFormat="1" ht="16.5" customHeight="1" hidden="1">
      <c r="A349" s="154"/>
      <c r="B349" s="52"/>
      <c r="C349" s="4"/>
      <c r="D349" s="117"/>
      <c r="E349" s="263">
        <f t="shared" si="60"/>
        <v>0</v>
      </c>
      <c r="F349" s="117"/>
      <c r="G349" s="117">
        <v>0</v>
      </c>
      <c r="H349" s="117">
        <v>0</v>
      </c>
      <c r="I349" s="117">
        <v>0</v>
      </c>
      <c r="J349" s="242"/>
      <c r="K349" s="242"/>
      <c r="L349" s="256"/>
    </row>
    <row r="350" spans="1:12" s="59" customFormat="1" ht="19.5" customHeight="1" hidden="1">
      <c r="A350" s="154"/>
      <c r="B350" s="52"/>
      <c r="C350" s="4"/>
      <c r="D350" s="117"/>
      <c r="E350" s="263">
        <f t="shared" si="60"/>
        <v>0</v>
      </c>
      <c r="F350" s="117"/>
      <c r="G350" s="117">
        <v>0</v>
      </c>
      <c r="H350" s="117">
        <v>0</v>
      </c>
      <c r="I350" s="117">
        <v>0</v>
      </c>
      <c r="J350" s="242"/>
      <c r="K350" s="242"/>
      <c r="L350" s="256"/>
    </row>
    <row r="351" spans="1:12" s="59" customFormat="1" ht="25.5" customHeight="1" hidden="1">
      <c r="A351" s="154"/>
      <c r="B351" s="52" t="s">
        <v>136</v>
      </c>
      <c r="C351" s="5" t="s">
        <v>178</v>
      </c>
      <c r="D351" s="117"/>
      <c r="E351" s="263">
        <f t="shared" si="60"/>
        <v>0</v>
      </c>
      <c r="F351" s="117"/>
      <c r="G351" s="117">
        <v>0</v>
      </c>
      <c r="H351" s="117">
        <v>0</v>
      </c>
      <c r="I351" s="117">
        <v>0</v>
      </c>
      <c r="J351" s="242"/>
      <c r="K351" s="242"/>
      <c r="L351" s="256"/>
    </row>
    <row r="352" spans="1:12" s="59" customFormat="1" ht="18.75" customHeight="1" hidden="1">
      <c r="A352" s="154"/>
      <c r="B352" s="52"/>
      <c r="C352" s="9" t="s">
        <v>145</v>
      </c>
      <c r="D352" s="117"/>
      <c r="E352" s="263">
        <f t="shared" si="60"/>
        <v>0</v>
      </c>
      <c r="F352" s="117"/>
      <c r="G352" s="117">
        <v>0</v>
      </c>
      <c r="H352" s="117">
        <v>0</v>
      </c>
      <c r="I352" s="117">
        <v>0</v>
      </c>
      <c r="J352" s="242"/>
      <c r="K352" s="242"/>
      <c r="L352" s="256"/>
    </row>
    <row r="353" spans="1:12" s="59" customFormat="1" ht="18" customHeight="1" hidden="1">
      <c r="A353" s="154"/>
      <c r="B353" s="52"/>
      <c r="C353" s="9" t="s">
        <v>146</v>
      </c>
      <c r="D353" s="117"/>
      <c r="E353" s="263">
        <f t="shared" si="60"/>
        <v>0</v>
      </c>
      <c r="F353" s="117"/>
      <c r="G353" s="117">
        <v>0</v>
      </c>
      <c r="H353" s="117">
        <v>0</v>
      </c>
      <c r="I353" s="117">
        <v>0</v>
      </c>
      <c r="J353" s="242"/>
      <c r="K353" s="242"/>
      <c r="L353" s="256"/>
    </row>
    <row r="354" spans="1:12" s="59" customFormat="1" ht="15" customHeight="1" hidden="1">
      <c r="A354" s="154"/>
      <c r="B354" s="52"/>
      <c r="C354" s="9" t="s">
        <v>179</v>
      </c>
      <c r="D354" s="117"/>
      <c r="E354" s="263">
        <f t="shared" si="60"/>
        <v>0</v>
      </c>
      <c r="F354" s="117"/>
      <c r="G354" s="117">
        <v>0</v>
      </c>
      <c r="H354" s="247" t="e">
        <f>#REF!</f>
        <v>#REF!</v>
      </c>
      <c r="I354" s="247">
        <v>0</v>
      </c>
      <c r="J354" s="242"/>
      <c r="K354" s="242"/>
      <c r="L354" s="256"/>
    </row>
    <row r="355" spans="1:12" s="59" customFormat="1" ht="17.25" customHeight="1">
      <c r="A355" s="152" t="s">
        <v>180</v>
      </c>
      <c r="B355" s="158"/>
      <c r="C355" s="98" t="s">
        <v>181</v>
      </c>
      <c r="D355" s="244">
        <f>SUM(D356:D368)</f>
        <v>1099110</v>
      </c>
      <c r="E355" s="264">
        <f t="shared" si="60"/>
        <v>0.0323522440011064</v>
      </c>
      <c r="F355" s="244">
        <f aca="true" t="shared" si="61" ref="F355:L355">SUM(F356:F368)</f>
        <v>1099110</v>
      </c>
      <c r="G355" s="244">
        <f t="shared" si="61"/>
        <v>682503</v>
      </c>
      <c r="H355" s="244">
        <f t="shared" si="61"/>
        <v>117040</v>
      </c>
      <c r="I355" s="244">
        <f t="shared" si="61"/>
        <v>232810</v>
      </c>
      <c r="J355" s="244">
        <f t="shared" si="61"/>
        <v>0</v>
      </c>
      <c r="K355" s="244">
        <f t="shared" si="61"/>
        <v>0</v>
      </c>
      <c r="L355" s="245">
        <f t="shared" si="61"/>
        <v>0</v>
      </c>
    </row>
    <row r="356" spans="1:12" s="59" customFormat="1" ht="21.75" customHeight="1">
      <c r="A356" s="148"/>
      <c r="B356" s="162" t="s">
        <v>136</v>
      </c>
      <c r="C356" s="272" t="s">
        <v>6</v>
      </c>
      <c r="D356" s="260">
        <v>232810</v>
      </c>
      <c r="E356" s="266">
        <f t="shared" si="60"/>
        <v>0.006852749884813695</v>
      </c>
      <c r="F356" s="117">
        <f>D356</f>
        <v>232810</v>
      </c>
      <c r="G356" s="260"/>
      <c r="H356" s="260"/>
      <c r="I356" s="260">
        <f>F356</f>
        <v>232810</v>
      </c>
      <c r="J356" s="261"/>
      <c r="K356" s="261"/>
      <c r="L356" s="262"/>
    </row>
    <row r="357" spans="1:12" s="59" customFormat="1" ht="16.5" customHeight="1">
      <c r="A357" s="170"/>
      <c r="B357" s="52" t="s">
        <v>15</v>
      </c>
      <c r="C357" s="46" t="s">
        <v>277</v>
      </c>
      <c r="D357" s="117">
        <v>630228</v>
      </c>
      <c r="E357" s="266">
        <f t="shared" si="60"/>
        <v>0.01855072743613404</v>
      </c>
      <c r="F357" s="117">
        <f>D357</f>
        <v>630228</v>
      </c>
      <c r="G357" s="117">
        <f>F357</f>
        <v>630228</v>
      </c>
      <c r="H357" s="247"/>
      <c r="I357" s="248"/>
      <c r="J357" s="246"/>
      <c r="K357" s="246"/>
      <c r="L357" s="249"/>
    </row>
    <row r="358" spans="1:12" s="59" customFormat="1" ht="16.5" customHeight="1">
      <c r="A358" s="170"/>
      <c r="B358" s="52" t="s">
        <v>18</v>
      </c>
      <c r="C358" s="46" t="s">
        <v>19</v>
      </c>
      <c r="D358" s="117">
        <v>52275</v>
      </c>
      <c r="E358" s="266">
        <f t="shared" si="60"/>
        <v>0.0015387118260754948</v>
      </c>
      <c r="F358" s="117">
        <f aca="true" t="shared" si="62" ref="F358:F368">D358</f>
        <v>52275</v>
      </c>
      <c r="G358" s="117">
        <f>F358</f>
        <v>52275</v>
      </c>
      <c r="H358" s="247"/>
      <c r="I358" s="248"/>
      <c r="J358" s="246"/>
      <c r="K358" s="246"/>
      <c r="L358" s="249"/>
    </row>
    <row r="359" spans="1:12" s="59" customFormat="1" ht="16.5" customHeight="1">
      <c r="A359" s="170"/>
      <c r="B359" s="163" t="s">
        <v>68</v>
      </c>
      <c r="C359" s="46" t="s">
        <v>82</v>
      </c>
      <c r="D359" s="117">
        <v>100540</v>
      </c>
      <c r="E359" s="266">
        <f t="shared" si="60"/>
        <v>0.0029593895168556717</v>
      </c>
      <c r="F359" s="117">
        <f t="shared" si="62"/>
        <v>100540</v>
      </c>
      <c r="G359" s="117"/>
      <c r="H359" s="247">
        <f>F359</f>
        <v>100540</v>
      </c>
      <c r="I359" s="248"/>
      <c r="J359" s="246"/>
      <c r="K359" s="246"/>
      <c r="L359" s="249"/>
    </row>
    <row r="360" spans="1:12" s="59" customFormat="1" ht="16.5" customHeight="1">
      <c r="A360" s="170"/>
      <c r="B360" s="163" t="s">
        <v>20</v>
      </c>
      <c r="C360" s="46" t="s">
        <v>21</v>
      </c>
      <c r="D360" s="117">
        <v>16500</v>
      </c>
      <c r="E360" s="266">
        <f t="shared" si="60"/>
        <v>0.0004856766165518061</v>
      </c>
      <c r="F360" s="117">
        <f t="shared" si="62"/>
        <v>16500</v>
      </c>
      <c r="G360" s="117"/>
      <c r="H360" s="247">
        <f>F360</f>
        <v>16500</v>
      </c>
      <c r="I360" s="248"/>
      <c r="J360" s="246"/>
      <c r="K360" s="246"/>
      <c r="L360" s="249"/>
    </row>
    <row r="361" spans="1:12" s="59" customFormat="1" ht="16.5" customHeight="1">
      <c r="A361" s="170"/>
      <c r="B361" s="52" t="s">
        <v>22</v>
      </c>
      <c r="C361" s="47" t="s">
        <v>49</v>
      </c>
      <c r="D361" s="117">
        <v>13000</v>
      </c>
      <c r="E361" s="266">
        <f t="shared" si="60"/>
        <v>0.00038265430394990784</v>
      </c>
      <c r="F361" s="117">
        <f t="shared" si="62"/>
        <v>13000</v>
      </c>
      <c r="G361" s="117"/>
      <c r="H361" s="247"/>
      <c r="I361" s="248"/>
      <c r="J361" s="246"/>
      <c r="K361" s="246"/>
      <c r="L361" s="249"/>
    </row>
    <row r="362" spans="1:12" s="59" customFormat="1" ht="16.5" customHeight="1">
      <c r="A362" s="170"/>
      <c r="B362" s="52" t="s">
        <v>24</v>
      </c>
      <c r="C362" s="47" t="s">
        <v>25</v>
      </c>
      <c r="D362" s="117">
        <v>5650</v>
      </c>
      <c r="E362" s="266">
        <f t="shared" si="60"/>
        <v>0.00016630744748592148</v>
      </c>
      <c r="F362" s="117">
        <f t="shared" si="62"/>
        <v>5650</v>
      </c>
      <c r="G362" s="117"/>
      <c r="H362" s="247"/>
      <c r="I362" s="248"/>
      <c r="J362" s="246"/>
      <c r="K362" s="246"/>
      <c r="L362" s="249"/>
    </row>
    <row r="363" spans="1:12" s="59" customFormat="1" ht="16.5" customHeight="1">
      <c r="A363" s="170"/>
      <c r="B363" s="52" t="s">
        <v>88</v>
      </c>
      <c r="C363" s="47" t="s">
        <v>89</v>
      </c>
      <c r="D363" s="117">
        <v>2000</v>
      </c>
      <c r="E363" s="266">
        <f t="shared" si="60"/>
        <v>5.8869892915370436E-05</v>
      </c>
      <c r="F363" s="117">
        <f t="shared" si="62"/>
        <v>2000</v>
      </c>
      <c r="G363" s="117"/>
      <c r="H363" s="247"/>
      <c r="I363" s="248"/>
      <c r="J363" s="246"/>
      <c r="K363" s="246"/>
      <c r="L363" s="249"/>
    </row>
    <row r="364" spans="1:12" s="59" customFormat="1" ht="16.5" customHeight="1">
      <c r="A364" s="170"/>
      <c r="B364" s="52" t="s">
        <v>28</v>
      </c>
      <c r="C364" s="47" t="s">
        <v>29</v>
      </c>
      <c r="D364" s="117">
        <v>7205</v>
      </c>
      <c r="E364" s="266">
        <f t="shared" si="60"/>
        <v>0.000212078789227622</v>
      </c>
      <c r="F364" s="117">
        <f t="shared" si="62"/>
        <v>7205</v>
      </c>
      <c r="G364" s="117"/>
      <c r="H364" s="247"/>
      <c r="I364" s="248"/>
      <c r="J364" s="246"/>
      <c r="K364" s="246"/>
      <c r="L364" s="249"/>
    </row>
    <row r="365" spans="1:12" s="59" customFormat="1" ht="16.5" customHeight="1">
      <c r="A365" s="170"/>
      <c r="B365" s="52" t="s">
        <v>479</v>
      </c>
      <c r="C365" s="47" t="s">
        <v>480</v>
      </c>
      <c r="D365" s="117">
        <v>800</v>
      </c>
      <c r="E365" s="266">
        <f t="shared" si="60"/>
        <v>2.3547957166148174E-05</v>
      </c>
      <c r="F365" s="117">
        <f t="shared" si="62"/>
        <v>800</v>
      </c>
      <c r="G365" s="117"/>
      <c r="H365" s="247"/>
      <c r="I365" s="248"/>
      <c r="J365" s="246"/>
      <c r="K365" s="246"/>
      <c r="L365" s="249"/>
    </row>
    <row r="366" spans="1:12" s="59" customFormat="1" ht="16.5" customHeight="1">
      <c r="A366" s="170"/>
      <c r="B366" s="52" t="s">
        <v>221</v>
      </c>
      <c r="C366" s="46" t="s">
        <v>225</v>
      </c>
      <c r="D366" s="117">
        <v>1000</v>
      </c>
      <c r="E366" s="266">
        <f t="shared" si="60"/>
        <v>2.9434946457685218E-05</v>
      </c>
      <c r="F366" s="117">
        <f t="shared" si="62"/>
        <v>1000</v>
      </c>
      <c r="G366" s="117"/>
      <c r="H366" s="247"/>
      <c r="I366" s="248"/>
      <c r="J366" s="246"/>
      <c r="K366" s="246"/>
      <c r="L366" s="249"/>
    </row>
    <row r="367" spans="1:12" s="59" customFormat="1" ht="15.75" customHeight="1">
      <c r="A367" s="170"/>
      <c r="B367" s="52" t="s">
        <v>34</v>
      </c>
      <c r="C367" s="47" t="s">
        <v>35</v>
      </c>
      <c r="D367" s="117">
        <v>35402</v>
      </c>
      <c r="E367" s="266">
        <f t="shared" si="60"/>
        <v>0.0010420559744949722</v>
      </c>
      <c r="F367" s="117">
        <f t="shared" si="62"/>
        <v>35402</v>
      </c>
      <c r="G367" s="117"/>
      <c r="H367" s="247"/>
      <c r="I367" s="248"/>
      <c r="J367" s="246"/>
      <c r="K367" s="246"/>
      <c r="L367" s="249"/>
    </row>
    <row r="368" spans="1:12" s="59" customFormat="1" ht="15.75" customHeight="1">
      <c r="A368" s="170"/>
      <c r="B368" s="52" t="s">
        <v>223</v>
      </c>
      <c r="C368" s="46" t="s">
        <v>227</v>
      </c>
      <c r="D368" s="117">
        <v>1700</v>
      </c>
      <c r="E368" s="266">
        <f t="shared" si="60"/>
        <v>5.0039408978064874E-05</v>
      </c>
      <c r="F368" s="117">
        <f t="shared" si="62"/>
        <v>1700</v>
      </c>
      <c r="G368" s="117"/>
      <c r="H368" s="247"/>
      <c r="I368" s="248"/>
      <c r="J368" s="246"/>
      <c r="K368" s="246"/>
      <c r="L368" s="249"/>
    </row>
    <row r="369" spans="1:12" s="59" customFormat="1" ht="18" customHeight="1">
      <c r="A369" s="152" t="s">
        <v>184</v>
      </c>
      <c r="B369" s="153"/>
      <c r="C369" s="99" t="s">
        <v>186</v>
      </c>
      <c r="D369" s="244">
        <f>SUM(D370:D371)</f>
        <v>170</v>
      </c>
      <c r="E369" s="264">
        <f t="shared" si="60"/>
        <v>5.003940897806487E-06</v>
      </c>
      <c r="F369" s="244">
        <f aca="true" t="shared" si="63" ref="F369:L369">SUM(F370:F371)</f>
        <v>170</v>
      </c>
      <c r="G369" s="244">
        <f t="shared" si="63"/>
        <v>120</v>
      </c>
      <c r="H369" s="244">
        <f t="shared" si="63"/>
        <v>0</v>
      </c>
      <c r="I369" s="244">
        <f t="shared" si="63"/>
        <v>0</v>
      </c>
      <c r="J369" s="244">
        <f t="shared" si="63"/>
        <v>0</v>
      </c>
      <c r="K369" s="244">
        <f t="shared" si="63"/>
        <v>0</v>
      </c>
      <c r="L369" s="245">
        <f t="shared" si="63"/>
        <v>0</v>
      </c>
    </row>
    <row r="370" spans="1:12" s="59" customFormat="1" ht="18" customHeight="1">
      <c r="A370" s="170"/>
      <c r="B370" s="52" t="s">
        <v>477</v>
      </c>
      <c r="C370" s="66" t="s">
        <v>478</v>
      </c>
      <c r="D370" s="117">
        <v>120</v>
      </c>
      <c r="E370" s="266">
        <f t="shared" si="60"/>
        <v>3.532193574922226E-06</v>
      </c>
      <c r="F370" s="117">
        <f>D370</f>
        <v>120</v>
      </c>
      <c r="G370" s="117">
        <f>F370</f>
        <v>120</v>
      </c>
      <c r="H370" s="247"/>
      <c r="I370" s="248"/>
      <c r="J370" s="246"/>
      <c r="K370" s="246"/>
      <c r="L370" s="249"/>
    </row>
    <row r="371" spans="1:12" s="59" customFormat="1" ht="17.25" customHeight="1">
      <c r="A371" s="170"/>
      <c r="B371" s="52" t="s">
        <v>22</v>
      </c>
      <c r="C371" s="66" t="s">
        <v>49</v>
      </c>
      <c r="D371" s="117">
        <v>50</v>
      </c>
      <c r="E371" s="266">
        <f t="shared" si="60"/>
        <v>1.4717473228842608E-06</v>
      </c>
      <c r="F371" s="117">
        <f>D371</f>
        <v>50</v>
      </c>
      <c r="G371" s="117"/>
      <c r="H371" s="247"/>
      <c r="I371" s="248"/>
      <c r="J371" s="246"/>
      <c r="K371" s="246"/>
      <c r="L371" s="249"/>
    </row>
    <row r="372" spans="1:12" s="59" customFormat="1" ht="25.5" customHeight="1">
      <c r="A372" s="152" t="s">
        <v>187</v>
      </c>
      <c r="B372" s="153"/>
      <c r="C372" s="99" t="s">
        <v>188</v>
      </c>
      <c r="D372" s="244">
        <f aca="true" t="shared" si="64" ref="D372:L372">SUM(D373:D379)</f>
        <v>63794</v>
      </c>
      <c r="E372" s="264">
        <f t="shared" si="60"/>
        <v>0.001877772974321571</v>
      </c>
      <c r="F372" s="244">
        <f t="shared" si="64"/>
        <v>63794</v>
      </c>
      <c r="G372" s="244">
        <f t="shared" si="64"/>
        <v>24960</v>
      </c>
      <c r="H372" s="244">
        <f t="shared" si="64"/>
        <v>4442</v>
      </c>
      <c r="I372" s="244">
        <f t="shared" si="64"/>
        <v>12000</v>
      </c>
      <c r="J372" s="244">
        <f t="shared" si="64"/>
        <v>0</v>
      </c>
      <c r="K372" s="244">
        <f t="shared" si="64"/>
        <v>0</v>
      </c>
      <c r="L372" s="245">
        <f t="shared" si="64"/>
        <v>0</v>
      </c>
    </row>
    <row r="373" spans="1:12" s="59" customFormat="1" ht="17.25" customHeight="1">
      <c r="A373" s="170"/>
      <c r="B373" s="52" t="s">
        <v>182</v>
      </c>
      <c r="C373" s="46" t="s">
        <v>380</v>
      </c>
      <c r="D373" s="117">
        <v>12000</v>
      </c>
      <c r="E373" s="266">
        <f t="shared" si="60"/>
        <v>0.0003532193574922226</v>
      </c>
      <c r="F373" s="117">
        <f aca="true" t="shared" si="65" ref="F373:F379">D373</f>
        <v>12000</v>
      </c>
      <c r="G373" s="117"/>
      <c r="H373" s="247"/>
      <c r="I373" s="248">
        <f>F373</f>
        <v>12000</v>
      </c>
      <c r="J373" s="246"/>
      <c r="K373" s="246"/>
      <c r="L373" s="249"/>
    </row>
    <row r="374" spans="1:12" s="59" customFormat="1" ht="17.25" customHeight="1">
      <c r="A374" s="170"/>
      <c r="B374" s="52" t="s">
        <v>484</v>
      </c>
      <c r="C374" s="46" t="s">
        <v>381</v>
      </c>
      <c r="D374" s="117">
        <v>8800</v>
      </c>
      <c r="E374" s="266">
        <f t="shared" si="60"/>
        <v>0.0002590275288276299</v>
      </c>
      <c r="F374" s="117">
        <f t="shared" si="65"/>
        <v>8800</v>
      </c>
      <c r="G374" s="117"/>
      <c r="H374" s="247"/>
      <c r="I374" s="248"/>
      <c r="J374" s="246"/>
      <c r="K374" s="246"/>
      <c r="L374" s="249"/>
    </row>
    <row r="375" spans="1:12" s="59" customFormat="1" ht="17.25" customHeight="1">
      <c r="A375" s="170"/>
      <c r="B375" s="52" t="s">
        <v>15</v>
      </c>
      <c r="C375" s="46" t="s">
        <v>277</v>
      </c>
      <c r="D375" s="117">
        <v>24960</v>
      </c>
      <c r="E375" s="266">
        <f t="shared" si="60"/>
        <v>0.000734696263583823</v>
      </c>
      <c r="F375" s="117">
        <f t="shared" si="65"/>
        <v>24960</v>
      </c>
      <c r="G375" s="117">
        <f>F375</f>
        <v>24960</v>
      </c>
      <c r="H375" s="247"/>
      <c r="I375" s="248"/>
      <c r="J375" s="246"/>
      <c r="K375" s="246"/>
      <c r="L375" s="249"/>
    </row>
    <row r="376" spans="1:12" s="59" customFormat="1" ht="15" customHeight="1">
      <c r="A376" s="170"/>
      <c r="B376" s="52" t="s">
        <v>45</v>
      </c>
      <c r="C376" s="46" t="s">
        <v>82</v>
      </c>
      <c r="D376" s="117">
        <v>3830</v>
      </c>
      <c r="E376" s="266">
        <f t="shared" si="60"/>
        <v>0.00011273584493293439</v>
      </c>
      <c r="F376" s="117">
        <f t="shared" si="65"/>
        <v>3830</v>
      </c>
      <c r="G376" s="117"/>
      <c r="H376" s="247">
        <f>F376</f>
        <v>3830</v>
      </c>
      <c r="I376" s="248"/>
      <c r="J376" s="246"/>
      <c r="K376" s="246"/>
      <c r="L376" s="249"/>
    </row>
    <row r="377" spans="1:12" s="59" customFormat="1" ht="18" customHeight="1">
      <c r="A377" s="170"/>
      <c r="B377" s="52" t="s">
        <v>20</v>
      </c>
      <c r="C377" s="46" t="s">
        <v>21</v>
      </c>
      <c r="D377" s="117">
        <v>612</v>
      </c>
      <c r="E377" s="266">
        <f t="shared" si="60"/>
        <v>1.8014187232103354E-05</v>
      </c>
      <c r="F377" s="117">
        <f t="shared" si="65"/>
        <v>612</v>
      </c>
      <c r="G377" s="117"/>
      <c r="H377" s="247">
        <f>F377</f>
        <v>612</v>
      </c>
      <c r="I377" s="248"/>
      <c r="J377" s="246"/>
      <c r="K377" s="246"/>
      <c r="L377" s="249"/>
    </row>
    <row r="378" spans="1:12" s="59" customFormat="1" ht="15.75" customHeight="1">
      <c r="A378" s="170"/>
      <c r="B378" s="52" t="s">
        <v>28</v>
      </c>
      <c r="C378" s="4" t="s">
        <v>29</v>
      </c>
      <c r="D378" s="117">
        <v>0</v>
      </c>
      <c r="E378" s="266">
        <f t="shared" si="60"/>
        <v>0</v>
      </c>
      <c r="F378" s="117">
        <f t="shared" si="65"/>
        <v>0</v>
      </c>
      <c r="G378" s="117"/>
      <c r="H378" s="247"/>
      <c r="I378" s="248"/>
      <c r="J378" s="246"/>
      <c r="K378" s="246"/>
      <c r="L378" s="249"/>
    </row>
    <row r="379" spans="1:12" s="59" customFormat="1" ht="15.75" customHeight="1">
      <c r="A379" s="170"/>
      <c r="B379" s="52" t="s">
        <v>222</v>
      </c>
      <c r="C379" s="46" t="s">
        <v>568</v>
      </c>
      <c r="D379" s="117">
        <v>13592</v>
      </c>
      <c r="E379" s="266">
        <f t="shared" si="60"/>
        <v>0.0004000797922528575</v>
      </c>
      <c r="F379" s="117">
        <f t="shared" si="65"/>
        <v>13592</v>
      </c>
      <c r="G379" s="117"/>
      <c r="H379" s="247"/>
      <c r="I379" s="248"/>
      <c r="J379" s="246"/>
      <c r="K379" s="246"/>
      <c r="L379" s="249"/>
    </row>
    <row r="380" spans="1:12" s="59" customFormat="1" ht="18.75" customHeight="1">
      <c r="A380" s="152" t="s">
        <v>189</v>
      </c>
      <c r="B380" s="158"/>
      <c r="C380" s="98" t="s">
        <v>84</v>
      </c>
      <c r="D380" s="244">
        <f>SUM(D381:D381)</f>
        <v>68161</v>
      </c>
      <c r="E380" s="264">
        <f t="shared" si="60"/>
        <v>0.0020063153855022823</v>
      </c>
      <c r="F380" s="244">
        <f aca="true" t="shared" si="66" ref="F380:L380">SUM(F381:F381)</f>
        <v>68161</v>
      </c>
      <c r="G380" s="244">
        <f t="shared" si="66"/>
        <v>0</v>
      </c>
      <c r="H380" s="244">
        <f t="shared" si="66"/>
        <v>0</v>
      </c>
      <c r="I380" s="244">
        <f t="shared" si="66"/>
        <v>0</v>
      </c>
      <c r="J380" s="244">
        <f t="shared" si="66"/>
        <v>0</v>
      </c>
      <c r="K380" s="244">
        <f t="shared" si="66"/>
        <v>0</v>
      </c>
      <c r="L380" s="245">
        <f t="shared" si="66"/>
        <v>0</v>
      </c>
    </row>
    <row r="381" spans="1:12" s="59" customFormat="1" ht="18.75" customHeight="1">
      <c r="A381" s="170"/>
      <c r="B381" s="52" t="s">
        <v>34</v>
      </c>
      <c r="C381" s="47" t="s">
        <v>35</v>
      </c>
      <c r="D381" s="117">
        <v>68161</v>
      </c>
      <c r="E381" s="266">
        <f t="shared" si="60"/>
        <v>0.0020063153855022823</v>
      </c>
      <c r="F381" s="117">
        <f>D381</f>
        <v>68161</v>
      </c>
      <c r="G381" s="117"/>
      <c r="H381" s="247"/>
      <c r="I381" s="248"/>
      <c r="J381" s="246"/>
      <c r="K381" s="246"/>
      <c r="L381" s="249"/>
    </row>
    <row r="382" spans="1:12" s="59" customFormat="1" ht="22.5" customHeight="1">
      <c r="A382" s="155" t="s">
        <v>190</v>
      </c>
      <c r="B382" s="166"/>
      <c r="C382" s="63" t="s">
        <v>191</v>
      </c>
      <c r="D382" s="250">
        <f>D383+D388+D390+D396</f>
        <v>3658580</v>
      </c>
      <c r="E382" s="263">
        <f t="shared" si="60"/>
        <v>0.10769010641115799</v>
      </c>
      <c r="F382" s="250">
        <f aca="true" t="shared" si="67" ref="F382:L382">F383+F388+F390+F396</f>
        <v>1464836</v>
      </c>
      <c r="G382" s="250">
        <f t="shared" si="67"/>
        <v>500</v>
      </c>
      <c r="H382" s="250">
        <f t="shared" si="67"/>
        <v>0</v>
      </c>
      <c r="I382" s="250">
        <f t="shared" si="67"/>
        <v>0</v>
      </c>
      <c r="J382" s="250">
        <f t="shared" si="67"/>
        <v>0</v>
      </c>
      <c r="K382" s="250">
        <f t="shared" si="67"/>
        <v>0</v>
      </c>
      <c r="L382" s="251">
        <f t="shared" si="67"/>
        <v>2193744</v>
      </c>
    </row>
    <row r="383" spans="1:12" s="59" customFormat="1" ht="21" customHeight="1">
      <c r="A383" s="157" t="s">
        <v>192</v>
      </c>
      <c r="B383" s="158"/>
      <c r="C383" s="98" t="s">
        <v>193</v>
      </c>
      <c r="D383" s="244">
        <f>SUM(D384:D387)</f>
        <v>2472090</v>
      </c>
      <c r="E383" s="264">
        <f t="shared" si="60"/>
        <v>0.07276583678857905</v>
      </c>
      <c r="F383" s="244">
        <f>SUM(F384:F387)</f>
        <v>428346</v>
      </c>
      <c r="G383" s="244">
        <f aca="true" t="shared" si="68" ref="G383:L383">SUM(G385:G387)</f>
        <v>0</v>
      </c>
      <c r="H383" s="244">
        <f t="shared" si="68"/>
        <v>0</v>
      </c>
      <c r="I383" s="244">
        <f t="shared" si="68"/>
        <v>0</v>
      </c>
      <c r="J383" s="244">
        <f t="shared" si="68"/>
        <v>0</v>
      </c>
      <c r="K383" s="244">
        <f t="shared" si="68"/>
        <v>0</v>
      </c>
      <c r="L383" s="245">
        <f t="shared" si="68"/>
        <v>2043744</v>
      </c>
    </row>
    <row r="384" spans="1:12" s="59" customFormat="1" ht="23.25" customHeight="1">
      <c r="A384" s="161"/>
      <c r="B384" s="162" t="s">
        <v>631</v>
      </c>
      <c r="C384" s="272" t="s">
        <v>632</v>
      </c>
      <c r="D384" s="260">
        <v>428346</v>
      </c>
      <c r="E384" s="266">
        <f t="shared" si="60"/>
        <v>0.012608341575363632</v>
      </c>
      <c r="F384" s="260">
        <f>D384</f>
        <v>428346</v>
      </c>
      <c r="G384" s="260"/>
      <c r="H384" s="260"/>
      <c r="I384" s="260"/>
      <c r="J384" s="261"/>
      <c r="K384" s="261"/>
      <c r="L384" s="262"/>
    </row>
    <row r="385" spans="1:12" s="59" customFormat="1" ht="21.75" customHeight="1">
      <c r="A385" s="160"/>
      <c r="B385" s="52" t="s">
        <v>52</v>
      </c>
      <c r="C385" s="46" t="s">
        <v>527</v>
      </c>
      <c r="D385" s="117">
        <v>1178984</v>
      </c>
      <c r="E385" s="266">
        <f t="shared" si="60"/>
        <v>0.03470333091446755</v>
      </c>
      <c r="F385" s="117"/>
      <c r="G385" s="117">
        <v>0</v>
      </c>
      <c r="H385" s="247"/>
      <c r="I385" s="268">
        <v>0</v>
      </c>
      <c r="J385" s="246"/>
      <c r="K385" s="246"/>
      <c r="L385" s="297">
        <f>D385</f>
        <v>1178984</v>
      </c>
    </row>
    <row r="386" spans="1:12" s="59" customFormat="1" ht="23.25" customHeight="1">
      <c r="A386" s="160"/>
      <c r="B386" s="52" t="s">
        <v>269</v>
      </c>
      <c r="C386" s="46" t="s">
        <v>527</v>
      </c>
      <c r="D386" s="117">
        <v>446479</v>
      </c>
      <c r="E386" s="266">
        <f t="shared" si="60"/>
        <v>0.013142085459480838</v>
      </c>
      <c r="F386" s="117"/>
      <c r="G386" s="117">
        <v>0</v>
      </c>
      <c r="H386" s="247"/>
      <c r="I386" s="268">
        <v>0</v>
      </c>
      <c r="J386" s="246"/>
      <c r="K386" s="246"/>
      <c r="L386" s="297">
        <f>D386</f>
        <v>446479</v>
      </c>
    </row>
    <row r="387" spans="1:12" s="59" customFormat="1" ht="27" customHeight="1">
      <c r="A387" s="160"/>
      <c r="B387" s="52" t="s">
        <v>375</v>
      </c>
      <c r="C387" s="46" t="s">
        <v>527</v>
      </c>
      <c r="D387" s="117">
        <v>418281</v>
      </c>
      <c r="E387" s="266">
        <f t="shared" si="60"/>
        <v>0.012312078839267031</v>
      </c>
      <c r="F387" s="117"/>
      <c r="G387" s="117">
        <v>0</v>
      </c>
      <c r="H387" s="247"/>
      <c r="I387" s="268">
        <v>0</v>
      </c>
      <c r="J387" s="246"/>
      <c r="K387" s="246"/>
      <c r="L387" s="297">
        <f>D387</f>
        <v>418281</v>
      </c>
    </row>
    <row r="388" spans="1:12" s="59" customFormat="1" ht="27" customHeight="1">
      <c r="A388" s="165" t="s">
        <v>619</v>
      </c>
      <c r="B388" s="174"/>
      <c r="C388" s="304" t="s">
        <v>618</v>
      </c>
      <c r="D388" s="244">
        <f>D389</f>
        <v>150000</v>
      </c>
      <c r="E388" s="264">
        <f t="shared" si="60"/>
        <v>0.004415241968652782</v>
      </c>
      <c r="F388" s="244"/>
      <c r="G388" s="244"/>
      <c r="H388" s="244"/>
      <c r="I388" s="244"/>
      <c r="J388" s="244"/>
      <c r="K388" s="244"/>
      <c r="L388" s="245">
        <f>L389</f>
        <v>150000</v>
      </c>
    </row>
    <row r="389" spans="1:12" s="59" customFormat="1" ht="46.5" customHeight="1">
      <c r="A389" s="160"/>
      <c r="B389" s="52" t="s">
        <v>620</v>
      </c>
      <c r="C389" s="46" t="s">
        <v>621</v>
      </c>
      <c r="D389" s="117">
        <v>150000</v>
      </c>
      <c r="E389" s="266">
        <f t="shared" si="60"/>
        <v>0.004415241968652782</v>
      </c>
      <c r="F389" s="117"/>
      <c r="G389" s="117"/>
      <c r="H389" s="117"/>
      <c r="I389" s="117"/>
      <c r="J389" s="117"/>
      <c r="K389" s="117"/>
      <c r="L389" s="118">
        <f>D389</f>
        <v>150000</v>
      </c>
    </row>
    <row r="390" spans="1:12" s="58" customFormat="1" ht="26.25" customHeight="1">
      <c r="A390" s="157" t="s">
        <v>273</v>
      </c>
      <c r="B390" s="174"/>
      <c r="C390" s="99" t="s">
        <v>274</v>
      </c>
      <c r="D390" s="244">
        <f>SUM(D391:D395)</f>
        <v>3490</v>
      </c>
      <c r="E390" s="264">
        <f t="shared" si="60"/>
        <v>0.00010272796313732141</v>
      </c>
      <c r="F390" s="244">
        <f aca="true" t="shared" si="69" ref="F390:L390">SUM(F391:F395)</f>
        <v>3490</v>
      </c>
      <c r="G390" s="244">
        <f t="shared" si="69"/>
        <v>500</v>
      </c>
      <c r="H390" s="244">
        <f t="shared" si="69"/>
        <v>0</v>
      </c>
      <c r="I390" s="244">
        <f t="shared" si="69"/>
        <v>0</v>
      </c>
      <c r="J390" s="244">
        <f t="shared" si="69"/>
        <v>0</v>
      </c>
      <c r="K390" s="244">
        <f t="shared" si="69"/>
        <v>0</v>
      </c>
      <c r="L390" s="245">
        <f t="shared" si="69"/>
        <v>0</v>
      </c>
    </row>
    <row r="391" spans="1:12" s="58" customFormat="1" ht="16.5" customHeight="1">
      <c r="A391" s="160"/>
      <c r="B391" s="53" t="s">
        <v>477</v>
      </c>
      <c r="C391" s="46" t="s">
        <v>364</v>
      </c>
      <c r="D391" s="117">
        <v>500</v>
      </c>
      <c r="E391" s="266">
        <f t="shared" si="60"/>
        <v>1.4717473228842609E-05</v>
      </c>
      <c r="F391" s="260">
        <f>D391</f>
        <v>500</v>
      </c>
      <c r="G391" s="117">
        <f>F391</f>
        <v>500</v>
      </c>
      <c r="H391" s="117"/>
      <c r="I391" s="252"/>
      <c r="J391" s="246"/>
      <c r="K391" s="246"/>
      <c r="L391" s="249"/>
    </row>
    <row r="392" spans="1:12" s="59" customFormat="1" ht="12.75" customHeight="1">
      <c r="A392" s="159"/>
      <c r="B392" s="53" t="s">
        <v>22</v>
      </c>
      <c r="C392" s="46" t="s">
        <v>23</v>
      </c>
      <c r="D392" s="117">
        <v>2800</v>
      </c>
      <c r="E392" s="266">
        <f t="shared" si="60"/>
        <v>8.241785008151861E-05</v>
      </c>
      <c r="F392" s="260">
        <f>D392</f>
        <v>2800</v>
      </c>
      <c r="G392" s="117"/>
      <c r="H392" s="117"/>
      <c r="I392" s="248"/>
      <c r="J392" s="246"/>
      <c r="K392" s="246"/>
      <c r="L392" s="249"/>
    </row>
    <row r="393" spans="1:12" s="59" customFormat="1" ht="12.75" customHeight="1">
      <c r="A393" s="159"/>
      <c r="B393" s="53" t="s">
        <v>24</v>
      </c>
      <c r="C393" s="47" t="s">
        <v>100</v>
      </c>
      <c r="D393" s="117">
        <v>80</v>
      </c>
      <c r="E393" s="266">
        <f t="shared" si="60"/>
        <v>2.3547957166148176E-06</v>
      </c>
      <c r="F393" s="260">
        <f>D393</f>
        <v>80</v>
      </c>
      <c r="G393" s="117"/>
      <c r="H393" s="117"/>
      <c r="I393" s="248"/>
      <c r="J393" s="246"/>
      <c r="K393" s="246"/>
      <c r="L393" s="249"/>
    </row>
    <row r="394" spans="1:12" s="59" customFormat="1" ht="12.75" customHeight="1">
      <c r="A394" s="159"/>
      <c r="B394" s="53" t="s">
        <v>28</v>
      </c>
      <c r="C394" s="47" t="s">
        <v>102</v>
      </c>
      <c r="D394" s="117">
        <v>60</v>
      </c>
      <c r="E394" s="266">
        <f t="shared" si="60"/>
        <v>1.766096787461113E-06</v>
      </c>
      <c r="F394" s="260">
        <f>D394</f>
        <v>60</v>
      </c>
      <c r="G394" s="117"/>
      <c r="H394" s="117"/>
      <c r="I394" s="248"/>
      <c r="J394" s="246"/>
      <c r="K394" s="246"/>
      <c r="L394" s="249"/>
    </row>
    <row r="395" spans="1:12" s="59" customFormat="1" ht="12.75" customHeight="1">
      <c r="A395" s="159"/>
      <c r="B395" s="53" t="s">
        <v>479</v>
      </c>
      <c r="C395" s="47" t="s">
        <v>275</v>
      </c>
      <c r="D395" s="117">
        <v>50</v>
      </c>
      <c r="E395" s="266">
        <f aca="true" t="shared" si="70" ref="E395:E426">D395/$D$608</f>
        <v>1.4717473228842608E-06</v>
      </c>
      <c r="F395" s="260">
        <f>D395</f>
        <v>50</v>
      </c>
      <c r="G395" s="117">
        <v>0</v>
      </c>
      <c r="H395" s="117"/>
      <c r="I395" s="248">
        <v>0</v>
      </c>
      <c r="J395" s="246"/>
      <c r="K395" s="246"/>
      <c r="L395" s="249"/>
    </row>
    <row r="396" spans="1:12" s="59" customFormat="1" ht="26.25" customHeight="1">
      <c r="A396" s="152" t="s">
        <v>195</v>
      </c>
      <c r="B396" s="173"/>
      <c r="C396" s="99" t="s">
        <v>196</v>
      </c>
      <c r="D396" s="244">
        <f aca="true" t="shared" si="71" ref="D396:L396">D397</f>
        <v>1033000</v>
      </c>
      <c r="E396" s="264">
        <f t="shared" si="70"/>
        <v>0.03040629969078883</v>
      </c>
      <c r="F396" s="244">
        <f t="shared" si="71"/>
        <v>1033000</v>
      </c>
      <c r="G396" s="244">
        <f t="shared" si="71"/>
        <v>0</v>
      </c>
      <c r="H396" s="244">
        <f t="shared" si="71"/>
        <v>0</v>
      </c>
      <c r="I396" s="244">
        <f t="shared" si="71"/>
        <v>0</v>
      </c>
      <c r="J396" s="244">
        <f t="shared" si="71"/>
        <v>0</v>
      </c>
      <c r="K396" s="244">
        <f t="shared" si="71"/>
        <v>0</v>
      </c>
      <c r="L396" s="245">
        <f t="shared" si="71"/>
        <v>0</v>
      </c>
    </row>
    <row r="397" spans="1:12" s="59" customFormat="1" ht="19.5" customHeight="1">
      <c r="A397" s="154"/>
      <c r="B397" s="53" t="s">
        <v>197</v>
      </c>
      <c r="C397" s="46" t="s">
        <v>198</v>
      </c>
      <c r="D397" s="117">
        <v>1033000</v>
      </c>
      <c r="E397" s="266">
        <f t="shared" si="70"/>
        <v>0.03040629969078883</v>
      </c>
      <c r="F397" s="117">
        <f>D397</f>
        <v>1033000</v>
      </c>
      <c r="G397" s="117"/>
      <c r="H397" s="247">
        <v>0</v>
      </c>
      <c r="I397" s="248">
        <v>0</v>
      </c>
      <c r="J397" s="246"/>
      <c r="K397" s="246"/>
      <c r="L397" s="249"/>
    </row>
    <row r="398" spans="1:12" s="59" customFormat="1" ht="17.25" customHeight="1">
      <c r="A398" s="155" t="s">
        <v>107</v>
      </c>
      <c r="B398" s="175"/>
      <c r="C398" s="63" t="s">
        <v>114</v>
      </c>
      <c r="D398" s="250">
        <f>D399+D423+D446+D462+D470+D489+D495+D497+D499</f>
        <v>3531019</v>
      </c>
      <c r="E398" s="263">
        <f t="shared" si="70"/>
        <v>0.1039353552060692</v>
      </c>
      <c r="F398" s="250">
        <f>F399+F423+F446+F462+F470+F489+F495+F497+F499</f>
        <v>3531019</v>
      </c>
      <c r="G398" s="250">
        <f aca="true" t="shared" si="72" ref="G398:L398">G399+G423+G446+G462+G470+G489+G495+G497+G499</f>
        <v>1435801</v>
      </c>
      <c r="H398" s="250">
        <f t="shared" si="72"/>
        <v>254534</v>
      </c>
      <c r="I398" s="250">
        <f t="shared" si="72"/>
        <v>167761</v>
      </c>
      <c r="J398" s="250">
        <f t="shared" si="72"/>
        <v>0</v>
      </c>
      <c r="K398" s="250">
        <f t="shared" si="72"/>
        <v>0</v>
      </c>
      <c r="L398" s="250">
        <f t="shared" si="72"/>
        <v>0</v>
      </c>
    </row>
    <row r="399" spans="1:12" s="59" customFormat="1" ht="14.25" customHeight="1">
      <c r="A399" s="157" t="s">
        <v>109</v>
      </c>
      <c r="B399" s="174"/>
      <c r="C399" s="99" t="s">
        <v>200</v>
      </c>
      <c r="D399" s="244">
        <f>SUM(D400:D422)</f>
        <v>1085375</v>
      </c>
      <c r="E399" s="264">
        <f t="shared" si="70"/>
        <v>0.03194795501151009</v>
      </c>
      <c r="F399" s="244">
        <f>SUM(F400:F422)</f>
        <v>1085375</v>
      </c>
      <c r="G399" s="244">
        <f aca="true" t="shared" si="73" ref="G399:L399">SUM(G400:G422)</f>
        <v>475183</v>
      </c>
      <c r="H399" s="244">
        <f t="shared" si="73"/>
        <v>86289</v>
      </c>
      <c r="I399" s="244">
        <f t="shared" si="73"/>
        <v>141262</v>
      </c>
      <c r="J399" s="244">
        <f t="shared" si="73"/>
        <v>0</v>
      </c>
      <c r="K399" s="244">
        <f t="shared" si="73"/>
        <v>0</v>
      </c>
      <c r="L399" s="245">
        <f t="shared" si="73"/>
        <v>0</v>
      </c>
    </row>
    <row r="400" spans="1:12" s="59" customFormat="1" ht="23.25" customHeight="1">
      <c r="A400" s="277"/>
      <c r="B400" s="278" t="s">
        <v>182</v>
      </c>
      <c r="C400" s="46" t="s">
        <v>369</v>
      </c>
      <c r="D400" s="260">
        <v>141262</v>
      </c>
      <c r="E400" s="266">
        <f t="shared" si="70"/>
        <v>0.004158039406505529</v>
      </c>
      <c r="F400" s="260">
        <f>D400</f>
        <v>141262</v>
      </c>
      <c r="G400" s="260"/>
      <c r="H400" s="260"/>
      <c r="I400" s="260">
        <f>F400</f>
        <v>141262</v>
      </c>
      <c r="J400" s="261"/>
      <c r="K400" s="261"/>
      <c r="L400" s="262"/>
    </row>
    <row r="401" spans="1:12" s="59" customFormat="1" ht="15.75" customHeight="1">
      <c r="A401" s="160"/>
      <c r="B401" s="53" t="s">
        <v>549</v>
      </c>
      <c r="C401" s="47" t="s">
        <v>194</v>
      </c>
      <c r="D401" s="117">
        <v>0</v>
      </c>
      <c r="E401" s="266">
        <f t="shared" si="70"/>
        <v>0</v>
      </c>
      <c r="F401" s="117">
        <f>D401</f>
        <v>0</v>
      </c>
      <c r="G401" s="117"/>
      <c r="H401" s="247"/>
      <c r="I401" s="248">
        <v>0</v>
      </c>
      <c r="J401" s="246"/>
      <c r="K401" s="246"/>
      <c r="L401" s="249"/>
    </row>
    <row r="402" spans="1:12" s="59" customFormat="1" ht="15.75" customHeight="1">
      <c r="A402" s="160"/>
      <c r="B402" s="53" t="s">
        <v>201</v>
      </c>
      <c r="C402" s="47" t="s">
        <v>202</v>
      </c>
      <c r="D402" s="117">
        <v>92645</v>
      </c>
      <c r="E402" s="266">
        <f t="shared" si="70"/>
        <v>0.002727000614572247</v>
      </c>
      <c r="F402" s="117">
        <f aca="true" t="shared" si="74" ref="F402:F422">D402</f>
        <v>92645</v>
      </c>
      <c r="G402" s="117">
        <v>0</v>
      </c>
      <c r="H402" s="247"/>
      <c r="I402" s="248">
        <v>0</v>
      </c>
      <c r="J402" s="246"/>
      <c r="K402" s="246"/>
      <c r="L402" s="249"/>
    </row>
    <row r="403" spans="1:12" s="59" customFormat="1" ht="15.75" customHeight="1">
      <c r="A403" s="160"/>
      <c r="B403" s="53" t="s">
        <v>15</v>
      </c>
      <c r="C403" s="46" t="s">
        <v>277</v>
      </c>
      <c r="D403" s="117">
        <v>432583</v>
      </c>
      <c r="E403" s="266">
        <f t="shared" si="70"/>
        <v>0.012733057443504845</v>
      </c>
      <c r="F403" s="117">
        <f t="shared" si="74"/>
        <v>432583</v>
      </c>
      <c r="G403" s="117">
        <f>F403</f>
        <v>432583</v>
      </c>
      <c r="H403" s="247"/>
      <c r="I403" s="248">
        <v>0</v>
      </c>
      <c r="J403" s="246"/>
      <c r="K403" s="246"/>
      <c r="L403" s="249"/>
    </row>
    <row r="404" spans="1:12" s="59" customFormat="1" ht="15" customHeight="1">
      <c r="A404" s="160"/>
      <c r="B404" s="53" t="s">
        <v>18</v>
      </c>
      <c r="C404" s="46" t="s">
        <v>19</v>
      </c>
      <c r="D404" s="117">
        <v>34600</v>
      </c>
      <c r="E404" s="266">
        <f t="shared" si="70"/>
        <v>0.0010184491474359086</v>
      </c>
      <c r="F404" s="117">
        <f t="shared" si="74"/>
        <v>34600</v>
      </c>
      <c r="G404" s="117">
        <f>F404</f>
        <v>34600</v>
      </c>
      <c r="H404" s="247"/>
      <c r="I404" s="248">
        <v>0</v>
      </c>
      <c r="J404" s="246"/>
      <c r="K404" s="246"/>
      <c r="L404" s="249"/>
    </row>
    <row r="405" spans="1:12" s="59" customFormat="1" ht="15" customHeight="1">
      <c r="A405" s="160"/>
      <c r="B405" s="163" t="s">
        <v>68</v>
      </c>
      <c r="C405" s="46" t="s">
        <v>82</v>
      </c>
      <c r="D405" s="117">
        <v>74843</v>
      </c>
      <c r="E405" s="266">
        <f t="shared" si="70"/>
        <v>0.0022029996977325347</v>
      </c>
      <c r="F405" s="117">
        <f t="shared" si="74"/>
        <v>74843</v>
      </c>
      <c r="G405" s="117"/>
      <c r="H405" s="247">
        <f>F405</f>
        <v>74843</v>
      </c>
      <c r="I405" s="248">
        <v>0</v>
      </c>
      <c r="J405" s="246"/>
      <c r="K405" s="246"/>
      <c r="L405" s="249"/>
    </row>
    <row r="406" spans="1:12" s="59" customFormat="1" ht="13.5" customHeight="1">
      <c r="A406" s="160"/>
      <c r="B406" s="163" t="s">
        <v>20</v>
      </c>
      <c r="C406" s="46" t="s">
        <v>21</v>
      </c>
      <c r="D406" s="117">
        <v>11446</v>
      </c>
      <c r="E406" s="266">
        <f t="shared" si="70"/>
        <v>0.00033691239715466503</v>
      </c>
      <c r="F406" s="117">
        <f t="shared" si="74"/>
        <v>11446</v>
      </c>
      <c r="G406" s="117"/>
      <c r="H406" s="247">
        <f>F406</f>
        <v>11446</v>
      </c>
      <c r="I406" s="248">
        <v>0</v>
      </c>
      <c r="J406" s="246"/>
      <c r="K406" s="246"/>
      <c r="L406" s="249"/>
    </row>
    <row r="407" spans="1:12" s="59" customFormat="1" ht="13.5" customHeight="1">
      <c r="A407" s="160"/>
      <c r="B407" s="163" t="s">
        <v>477</v>
      </c>
      <c r="C407" s="47" t="s">
        <v>478</v>
      </c>
      <c r="D407" s="117">
        <v>8000</v>
      </c>
      <c r="E407" s="266">
        <f t="shared" si="70"/>
        <v>0.00023547957166148174</v>
      </c>
      <c r="F407" s="117">
        <f t="shared" si="74"/>
        <v>8000</v>
      </c>
      <c r="G407" s="117">
        <f>F407</f>
        <v>8000</v>
      </c>
      <c r="H407" s="247"/>
      <c r="I407" s="248"/>
      <c r="J407" s="246"/>
      <c r="K407" s="246"/>
      <c r="L407" s="249"/>
    </row>
    <row r="408" spans="1:12" s="59" customFormat="1" ht="14.25" customHeight="1">
      <c r="A408" s="160"/>
      <c r="B408" s="53" t="s">
        <v>22</v>
      </c>
      <c r="C408" s="47" t="s">
        <v>140</v>
      </c>
      <c r="D408" s="117">
        <v>50106</v>
      </c>
      <c r="E408" s="266">
        <f t="shared" si="70"/>
        <v>0.0014748674272087757</v>
      </c>
      <c r="F408" s="117">
        <f t="shared" si="74"/>
        <v>50106</v>
      </c>
      <c r="G408" s="117">
        <v>0</v>
      </c>
      <c r="H408" s="247"/>
      <c r="I408" s="248">
        <v>0</v>
      </c>
      <c r="J408" s="246"/>
      <c r="K408" s="246"/>
      <c r="L408" s="249"/>
    </row>
    <row r="409" spans="1:12" s="59" customFormat="1" ht="16.5" customHeight="1">
      <c r="A409" s="160"/>
      <c r="B409" s="53" t="s">
        <v>97</v>
      </c>
      <c r="C409" s="47" t="s">
        <v>203</v>
      </c>
      <c r="D409" s="117">
        <v>81792</v>
      </c>
      <c r="E409" s="266">
        <f t="shared" si="70"/>
        <v>0.0024075431406669896</v>
      </c>
      <c r="F409" s="117">
        <f t="shared" si="74"/>
        <v>81792</v>
      </c>
      <c r="G409" s="117">
        <v>0</v>
      </c>
      <c r="H409" s="247"/>
      <c r="I409" s="248">
        <v>0</v>
      </c>
      <c r="J409" s="246"/>
      <c r="K409" s="246"/>
      <c r="L409" s="249"/>
    </row>
    <row r="410" spans="1:12" s="59" customFormat="1" ht="15.75" customHeight="1">
      <c r="A410" s="160"/>
      <c r="B410" s="53" t="s">
        <v>206</v>
      </c>
      <c r="C410" s="47" t="s">
        <v>207</v>
      </c>
      <c r="D410" s="117">
        <v>3960</v>
      </c>
      <c r="E410" s="266">
        <f t="shared" si="70"/>
        <v>0.00011656238797243346</v>
      </c>
      <c r="F410" s="117">
        <f t="shared" si="74"/>
        <v>3960</v>
      </c>
      <c r="G410" s="117">
        <v>0</v>
      </c>
      <c r="H410" s="247"/>
      <c r="I410" s="248">
        <v>0</v>
      </c>
      <c r="J410" s="246"/>
      <c r="K410" s="246"/>
      <c r="L410" s="249"/>
    </row>
    <row r="411" spans="1:12" s="59" customFormat="1" ht="16.5" customHeight="1">
      <c r="A411" s="160"/>
      <c r="B411" s="53" t="s">
        <v>24</v>
      </c>
      <c r="C411" s="47" t="s">
        <v>100</v>
      </c>
      <c r="D411" s="117">
        <v>99800</v>
      </c>
      <c r="E411" s="266">
        <f t="shared" si="70"/>
        <v>0.002937607656476985</v>
      </c>
      <c r="F411" s="117">
        <f t="shared" si="74"/>
        <v>99800</v>
      </c>
      <c r="G411" s="117">
        <v>0</v>
      </c>
      <c r="H411" s="247"/>
      <c r="I411" s="248">
        <v>0</v>
      </c>
      <c r="J411" s="246"/>
      <c r="K411" s="246"/>
      <c r="L411" s="249"/>
    </row>
    <row r="412" spans="1:12" s="59" customFormat="1" ht="16.5" customHeight="1">
      <c r="A412" s="160"/>
      <c r="B412" s="53" t="s">
        <v>26</v>
      </c>
      <c r="C412" s="47" t="s">
        <v>101</v>
      </c>
      <c r="D412" s="117">
        <v>0</v>
      </c>
      <c r="E412" s="266">
        <f t="shared" si="70"/>
        <v>0</v>
      </c>
      <c r="F412" s="117">
        <f t="shared" si="74"/>
        <v>0</v>
      </c>
      <c r="G412" s="117">
        <v>0</v>
      </c>
      <c r="H412" s="247"/>
      <c r="I412" s="248"/>
      <c r="J412" s="246"/>
      <c r="K412" s="246"/>
      <c r="L412" s="249"/>
    </row>
    <row r="413" spans="1:12" s="59" customFormat="1" ht="16.5" customHeight="1">
      <c r="A413" s="160"/>
      <c r="B413" s="53" t="s">
        <v>88</v>
      </c>
      <c r="C413" s="47" t="s">
        <v>89</v>
      </c>
      <c r="D413" s="117">
        <v>600</v>
      </c>
      <c r="E413" s="266">
        <f t="shared" si="70"/>
        <v>1.7660967874611133E-05</v>
      </c>
      <c r="F413" s="117">
        <f t="shared" si="74"/>
        <v>600</v>
      </c>
      <c r="G413" s="117">
        <v>0</v>
      </c>
      <c r="H413" s="247"/>
      <c r="I413" s="248"/>
      <c r="J413" s="246"/>
      <c r="K413" s="246"/>
      <c r="L413" s="249"/>
    </row>
    <row r="414" spans="1:12" s="59" customFormat="1" ht="16.5" customHeight="1">
      <c r="A414" s="160"/>
      <c r="B414" s="53" t="s">
        <v>28</v>
      </c>
      <c r="C414" s="47" t="s">
        <v>102</v>
      </c>
      <c r="D414" s="117">
        <v>17100</v>
      </c>
      <c r="E414" s="266">
        <f t="shared" si="70"/>
        <v>0.0005033375844264173</v>
      </c>
      <c r="F414" s="117">
        <f t="shared" si="74"/>
        <v>17100</v>
      </c>
      <c r="G414" s="117">
        <v>0</v>
      </c>
      <c r="H414" s="247"/>
      <c r="I414" s="248">
        <v>0</v>
      </c>
      <c r="J414" s="246"/>
      <c r="K414" s="246"/>
      <c r="L414" s="249"/>
    </row>
    <row r="415" spans="1:12" s="59" customFormat="1" ht="16.5" customHeight="1">
      <c r="A415" s="160"/>
      <c r="B415" s="53" t="s">
        <v>479</v>
      </c>
      <c r="C415" s="47" t="s">
        <v>275</v>
      </c>
      <c r="D415" s="117">
        <v>0</v>
      </c>
      <c r="E415" s="266">
        <f t="shared" si="70"/>
        <v>0</v>
      </c>
      <c r="F415" s="117">
        <f t="shared" si="74"/>
        <v>0</v>
      </c>
      <c r="G415" s="117">
        <v>0</v>
      </c>
      <c r="H415" s="247"/>
      <c r="I415" s="248">
        <v>0</v>
      </c>
      <c r="J415" s="246"/>
      <c r="K415" s="246"/>
      <c r="L415" s="249"/>
    </row>
    <row r="416" spans="1:12" s="59" customFormat="1" ht="16.5" customHeight="1">
      <c r="A416" s="160"/>
      <c r="B416" s="53" t="s">
        <v>221</v>
      </c>
      <c r="C416" s="46" t="s">
        <v>225</v>
      </c>
      <c r="D416" s="117">
        <v>3600</v>
      </c>
      <c r="E416" s="266">
        <f t="shared" si="70"/>
        <v>0.00010596580724766679</v>
      </c>
      <c r="F416" s="117">
        <f t="shared" si="74"/>
        <v>3600</v>
      </c>
      <c r="G416" s="117">
        <v>0</v>
      </c>
      <c r="H416" s="247"/>
      <c r="I416" s="248"/>
      <c r="J416" s="246"/>
      <c r="K416" s="246"/>
      <c r="L416" s="249"/>
    </row>
    <row r="417" spans="1:12" s="59" customFormat="1" ht="16.5" customHeight="1">
      <c r="A417" s="160"/>
      <c r="B417" s="53" t="s">
        <v>30</v>
      </c>
      <c r="C417" s="47" t="s">
        <v>31</v>
      </c>
      <c r="D417" s="117">
        <v>3600</v>
      </c>
      <c r="E417" s="266">
        <f t="shared" si="70"/>
        <v>0.00010596580724766679</v>
      </c>
      <c r="F417" s="117">
        <f t="shared" si="74"/>
        <v>3600</v>
      </c>
      <c r="G417" s="117">
        <v>0</v>
      </c>
      <c r="H417" s="247"/>
      <c r="I417" s="248">
        <v>0</v>
      </c>
      <c r="J417" s="246"/>
      <c r="K417" s="246"/>
      <c r="L417" s="249"/>
    </row>
    <row r="418" spans="1:12" s="59" customFormat="1" ht="16.5" customHeight="1">
      <c r="A418" s="160"/>
      <c r="B418" s="53" t="s">
        <v>32</v>
      </c>
      <c r="C418" s="47" t="s">
        <v>33</v>
      </c>
      <c r="D418" s="117">
        <v>1080</v>
      </c>
      <c r="E418" s="266">
        <f t="shared" si="70"/>
        <v>3.1789742174300034E-05</v>
      </c>
      <c r="F418" s="117">
        <f t="shared" si="74"/>
        <v>1080</v>
      </c>
      <c r="G418" s="117">
        <v>0</v>
      </c>
      <c r="H418" s="247"/>
      <c r="I418" s="248">
        <v>0</v>
      </c>
      <c r="J418" s="246"/>
      <c r="K418" s="246"/>
      <c r="L418" s="249"/>
    </row>
    <row r="419" spans="1:12" s="59" customFormat="1" ht="15" customHeight="1">
      <c r="A419" s="160"/>
      <c r="B419" s="53" t="s">
        <v>34</v>
      </c>
      <c r="C419" s="47" t="s">
        <v>35</v>
      </c>
      <c r="D419" s="117">
        <v>25658</v>
      </c>
      <c r="E419" s="266">
        <f t="shared" si="70"/>
        <v>0.0007552418562112873</v>
      </c>
      <c r="F419" s="117">
        <f t="shared" si="74"/>
        <v>25658</v>
      </c>
      <c r="G419" s="117">
        <v>0</v>
      </c>
      <c r="H419" s="247"/>
      <c r="I419" s="248">
        <v>0</v>
      </c>
      <c r="J419" s="246"/>
      <c r="K419" s="246"/>
      <c r="L419" s="249"/>
    </row>
    <row r="420" spans="1:12" s="59" customFormat="1" ht="15" customHeight="1">
      <c r="A420" s="160"/>
      <c r="B420" s="53" t="s">
        <v>222</v>
      </c>
      <c r="C420" s="46" t="s">
        <v>568</v>
      </c>
      <c r="D420" s="117">
        <v>1200</v>
      </c>
      <c r="E420" s="266">
        <f t="shared" si="70"/>
        <v>3.5321935749222265E-05</v>
      </c>
      <c r="F420" s="117">
        <f t="shared" si="74"/>
        <v>1200</v>
      </c>
      <c r="G420" s="117">
        <v>0</v>
      </c>
      <c r="H420" s="247"/>
      <c r="I420" s="248"/>
      <c r="J420" s="246"/>
      <c r="K420" s="246"/>
      <c r="L420" s="249"/>
    </row>
    <row r="421" spans="1:12" s="59" customFormat="1" ht="15" customHeight="1">
      <c r="A421" s="160"/>
      <c r="B421" s="53" t="s">
        <v>223</v>
      </c>
      <c r="C421" s="46" t="s">
        <v>227</v>
      </c>
      <c r="D421" s="117">
        <v>500</v>
      </c>
      <c r="E421" s="266">
        <f t="shared" si="70"/>
        <v>1.4717473228842609E-05</v>
      </c>
      <c r="F421" s="117">
        <f t="shared" si="74"/>
        <v>500</v>
      </c>
      <c r="G421" s="117">
        <v>0</v>
      </c>
      <c r="H421" s="247"/>
      <c r="I421" s="248"/>
      <c r="J421" s="246"/>
      <c r="K421" s="246"/>
      <c r="L421" s="249"/>
    </row>
    <row r="422" spans="1:12" s="59" customFormat="1" ht="15" customHeight="1">
      <c r="A422" s="160"/>
      <c r="B422" s="53" t="s">
        <v>224</v>
      </c>
      <c r="C422" s="46" t="s">
        <v>228</v>
      </c>
      <c r="D422" s="117">
        <v>1000</v>
      </c>
      <c r="E422" s="266">
        <f t="shared" si="70"/>
        <v>2.9434946457685218E-05</v>
      </c>
      <c r="F422" s="117">
        <f t="shared" si="74"/>
        <v>1000</v>
      </c>
      <c r="G422" s="117">
        <v>0</v>
      </c>
      <c r="H422" s="247"/>
      <c r="I422" s="248"/>
      <c r="J422" s="246"/>
      <c r="K422" s="246"/>
      <c r="L422" s="249"/>
    </row>
    <row r="423" spans="1:12" s="59" customFormat="1" ht="15.75" customHeight="1">
      <c r="A423" s="157" t="s">
        <v>110</v>
      </c>
      <c r="B423" s="174"/>
      <c r="C423" s="99" t="s">
        <v>205</v>
      </c>
      <c r="D423" s="244">
        <f>SUM(D424:D445)</f>
        <v>861600</v>
      </c>
      <c r="E423" s="264">
        <f t="shared" si="70"/>
        <v>0.025361149867941586</v>
      </c>
      <c r="F423" s="244">
        <f aca="true" t="shared" si="75" ref="F423:L423">SUM(F424:F445)</f>
        <v>861600</v>
      </c>
      <c r="G423" s="244">
        <f t="shared" si="75"/>
        <v>487558</v>
      </c>
      <c r="H423" s="244">
        <f t="shared" si="75"/>
        <v>84027</v>
      </c>
      <c r="I423" s="244">
        <f t="shared" si="75"/>
        <v>0</v>
      </c>
      <c r="J423" s="244">
        <f t="shared" si="75"/>
        <v>0</v>
      </c>
      <c r="K423" s="244">
        <f t="shared" si="75"/>
        <v>0</v>
      </c>
      <c r="L423" s="245">
        <f t="shared" si="75"/>
        <v>0</v>
      </c>
    </row>
    <row r="424" spans="1:12" s="59" customFormat="1" ht="19.5" customHeight="1">
      <c r="A424" s="154"/>
      <c r="B424" s="53" t="s">
        <v>15</v>
      </c>
      <c r="C424" s="46" t="s">
        <v>277</v>
      </c>
      <c r="D424" s="117">
        <v>452596</v>
      </c>
      <c r="E424" s="266">
        <f t="shared" si="70"/>
        <v>0.013322139026962498</v>
      </c>
      <c r="F424" s="117">
        <f>D424</f>
        <v>452596</v>
      </c>
      <c r="G424" s="117">
        <f>F424</f>
        <v>452596</v>
      </c>
      <c r="H424" s="247"/>
      <c r="I424" s="248">
        <v>0</v>
      </c>
      <c r="J424" s="246"/>
      <c r="K424" s="246"/>
      <c r="L424" s="249"/>
    </row>
    <row r="425" spans="1:12" s="59" customFormat="1" ht="17.25" customHeight="1">
      <c r="A425" s="154"/>
      <c r="B425" s="53" t="s">
        <v>18</v>
      </c>
      <c r="C425" s="46" t="s">
        <v>19</v>
      </c>
      <c r="D425" s="117">
        <v>34962</v>
      </c>
      <c r="E425" s="266">
        <f t="shared" si="70"/>
        <v>0.0010291045980535907</v>
      </c>
      <c r="F425" s="117">
        <f aca="true" t="shared" si="76" ref="F425:F444">D425</f>
        <v>34962</v>
      </c>
      <c r="G425" s="117">
        <f>F425</f>
        <v>34962</v>
      </c>
      <c r="H425" s="247"/>
      <c r="I425" s="248">
        <v>0</v>
      </c>
      <c r="J425" s="246"/>
      <c r="K425" s="246"/>
      <c r="L425" s="249"/>
    </row>
    <row r="426" spans="1:12" s="59" customFormat="1" ht="18" customHeight="1">
      <c r="A426" s="154"/>
      <c r="B426" s="163" t="s">
        <v>68</v>
      </c>
      <c r="C426" s="46" t="s">
        <v>82</v>
      </c>
      <c r="D426" s="117">
        <v>72520</v>
      </c>
      <c r="E426" s="266">
        <f t="shared" si="70"/>
        <v>0.002134622317111332</v>
      </c>
      <c r="F426" s="117">
        <f t="shared" si="76"/>
        <v>72520</v>
      </c>
      <c r="G426" s="117"/>
      <c r="H426" s="247">
        <f>F426</f>
        <v>72520</v>
      </c>
      <c r="I426" s="248">
        <v>0</v>
      </c>
      <c r="J426" s="246"/>
      <c r="K426" s="246"/>
      <c r="L426" s="249"/>
    </row>
    <row r="427" spans="1:12" s="59" customFormat="1" ht="15.75" customHeight="1">
      <c r="A427" s="154"/>
      <c r="B427" s="53" t="s">
        <v>20</v>
      </c>
      <c r="C427" s="47" t="s">
        <v>21</v>
      </c>
      <c r="D427" s="117">
        <v>11507</v>
      </c>
      <c r="E427" s="266">
        <f aca="true" t="shared" si="77" ref="E427:E458">D427/$D$608</f>
        <v>0.00033870792888858383</v>
      </c>
      <c r="F427" s="117">
        <f t="shared" si="76"/>
        <v>11507</v>
      </c>
      <c r="G427" s="117"/>
      <c r="H427" s="247">
        <f>F427</f>
        <v>11507</v>
      </c>
      <c r="I427" s="248">
        <v>0</v>
      </c>
      <c r="J427" s="246"/>
      <c r="K427" s="246"/>
      <c r="L427" s="249"/>
    </row>
    <row r="428" spans="1:12" s="59" customFormat="1" ht="15.75" customHeight="1">
      <c r="A428" s="154"/>
      <c r="B428" s="53" t="s">
        <v>477</v>
      </c>
      <c r="C428" s="47" t="s">
        <v>478</v>
      </c>
      <c r="D428" s="117">
        <v>0</v>
      </c>
      <c r="E428" s="266">
        <f t="shared" si="77"/>
        <v>0</v>
      </c>
      <c r="F428" s="117">
        <f t="shared" si="76"/>
        <v>0</v>
      </c>
      <c r="G428" s="117">
        <f>F428</f>
        <v>0</v>
      </c>
      <c r="H428" s="247"/>
      <c r="I428" s="248"/>
      <c r="J428" s="246"/>
      <c r="K428" s="246"/>
      <c r="L428" s="249"/>
    </row>
    <row r="429" spans="1:12" s="59" customFormat="1" ht="15.75" customHeight="1">
      <c r="A429" s="154"/>
      <c r="B429" s="53" t="s">
        <v>22</v>
      </c>
      <c r="C429" s="47" t="s">
        <v>140</v>
      </c>
      <c r="D429" s="117">
        <v>4871</v>
      </c>
      <c r="E429" s="266">
        <f t="shared" si="77"/>
        <v>0.0001433776241953847</v>
      </c>
      <c r="F429" s="117">
        <f t="shared" si="76"/>
        <v>4871</v>
      </c>
      <c r="G429" s="117"/>
      <c r="H429" s="247"/>
      <c r="I429" s="248">
        <v>0</v>
      </c>
      <c r="J429" s="246"/>
      <c r="K429" s="246"/>
      <c r="L429" s="249"/>
    </row>
    <row r="430" spans="1:12" s="59" customFormat="1" ht="16.5" customHeight="1">
      <c r="A430" s="154"/>
      <c r="B430" s="53" t="s">
        <v>97</v>
      </c>
      <c r="C430" s="47" t="s">
        <v>203</v>
      </c>
      <c r="D430" s="117">
        <v>500</v>
      </c>
      <c r="E430" s="266">
        <f t="shared" si="77"/>
        <v>1.4717473228842609E-05</v>
      </c>
      <c r="F430" s="117">
        <f t="shared" si="76"/>
        <v>500</v>
      </c>
      <c r="G430" s="117"/>
      <c r="H430" s="247"/>
      <c r="I430" s="248">
        <v>0</v>
      </c>
      <c r="J430" s="246"/>
      <c r="K430" s="246"/>
      <c r="L430" s="249"/>
    </row>
    <row r="431" spans="1:12" s="59" customFormat="1" ht="16.5" customHeight="1">
      <c r="A431" s="154"/>
      <c r="B431" s="53" t="s">
        <v>206</v>
      </c>
      <c r="C431" s="47" t="s">
        <v>207</v>
      </c>
      <c r="D431" s="117">
        <v>6900</v>
      </c>
      <c r="E431" s="266">
        <f t="shared" si="77"/>
        <v>0.000203101130558028</v>
      </c>
      <c r="F431" s="117">
        <f t="shared" si="76"/>
        <v>6900</v>
      </c>
      <c r="G431" s="117"/>
      <c r="H431" s="247"/>
      <c r="I431" s="248">
        <v>0</v>
      </c>
      <c r="J431" s="246"/>
      <c r="K431" s="246"/>
      <c r="L431" s="249"/>
    </row>
    <row r="432" spans="1:12" s="59" customFormat="1" ht="14.25" customHeight="1">
      <c r="A432" s="154"/>
      <c r="B432" s="53" t="s">
        <v>24</v>
      </c>
      <c r="C432" s="47" t="s">
        <v>100</v>
      </c>
      <c r="D432" s="117">
        <v>55000</v>
      </c>
      <c r="E432" s="266">
        <f t="shared" si="77"/>
        <v>0.001618922055172687</v>
      </c>
      <c r="F432" s="117">
        <f t="shared" si="76"/>
        <v>55000</v>
      </c>
      <c r="G432" s="117"/>
      <c r="H432" s="247"/>
      <c r="I432" s="248">
        <v>0</v>
      </c>
      <c r="J432" s="246"/>
      <c r="K432" s="246"/>
      <c r="L432" s="249"/>
    </row>
    <row r="433" spans="1:12" s="59" customFormat="1" ht="14.25" customHeight="1">
      <c r="A433" s="154"/>
      <c r="B433" s="53" t="s">
        <v>26</v>
      </c>
      <c r="C433" s="47" t="s">
        <v>101</v>
      </c>
      <c r="D433" s="117">
        <v>0</v>
      </c>
      <c r="E433" s="266">
        <f t="shared" si="77"/>
        <v>0</v>
      </c>
      <c r="F433" s="117">
        <f t="shared" si="76"/>
        <v>0</v>
      </c>
      <c r="G433" s="117"/>
      <c r="H433" s="247"/>
      <c r="I433" s="248"/>
      <c r="J433" s="246"/>
      <c r="K433" s="246"/>
      <c r="L433" s="249"/>
    </row>
    <row r="434" spans="1:12" s="59" customFormat="1" ht="14.25" customHeight="1">
      <c r="A434" s="154"/>
      <c r="B434" s="53" t="s">
        <v>88</v>
      </c>
      <c r="C434" s="47" t="s">
        <v>89</v>
      </c>
      <c r="D434" s="117">
        <v>400</v>
      </c>
      <c r="E434" s="266">
        <f t="shared" si="77"/>
        <v>1.1773978583074087E-05</v>
      </c>
      <c r="F434" s="117">
        <f t="shared" si="76"/>
        <v>400</v>
      </c>
      <c r="G434" s="117"/>
      <c r="H434" s="247"/>
      <c r="I434" s="248"/>
      <c r="J434" s="246"/>
      <c r="K434" s="246"/>
      <c r="L434" s="249"/>
    </row>
    <row r="435" spans="1:12" s="59" customFormat="1" ht="14.25" customHeight="1">
      <c r="A435" s="154"/>
      <c r="B435" s="295">
        <v>4300</v>
      </c>
      <c r="C435" s="47" t="s">
        <v>102</v>
      </c>
      <c r="D435" s="117">
        <v>197598</v>
      </c>
      <c r="E435" s="266">
        <f t="shared" si="77"/>
        <v>0.005816286550145684</v>
      </c>
      <c r="F435" s="117">
        <f t="shared" si="76"/>
        <v>197598</v>
      </c>
      <c r="G435" s="117"/>
      <c r="H435" s="247"/>
      <c r="I435" s="248">
        <v>0</v>
      </c>
      <c r="J435" s="246"/>
      <c r="K435" s="246"/>
      <c r="L435" s="249"/>
    </row>
    <row r="436" spans="1:12" s="59" customFormat="1" ht="15.75" customHeight="1">
      <c r="A436" s="154"/>
      <c r="B436" s="53" t="s">
        <v>479</v>
      </c>
      <c r="C436" s="47" t="s">
        <v>480</v>
      </c>
      <c r="D436" s="117">
        <v>400</v>
      </c>
      <c r="E436" s="266">
        <f t="shared" si="77"/>
        <v>1.1773978583074087E-05</v>
      </c>
      <c r="F436" s="117">
        <f t="shared" si="76"/>
        <v>400</v>
      </c>
      <c r="G436" s="117"/>
      <c r="H436" s="247"/>
      <c r="I436" s="248">
        <v>0</v>
      </c>
      <c r="J436" s="246"/>
      <c r="K436" s="246"/>
      <c r="L436" s="249"/>
    </row>
    <row r="437" spans="1:12" s="59" customFormat="1" ht="15.75" customHeight="1">
      <c r="A437" s="154"/>
      <c r="B437" s="53" t="s">
        <v>229</v>
      </c>
      <c r="C437" s="46" t="s">
        <v>231</v>
      </c>
      <c r="D437" s="117">
        <v>600</v>
      </c>
      <c r="E437" s="266">
        <f t="shared" si="77"/>
        <v>1.7660967874611133E-05</v>
      </c>
      <c r="F437" s="117">
        <f t="shared" si="76"/>
        <v>600</v>
      </c>
      <c r="G437" s="117"/>
      <c r="H437" s="247"/>
      <c r="I437" s="248"/>
      <c r="J437" s="246"/>
      <c r="K437" s="246"/>
      <c r="L437" s="249"/>
    </row>
    <row r="438" spans="1:12" s="59" customFormat="1" ht="15.75" customHeight="1">
      <c r="A438" s="154"/>
      <c r="B438" s="53" t="s">
        <v>221</v>
      </c>
      <c r="C438" s="46" t="s">
        <v>225</v>
      </c>
      <c r="D438" s="117">
        <v>2000</v>
      </c>
      <c r="E438" s="266">
        <f t="shared" si="77"/>
        <v>5.8869892915370436E-05</v>
      </c>
      <c r="F438" s="117">
        <f t="shared" si="76"/>
        <v>2000</v>
      </c>
      <c r="G438" s="117"/>
      <c r="H438" s="247"/>
      <c r="I438" s="248"/>
      <c r="J438" s="246"/>
      <c r="K438" s="246"/>
      <c r="L438" s="249"/>
    </row>
    <row r="439" spans="1:12" s="59" customFormat="1" ht="15.75" customHeight="1">
      <c r="A439" s="154"/>
      <c r="B439" s="53" t="s">
        <v>30</v>
      </c>
      <c r="C439" s="47" t="s">
        <v>31</v>
      </c>
      <c r="D439" s="117">
        <v>800</v>
      </c>
      <c r="E439" s="266">
        <f t="shared" si="77"/>
        <v>2.3547957166148174E-05</v>
      </c>
      <c r="F439" s="117">
        <f t="shared" si="76"/>
        <v>800</v>
      </c>
      <c r="G439" s="117"/>
      <c r="H439" s="247"/>
      <c r="I439" s="248">
        <v>0</v>
      </c>
      <c r="J439" s="246"/>
      <c r="K439" s="246"/>
      <c r="L439" s="249"/>
    </row>
    <row r="440" spans="1:12" s="59" customFormat="1" ht="15.75" customHeight="1">
      <c r="A440" s="154"/>
      <c r="B440" s="53" t="s">
        <v>34</v>
      </c>
      <c r="C440" s="47" t="s">
        <v>35</v>
      </c>
      <c r="D440" s="117">
        <v>16948</v>
      </c>
      <c r="E440" s="266">
        <f t="shared" si="77"/>
        <v>0.0004988634725648491</v>
      </c>
      <c r="F440" s="117">
        <f t="shared" si="76"/>
        <v>16948</v>
      </c>
      <c r="G440" s="117"/>
      <c r="H440" s="247"/>
      <c r="I440" s="248">
        <v>0</v>
      </c>
      <c r="J440" s="246"/>
      <c r="K440" s="246"/>
      <c r="L440" s="249"/>
    </row>
    <row r="441" spans="1:12" s="59" customFormat="1" ht="16.5" customHeight="1">
      <c r="A441" s="154"/>
      <c r="B441" s="53" t="s">
        <v>50</v>
      </c>
      <c r="C441" s="47" t="s">
        <v>51</v>
      </c>
      <c r="D441" s="117">
        <v>2372</v>
      </c>
      <c r="E441" s="266">
        <f t="shared" si="77"/>
        <v>6.981969299762934E-05</v>
      </c>
      <c r="F441" s="117">
        <f t="shared" si="76"/>
        <v>2372</v>
      </c>
      <c r="G441" s="117"/>
      <c r="H441" s="247"/>
      <c r="I441" s="248">
        <v>0</v>
      </c>
      <c r="J441" s="246"/>
      <c r="K441" s="246"/>
      <c r="L441" s="249"/>
    </row>
    <row r="442" spans="1:12" s="59" customFormat="1" ht="16.5" customHeight="1">
      <c r="A442" s="154"/>
      <c r="B442" s="53" t="s">
        <v>105</v>
      </c>
      <c r="C442" s="47" t="s">
        <v>106</v>
      </c>
      <c r="D442" s="117">
        <v>426</v>
      </c>
      <c r="E442" s="266">
        <f t="shared" si="77"/>
        <v>1.2539287190973903E-05</v>
      </c>
      <c r="F442" s="117">
        <f t="shared" si="76"/>
        <v>426</v>
      </c>
      <c r="G442" s="117"/>
      <c r="H442" s="247"/>
      <c r="I442" s="248">
        <v>0</v>
      </c>
      <c r="J442" s="246"/>
      <c r="K442" s="246"/>
      <c r="L442" s="249"/>
    </row>
    <row r="443" spans="1:12" s="59" customFormat="1" ht="15.75" customHeight="1">
      <c r="A443" s="154"/>
      <c r="B443" s="53" t="s">
        <v>222</v>
      </c>
      <c r="C443" s="46" t="s">
        <v>568</v>
      </c>
      <c r="D443" s="117">
        <v>1000</v>
      </c>
      <c r="E443" s="266">
        <f t="shared" si="77"/>
        <v>2.9434946457685218E-05</v>
      </c>
      <c r="F443" s="117">
        <f t="shared" si="76"/>
        <v>1000</v>
      </c>
      <c r="G443" s="117"/>
      <c r="H443" s="247"/>
      <c r="I443" s="248"/>
      <c r="J443" s="246"/>
      <c r="K443" s="246"/>
      <c r="L443" s="249"/>
    </row>
    <row r="444" spans="1:12" s="59" customFormat="1" ht="16.5" customHeight="1">
      <c r="A444" s="154"/>
      <c r="B444" s="53" t="s">
        <v>223</v>
      </c>
      <c r="C444" s="46" t="s">
        <v>227</v>
      </c>
      <c r="D444" s="117">
        <v>200</v>
      </c>
      <c r="E444" s="266">
        <f t="shared" si="77"/>
        <v>5.886989291537043E-06</v>
      </c>
      <c r="F444" s="117">
        <f t="shared" si="76"/>
        <v>200</v>
      </c>
      <c r="G444" s="117"/>
      <c r="H444" s="247"/>
      <c r="I444" s="248"/>
      <c r="J444" s="246"/>
      <c r="K444" s="246"/>
      <c r="L444" s="249"/>
    </row>
    <row r="445" spans="1:12" s="59" customFormat="1" ht="15" customHeight="1">
      <c r="A445" s="154"/>
      <c r="B445" s="53" t="s">
        <v>54</v>
      </c>
      <c r="C445" s="47" t="s">
        <v>528</v>
      </c>
      <c r="D445" s="117">
        <v>0</v>
      </c>
      <c r="E445" s="266">
        <f t="shared" si="77"/>
        <v>0</v>
      </c>
      <c r="F445" s="117"/>
      <c r="G445" s="117"/>
      <c r="H445" s="247"/>
      <c r="I445" s="248">
        <v>0</v>
      </c>
      <c r="J445" s="246"/>
      <c r="K445" s="246"/>
      <c r="L445" s="249">
        <f>D445</f>
        <v>0</v>
      </c>
    </row>
    <row r="446" spans="1:12" s="59" customFormat="1" ht="15" customHeight="1">
      <c r="A446" s="152" t="s">
        <v>212</v>
      </c>
      <c r="B446" s="174"/>
      <c r="C446" s="106" t="s">
        <v>419</v>
      </c>
      <c r="D446" s="244">
        <f aca="true" t="shared" si="78" ref="D446:L446">SUM(D447:D461)</f>
        <v>307000</v>
      </c>
      <c r="E446" s="264">
        <f t="shared" si="77"/>
        <v>0.009036528562509362</v>
      </c>
      <c r="F446" s="244">
        <f t="shared" si="78"/>
        <v>307000</v>
      </c>
      <c r="G446" s="244">
        <f t="shared" si="78"/>
        <v>213552</v>
      </c>
      <c r="H446" s="244">
        <f t="shared" si="78"/>
        <v>37733</v>
      </c>
      <c r="I446" s="244">
        <f t="shared" si="78"/>
        <v>0</v>
      </c>
      <c r="J446" s="244">
        <f t="shared" si="78"/>
        <v>0</v>
      </c>
      <c r="K446" s="244">
        <f t="shared" si="78"/>
        <v>0</v>
      </c>
      <c r="L446" s="245">
        <f t="shared" si="78"/>
        <v>0</v>
      </c>
    </row>
    <row r="447" spans="1:12" s="59" customFormat="1" ht="14.25" customHeight="1">
      <c r="A447" s="154"/>
      <c r="B447" s="53" t="s">
        <v>15</v>
      </c>
      <c r="C447" s="46" t="s">
        <v>277</v>
      </c>
      <c r="D447" s="117">
        <v>197212</v>
      </c>
      <c r="E447" s="266">
        <f t="shared" si="77"/>
        <v>0.0058049246608130175</v>
      </c>
      <c r="F447" s="117">
        <f>D447</f>
        <v>197212</v>
      </c>
      <c r="G447" s="117">
        <f>F447</f>
        <v>197212</v>
      </c>
      <c r="H447" s="247"/>
      <c r="I447" s="248">
        <v>0</v>
      </c>
      <c r="J447" s="246"/>
      <c r="K447" s="246"/>
      <c r="L447" s="249"/>
    </row>
    <row r="448" spans="1:12" s="59" customFormat="1" ht="14.25" customHeight="1">
      <c r="A448" s="154"/>
      <c r="B448" s="53" t="s">
        <v>18</v>
      </c>
      <c r="C448" s="46" t="s">
        <v>19</v>
      </c>
      <c r="D448" s="117">
        <v>10340</v>
      </c>
      <c r="E448" s="266">
        <f t="shared" si="77"/>
        <v>0.00030435734637246516</v>
      </c>
      <c r="F448" s="117">
        <f>D448</f>
        <v>10340</v>
      </c>
      <c r="G448" s="117">
        <f>F448</f>
        <v>10340</v>
      </c>
      <c r="H448" s="247"/>
      <c r="I448" s="248"/>
      <c r="J448" s="246"/>
      <c r="K448" s="246"/>
      <c r="L448" s="249"/>
    </row>
    <row r="449" spans="1:12" s="59" customFormat="1" ht="15" customHeight="1">
      <c r="A449" s="154"/>
      <c r="B449" s="53" t="s">
        <v>45</v>
      </c>
      <c r="C449" s="46" t="s">
        <v>82</v>
      </c>
      <c r="D449" s="117">
        <v>32648</v>
      </c>
      <c r="E449" s="266">
        <f t="shared" si="77"/>
        <v>0.000960992131950507</v>
      </c>
      <c r="F449" s="117">
        <f aca="true" t="shared" si="79" ref="F449:F461">D449</f>
        <v>32648</v>
      </c>
      <c r="G449" s="117"/>
      <c r="H449" s="247">
        <f>F449</f>
        <v>32648</v>
      </c>
      <c r="I449" s="248">
        <v>0</v>
      </c>
      <c r="J449" s="246"/>
      <c r="K449" s="246"/>
      <c r="L449" s="249"/>
    </row>
    <row r="450" spans="1:12" s="59" customFormat="1" ht="15" customHeight="1">
      <c r="A450" s="154"/>
      <c r="B450" s="53" t="s">
        <v>20</v>
      </c>
      <c r="C450" s="47" t="s">
        <v>21</v>
      </c>
      <c r="D450" s="117">
        <v>5085</v>
      </c>
      <c r="E450" s="266">
        <f t="shared" si="77"/>
        <v>0.00014967670273732933</v>
      </c>
      <c r="F450" s="117">
        <f t="shared" si="79"/>
        <v>5085</v>
      </c>
      <c r="G450" s="117"/>
      <c r="H450" s="247">
        <f>F450</f>
        <v>5085</v>
      </c>
      <c r="I450" s="248">
        <v>0</v>
      </c>
      <c r="J450" s="246"/>
      <c r="K450" s="246"/>
      <c r="L450" s="249"/>
    </row>
    <row r="451" spans="1:12" s="59" customFormat="1" ht="15" customHeight="1">
      <c r="A451" s="154"/>
      <c r="B451" s="53" t="s">
        <v>477</v>
      </c>
      <c r="C451" s="46" t="s">
        <v>478</v>
      </c>
      <c r="D451" s="117">
        <v>6000</v>
      </c>
      <c r="E451" s="266">
        <f t="shared" si="77"/>
        <v>0.0001766096787461113</v>
      </c>
      <c r="F451" s="117">
        <f t="shared" si="79"/>
        <v>6000</v>
      </c>
      <c r="G451" s="117">
        <f>F451</f>
        <v>6000</v>
      </c>
      <c r="H451" s="247"/>
      <c r="I451" s="248"/>
      <c r="J451" s="246"/>
      <c r="K451" s="246"/>
      <c r="L451" s="249"/>
    </row>
    <row r="452" spans="1:12" s="59" customFormat="1" ht="15" customHeight="1">
      <c r="A452" s="154"/>
      <c r="B452" s="53" t="s">
        <v>22</v>
      </c>
      <c r="C452" s="47" t="s">
        <v>218</v>
      </c>
      <c r="D452" s="117">
        <v>5275</v>
      </c>
      <c r="E452" s="266">
        <f t="shared" si="77"/>
        <v>0.00015526934256428952</v>
      </c>
      <c r="F452" s="117">
        <f t="shared" si="79"/>
        <v>5275</v>
      </c>
      <c r="G452" s="117"/>
      <c r="H452" s="247"/>
      <c r="I452" s="248">
        <v>0</v>
      </c>
      <c r="J452" s="246"/>
      <c r="K452" s="246"/>
      <c r="L452" s="249"/>
    </row>
    <row r="453" spans="1:12" s="59" customFormat="1" ht="15" customHeight="1">
      <c r="A453" s="154"/>
      <c r="B453" s="53" t="s">
        <v>206</v>
      </c>
      <c r="C453" s="47" t="s">
        <v>569</v>
      </c>
      <c r="D453" s="117">
        <v>400</v>
      </c>
      <c r="E453" s="266">
        <f t="shared" si="77"/>
        <v>1.1773978583074087E-05</v>
      </c>
      <c r="F453" s="117">
        <f t="shared" si="79"/>
        <v>400</v>
      </c>
      <c r="G453" s="117"/>
      <c r="H453" s="247"/>
      <c r="I453" s="248"/>
      <c r="J453" s="246"/>
      <c r="K453" s="246"/>
      <c r="L453" s="249"/>
    </row>
    <row r="454" spans="1:12" s="59" customFormat="1" ht="15" customHeight="1">
      <c r="A454" s="154"/>
      <c r="B454" s="53" t="s">
        <v>24</v>
      </c>
      <c r="C454" s="47" t="s">
        <v>100</v>
      </c>
      <c r="D454" s="117">
        <v>25157</v>
      </c>
      <c r="E454" s="266">
        <f t="shared" si="77"/>
        <v>0.000740494948035987</v>
      </c>
      <c r="F454" s="117">
        <f t="shared" si="79"/>
        <v>25157</v>
      </c>
      <c r="G454" s="117"/>
      <c r="H454" s="247"/>
      <c r="I454" s="248"/>
      <c r="J454" s="246"/>
      <c r="K454" s="246"/>
      <c r="L454" s="249"/>
    </row>
    <row r="455" spans="1:12" s="59" customFormat="1" ht="15" customHeight="1">
      <c r="A455" s="154"/>
      <c r="B455" s="53" t="s">
        <v>88</v>
      </c>
      <c r="C455" s="47" t="s">
        <v>89</v>
      </c>
      <c r="D455" s="117">
        <v>40</v>
      </c>
      <c r="E455" s="266">
        <f t="shared" si="77"/>
        <v>1.1773978583074088E-06</v>
      </c>
      <c r="F455" s="117">
        <f t="shared" si="79"/>
        <v>40</v>
      </c>
      <c r="G455" s="117"/>
      <c r="H455" s="247"/>
      <c r="I455" s="248"/>
      <c r="J455" s="246"/>
      <c r="K455" s="246"/>
      <c r="L455" s="249"/>
    </row>
    <row r="456" spans="1:12" s="59" customFormat="1" ht="15" customHeight="1">
      <c r="A456" s="154"/>
      <c r="B456" s="53" t="s">
        <v>28</v>
      </c>
      <c r="C456" s="47" t="s">
        <v>102</v>
      </c>
      <c r="D456" s="117">
        <v>8339</v>
      </c>
      <c r="E456" s="266">
        <f t="shared" si="77"/>
        <v>0.000245458018510637</v>
      </c>
      <c r="F456" s="117">
        <f t="shared" si="79"/>
        <v>8339</v>
      </c>
      <c r="G456" s="117"/>
      <c r="H456" s="247"/>
      <c r="I456" s="248">
        <v>0</v>
      </c>
      <c r="J456" s="246"/>
      <c r="K456" s="246"/>
      <c r="L456" s="249"/>
    </row>
    <row r="457" spans="1:12" s="59" customFormat="1" ht="15" customHeight="1">
      <c r="A457" s="154"/>
      <c r="B457" s="53" t="s">
        <v>221</v>
      </c>
      <c r="C457" s="46" t="s">
        <v>225</v>
      </c>
      <c r="D457" s="117">
        <v>3900</v>
      </c>
      <c r="E457" s="266">
        <f t="shared" si="77"/>
        <v>0.00011479629118497235</v>
      </c>
      <c r="F457" s="117">
        <f t="shared" si="79"/>
        <v>3900</v>
      </c>
      <c r="G457" s="117"/>
      <c r="H457" s="247"/>
      <c r="I457" s="248"/>
      <c r="J457" s="246"/>
      <c r="K457" s="246"/>
      <c r="L457" s="249"/>
    </row>
    <row r="458" spans="1:12" s="59" customFormat="1" ht="15" customHeight="1">
      <c r="A458" s="154"/>
      <c r="B458" s="53" t="s">
        <v>30</v>
      </c>
      <c r="C458" s="47" t="s">
        <v>31</v>
      </c>
      <c r="D458" s="117">
        <v>2000</v>
      </c>
      <c r="E458" s="266">
        <f t="shared" si="77"/>
        <v>5.8869892915370436E-05</v>
      </c>
      <c r="F458" s="117">
        <f t="shared" si="79"/>
        <v>2000</v>
      </c>
      <c r="G458" s="117"/>
      <c r="H458" s="247"/>
      <c r="I458" s="248"/>
      <c r="J458" s="246"/>
      <c r="K458" s="246"/>
      <c r="L458" s="249"/>
    </row>
    <row r="459" spans="1:12" s="59" customFormat="1" ht="15" customHeight="1">
      <c r="A459" s="154"/>
      <c r="B459" s="53" t="s">
        <v>34</v>
      </c>
      <c r="C459" s="47" t="s">
        <v>35</v>
      </c>
      <c r="D459" s="117">
        <v>7644</v>
      </c>
      <c r="E459" s="266">
        <f aca="true" t="shared" si="80" ref="E459:E490">D459/$D$608</f>
        <v>0.0002250007307225458</v>
      </c>
      <c r="F459" s="117">
        <f t="shared" si="79"/>
        <v>7644</v>
      </c>
      <c r="G459" s="117"/>
      <c r="H459" s="247"/>
      <c r="I459" s="248"/>
      <c r="J459" s="246"/>
      <c r="K459" s="246"/>
      <c r="L459" s="249"/>
    </row>
    <row r="460" spans="1:12" s="59" customFormat="1" ht="15" customHeight="1">
      <c r="A460" s="154"/>
      <c r="B460" s="53" t="s">
        <v>222</v>
      </c>
      <c r="C460" s="46" t="s">
        <v>568</v>
      </c>
      <c r="D460" s="117">
        <v>2000</v>
      </c>
      <c r="E460" s="266">
        <f t="shared" si="80"/>
        <v>5.8869892915370436E-05</v>
      </c>
      <c r="F460" s="117">
        <f t="shared" si="79"/>
        <v>2000</v>
      </c>
      <c r="G460" s="117"/>
      <c r="H460" s="247"/>
      <c r="I460" s="248"/>
      <c r="J460" s="246"/>
      <c r="K460" s="246"/>
      <c r="L460" s="249"/>
    </row>
    <row r="461" spans="1:12" s="59" customFormat="1" ht="15" customHeight="1">
      <c r="A461" s="154"/>
      <c r="B461" s="53" t="s">
        <v>224</v>
      </c>
      <c r="C461" s="46" t="s">
        <v>228</v>
      </c>
      <c r="D461" s="117">
        <v>960</v>
      </c>
      <c r="E461" s="266">
        <f t="shared" si="80"/>
        <v>2.825754859937781E-05</v>
      </c>
      <c r="F461" s="117">
        <f t="shared" si="79"/>
        <v>960</v>
      </c>
      <c r="G461" s="117"/>
      <c r="H461" s="247"/>
      <c r="I461" s="248"/>
      <c r="J461" s="246"/>
      <c r="K461" s="246"/>
      <c r="L461" s="249"/>
    </row>
    <row r="462" spans="1:12" s="59" customFormat="1" ht="15.75" customHeight="1">
      <c r="A462" s="152" t="s">
        <v>115</v>
      </c>
      <c r="B462" s="173"/>
      <c r="C462" s="99" t="s">
        <v>208</v>
      </c>
      <c r="D462" s="244">
        <f>SUM(D463:D469)</f>
        <v>951431</v>
      </c>
      <c r="E462" s="264">
        <f t="shared" si="80"/>
        <v>0.028005320543181906</v>
      </c>
      <c r="F462" s="244">
        <f aca="true" t="shared" si="81" ref="F462:L462">SUM(F463:F469)</f>
        <v>951431</v>
      </c>
      <c r="G462" s="244">
        <f t="shared" si="81"/>
        <v>37800</v>
      </c>
      <c r="H462" s="244">
        <f t="shared" si="81"/>
        <v>6316</v>
      </c>
      <c r="I462" s="244">
        <f t="shared" si="81"/>
        <v>22999</v>
      </c>
      <c r="J462" s="244">
        <f t="shared" si="81"/>
        <v>0</v>
      </c>
      <c r="K462" s="244">
        <f t="shared" si="81"/>
        <v>0</v>
      </c>
      <c r="L462" s="245">
        <f t="shared" si="81"/>
        <v>0</v>
      </c>
    </row>
    <row r="463" spans="1:12" s="59" customFormat="1" ht="15.75" customHeight="1">
      <c r="A463" s="170"/>
      <c r="B463" s="53" t="s">
        <v>74</v>
      </c>
      <c r="C463" s="46" t="s">
        <v>378</v>
      </c>
      <c r="D463" s="117">
        <v>4394</v>
      </c>
      <c r="E463" s="266">
        <f t="shared" si="80"/>
        <v>0.00012933715473506885</v>
      </c>
      <c r="F463" s="117">
        <f>D463</f>
        <v>4394</v>
      </c>
      <c r="G463" s="117"/>
      <c r="H463" s="117"/>
      <c r="I463" s="252">
        <f>F463</f>
        <v>4394</v>
      </c>
      <c r="J463" s="246"/>
      <c r="K463" s="246"/>
      <c r="L463" s="249"/>
    </row>
    <row r="464" spans="1:12" s="59" customFormat="1" ht="15.75" customHeight="1">
      <c r="A464" s="170"/>
      <c r="B464" s="53" t="s">
        <v>182</v>
      </c>
      <c r="C464" s="46" t="s">
        <v>379</v>
      </c>
      <c r="D464" s="117">
        <v>18605</v>
      </c>
      <c r="E464" s="266">
        <f t="shared" si="80"/>
        <v>0.0005476371788452335</v>
      </c>
      <c r="F464" s="117">
        <f aca="true" t="shared" si="82" ref="F464:F469">D464</f>
        <v>18605</v>
      </c>
      <c r="G464" s="117"/>
      <c r="H464" s="117"/>
      <c r="I464" s="252">
        <f>F464</f>
        <v>18605</v>
      </c>
      <c r="J464" s="246"/>
      <c r="K464" s="246"/>
      <c r="L464" s="249"/>
    </row>
    <row r="465" spans="1:12" s="59" customFormat="1" ht="13.5" customHeight="1">
      <c r="A465" s="170"/>
      <c r="B465" s="53" t="s">
        <v>201</v>
      </c>
      <c r="C465" s="46" t="s">
        <v>202</v>
      </c>
      <c r="D465" s="117">
        <v>874434</v>
      </c>
      <c r="E465" s="266">
        <f t="shared" si="80"/>
        <v>0.025738917970779516</v>
      </c>
      <c r="F465" s="117">
        <f t="shared" si="82"/>
        <v>874434</v>
      </c>
      <c r="G465" s="117"/>
      <c r="H465" s="247"/>
      <c r="I465" s="248"/>
      <c r="J465" s="246"/>
      <c r="K465" s="246"/>
      <c r="L465" s="249"/>
    </row>
    <row r="466" spans="1:12" s="59" customFormat="1" ht="13.5" customHeight="1">
      <c r="A466" s="170"/>
      <c r="B466" s="53" t="s">
        <v>45</v>
      </c>
      <c r="C466" s="46" t="s">
        <v>82</v>
      </c>
      <c r="D466" s="117">
        <v>5390</v>
      </c>
      <c r="E466" s="266">
        <f t="shared" si="80"/>
        <v>0.00015865436140692334</v>
      </c>
      <c r="F466" s="117">
        <f t="shared" si="82"/>
        <v>5390</v>
      </c>
      <c r="G466" s="117"/>
      <c r="H466" s="247">
        <f>F466</f>
        <v>5390</v>
      </c>
      <c r="I466" s="248"/>
      <c r="J466" s="246"/>
      <c r="K466" s="246"/>
      <c r="L466" s="249"/>
    </row>
    <row r="467" spans="1:12" s="59" customFormat="1" ht="13.5" customHeight="1">
      <c r="A467" s="170"/>
      <c r="B467" s="53" t="s">
        <v>20</v>
      </c>
      <c r="C467" s="47" t="s">
        <v>21</v>
      </c>
      <c r="D467" s="117">
        <v>926</v>
      </c>
      <c r="E467" s="266">
        <f t="shared" si="80"/>
        <v>2.7256760419816512E-05</v>
      </c>
      <c r="F467" s="117">
        <f t="shared" si="82"/>
        <v>926</v>
      </c>
      <c r="G467" s="117"/>
      <c r="H467" s="247">
        <f>F467</f>
        <v>926</v>
      </c>
      <c r="I467" s="248"/>
      <c r="J467" s="246"/>
      <c r="K467" s="246"/>
      <c r="L467" s="249"/>
    </row>
    <row r="468" spans="1:12" s="59" customFormat="1" ht="16.5" customHeight="1">
      <c r="A468" s="170"/>
      <c r="B468" s="53" t="s">
        <v>477</v>
      </c>
      <c r="C468" s="47" t="s">
        <v>478</v>
      </c>
      <c r="D468" s="117">
        <v>37800</v>
      </c>
      <c r="E468" s="266">
        <f t="shared" si="80"/>
        <v>0.0011126409761005012</v>
      </c>
      <c r="F468" s="117">
        <f t="shared" si="82"/>
        <v>37800</v>
      </c>
      <c r="G468" s="117">
        <f>F468</f>
        <v>37800</v>
      </c>
      <c r="H468" s="247"/>
      <c r="I468" s="248"/>
      <c r="J468" s="246"/>
      <c r="K468" s="246"/>
      <c r="L468" s="249"/>
    </row>
    <row r="469" spans="1:12" s="59" customFormat="1" ht="16.5" customHeight="1">
      <c r="A469" s="170"/>
      <c r="B469" s="53" t="s">
        <v>22</v>
      </c>
      <c r="C469" s="47" t="s">
        <v>140</v>
      </c>
      <c r="D469" s="117">
        <v>9882</v>
      </c>
      <c r="E469" s="266">
        <f t="shared" si="80"/>
        <v>0.00029087614089484535</v>
      </c>
      <c r="F469" s="117">
        <f t="shared" si="82"/>
        <v>9882</v>
      </c>
      <c r="G469" s="117"/>
      <c r="H469" s="247"/>
      <c r="I469" s="248"/>
      <c r="J469" s="246"/>
      <c r="K469" s="246"/>
      <c r="L469" s="249"/>
    </row>
    <row r="470" spans="1:12" s="59" customFormat="1" ht="26.25" customHeight="1">
      <c r="A470" s="152" t="s">
        <v>111</v>
      </c>
      <c r="B470" s="173"/>
      <c r="C470" s="99" t="s">
        <v>209</v>
      </c>
      <c r="D470" s="244">
        <f>SUM(D471:D488)</f>
        <v>286331</v>
      </c>
      <c r="E470" s="264">
        <f t="shared" si="80"/>
        <v>0.008428137654175466</v>
      </c>
      <c r="F470" s="244">
        <f aca="true" t="shared" si="83" ref="F470:L470">SUM(F471:F488)</f>
        <v>286331</v>
      </c>
      <c r="G470" s="244">
        <f t="shared" si="83"/>
        <v>206288</v>
      </c>
      <c r="H470" s="244">
        <f t="shared" si="83"/>
        <v>37366</v>
      </c>
      <c r="I470" s="244">
        <f t="shared" si="83"/>
        <v>0</v>
      </c>
      <c r="J470" s="244">
        <f t="shared" si="83"/>
        <v>0</v>
      </c>
      <c r="K470" s="244">
        <f t="shared" si="83"/>
        <v>0</v>
      </c>
      <c r="L470" s="245">
        <f t="shared" si="83"/>
        <v>0</v>
      </c>
    </row>
    <row r="471" spans="1:12" s="59" customFormat="1" ht="15.75" customHeight="1">
      <c r="A471" s="148"/>
      <c r="B471" s="176" t="s">
        <v>15</v>
      </c>
      <c r="C471" s="46" t="s">
        <v>277</v>
      </c>
      <c r="D471" s="252">
        <v>190703</v>
      </c>
      <c r="E471" s="266">
        <f t="shared" si="80"/>
        <v>0.005613332594319944</v>
      </c>
      <c r="F471" s="252">
        <f>D471</f>
        <v>190703</v>
      </c>
      <c r="G471" s="252">
        <f>F471</f>
        <v>190703</v>
      </c>
      <c r="H471" s="248"/>
      <c r="I471" s="248"/>
      <c r="J471" s="246"/>
      <c r="K471" s="246"/>
      <c r="L471" s="249"/>
    </row>
    <row r="472" spans="1:12" s="59" customFormat="1" ht="18" customHeight="1">
      <c r="A472" s="148"/>
      <c r="B472" s="176" t="s">
        <v>18</v>
      </c>
      <c r="C472" s="46" t="s">
        <v>82</v>
      </c>
      <c r="D472" s="252">
        <v>14585</v>
      </c>
      <c r="E472" s="266">
        <f t="shared" si="80"/>
        <v>0.0004293086940853389</v>
      </c>
      <c r="F472" s="252">
        <f aca="true" t="shared" si="84" ref="F472:F488">D472</f>
        <v>14585</v>
      </c>
      <c r="G472" s="252">
        <f>F472</f>
        <v>14585</v>
      </c>
      <c r="H472" s="248"/>
      <c r="I472" s="248"/>
      <c r="J472" s="246"/>
      <c r="K472" s="246"/>
      <c r="L472" s="249"/>
    </row>
    <row r="473" spans="1:12" s="59" customFormat="1" ht="18" customHeight="1">
      <c r="A473" s="148"/>
      <c r="B473" s="176" t="s">
        <v>45</v>
      </c>
      <c r="C473" s="46" t="s">
        <v>82</v>
      </c>
      <c r="D473" s="252">
        <v>32293</v>
      </c>
      <c r="E473" s="266">
        <f t="shared" si="80"/>
        <v>0.0009505427259580288</v>
      </c>
      <c r="F473" s="252">
        <f t="shared" si="84"/>
        <v>32293</v>
      </c>
      <c r="G473" s="252"/>
      <c r="H473" s="248">
        <f>F473</f>
        <v>32293</v>
      </c>
      <c r="I473" s="248"/>
      <c r="J473" s="246"/>
      <c r="K473" s="246"/>
      <c r="L473" s="249"/>
    </row>
    <row r="474" spans="1:12" s="59" customFormat="1" ht="16.5" customHeight="1">
      <c r="A474" s="148"/>
      <c r="B474" s="176" t="s">
        <v>20</v>
      </c>
      <c r="C474" s="47" t="s">
        <v>21</v>
      </c>
      <c r="D474" s="252">
        <v>5073</v>
      </c>
      <c r="E474" s="266">
        <f t="shared" si="80"/>
        <v>0.0001493234833798371</v>
      </c>
      <c r="F474" s="252">
        <f t="shared" si="84"/>
        <v>5073</v>
      </c>
      <c r="G474" s="252"/>
      <c r="H474" s="248">
        <f>F474</f>
        <v>5073</v>
      </c>
      <c r="I474" s="248"/>
      <c r="J474" s="246"/>
      <c r="K474" s="246"/>
      <c r="L474" s="249"/>
    </row>
    <row r="475" spans="1:12" s="59" customFormat="1" ht="16.5" customHeight="1">
      <c r="A475" s="154"/>
      <c r="B475" s="53" t="s">
        <v>477</v>
      </c>
      <c r="C475" s="47" t="s">
        <v>478</v>
      </c>
      <c r="D475" s="117">
        <v>1000</v>
      </c>
      <c r="E475" s="266">
        <f t="shared" si="80"/>
        <v>2.9434946457685218E-05</v>
      </c>
      <c r="F475" s="252">
        <f t="shared" si="84"/>
        <v>1000</v>
      </c>
      <c r="G475" s="117">
        <f>F475</f>
        <v>1000</v>
      </c>
      <c r="H475" s="248"/>
      <c r="I475" s="248"/>
      <c r="J475" s="246"/>
      <c r="K475" s="246"/>
      <c r="L475" s="249"/>
    </row>
    <row r="476" spans="1:12" s="59" customFormat="1" ht="15.75" customHeight="1">
      <c r="A476" s="154"/>
      <c r="B476" s="53" t="s">
        <v>22</v>
      </c>
      <c r="C476" s="47" t="s">
        <v>140</v>
      </c>
      <c r="D476" s="117">
        <v>5600</v>
      </c>
      <c r="E476" s="266">
        <f t="shared" si="80"/>
        <v>0.00016483570016303722</v>
      </c>
      <c r="F476" s="252">
        <f t="shared" si="84"/>
        <v>5600</v>
      </c>
      <c r="G476" s="117"/>
      <c r="H476" s="248"/>
      <c r="I476" s="248"/>
      <c r="J476" s="246"/>
      <c r="K476" s="246"/>
      <c r="L476" s="249"/>
    </row>
    <row r="477" spans="1:12" s="59" customFormat="1" ht="15.75" customHeight="1">
      <c r="A477" s="154"/>
      <c r="B477" s="53" t="s">
        <v>24</v>
      </c>
      <c r="C477" s="47" t="s">
        <v>100</v>
      </c>
      <c r="D477" s="117">
        <v>9900</v>
      </c>
      <c r="E477" s="266">
        <f t="shared" si="80"/>
        <v>0.00029140596993108364</v>
      </c>
      <c r="F477" s="252">
        <f t="shared" si="84"/>
        <v>9900</v>
      </c>
      <c r="G477" s="117"/>
      <c r="H477" s="248"/>
      <c r="I477" s="248"/>
      <c r="J477" s="246"/>
      <c r="K477" s="246"/>
      <c r="L477" s="249"/>
    </row>
    <row r="478" spans="1:12" s="59" customFormat="1" ht="15.75" customHeight="1">
      <c r="A478" s="154"/>
      <c r="B478" s="53" t="s">
        <v>88</v>
      </c>
      <c r="C478" s="47" t="s">
        <v>89</v>
      </c>
      <c r="D478" s="117">
        <v>200</v>
      </c>
      <c r="E478" s="266">
        <f t="shared" si="80"/>
        <v>5.886989291537043E-06</v>
      </c>
      <c r="F478" s="252">
        <f t="shared" si="84"/>
        <v>200</v>
      </c>
      <c r="G478" s="117"/>
      <c r="H478" s="248"/>
      <c r="I478" s="248"/>
      <c r="J478" s="246"/>
      <c r="K478" s="246"/>
      <c r="L478" s="249"/>
    </row>
    <row r="479" spans="1:12" s="59" customFormat="1" ht="15.75" customHeight="1">
      <c r="A479" s="154"/>
      <c r="B479" s="53" t="s">
        <v>28</v>
      </c>
      <c r="C479" s="47" t="s">
        <v>102</v>
      </c>
      <c r="D479" s="117">
        <v>8830</v>
      </c>
      <c r="E479" s="266">
        <f t="shared" si="80"/>
        <v>0.00025991057722136047</v>
      </c>
      <c r="F479" s="252">
        <f t="shared" si="84"/>
        <v>8830</v>
      </c>
      <c r="G479" s="117"/>
      <c r="H479" s="248"/>
      <c r="I479" s="248"/>
      <c r="J479" s="246"/>
      <c r="K479" s="246"/>
      <c r="L479" s="249"/>
    </row>
    <row r="480" spans="1:12" s="59" customFormat="1" ht="15.75" customHeight="1">
      <c r="A480" s="154"/>
      <c r="B480" s="53" t="s">
        <v>479</v>
      </c>
      <c r="C480" s="47" t="s">
        <v>480</v>
      </c>
      <c r="D480" s="117">
        <v>792</v>
      </c>
      <c r="E480" s="266">
        <f t="shared" si="80"/>
        <v>2.3312477594486694E-05</v>
      </c>
      <c r="F480" s="252">
        <f t="shared" si="84"/>
        <v>792</v>
      </c>
      <c r="G480" s="117"/>
      <c r="H480" s="248"/>
      <c r="I480" s="248"/>
      <c r="J480" s="246"/>
      <c r="K480" s="246"/>
      <c r="L480" s="249"/>
    </row>
    <row r="481" spans="1:12" s="59" customFormat="1" ht="15.75" customHeight="1">
      <c r="A481" s="154"/>
      <c r="B481" s="53" t="s">
        <v>229</v>
      </c>
      <c r="C481" s="46" t="s">
        <v>231</v>
      </c>
      <c r="D481" s="117">
        <v>1600</v>
      </c>
      <c r="E481" s="266">
        <f t="shared" si="80"/>
        <v>4.709591433229635E-05</v>
      </c>
      <c r="F481" s="252">
        <f t="shared" si="84"/>
        <v>1600</v>
      </c>
      <c r="G481" s="117"/>
      <c r="H481" s="248"/>
      <c r="I481" s="248"/>
      <c r="J481" s="246"/>
      <c r="K481" s="246"/>
      <c r="L481" s="249"/>
    </row>
    <row r="482" spans="1:12" s="59" customFormat="1" ht="15.75" customHeight="1">
      <c r="A482" s="154"/>
      <c r="B482" s="53" t="s">
        <v>221</v>
      </c>
      <c r="C482" s="46" t="s">
        <v>225</v>
      </c>
      <c r="D482" s="117">
        <v>1450</v>
      </c>
      <c r="E482" s="266">
        <f t="shared" si="80"/>
        <v>4.2680672363643566E-05</v>
      </c>
      <c r="F482" s="252">
        <f t="shared" si="84"/>
        <v>1450</v>
      </c>
      <c r="G482" s="117"/>
      <c r="H482" s="248"/>
      <c r="I482" s="248"/>
      <c r="J482" s="246"/>
      <c r="K482" s="246"/>
      <c r="L482" s="249"/>
    </row>
    <row r="483" spans="1:12" s="59" customFormat="1" ht="15" customHeight="1">
      <c r="A483" s="154"/>
      <c r="B483" s="53" t="s">
        <v>30</v>
      </c>
      <c r="C483" s="47" t="s">
        <v>31</v>
      </c>
      <c r="D483" s="117">
        <v>1500</v>
      </c>
      <c r="E483" s="266">
        <f t="shared" si="80"/>
        <v>4.415241968652783E-05</v>
      </c>
      <c r="F483" s="252">
        <f t="shared" si="84"/>
        <v>1500</v>
      </c>
      <c r="G483" s="117"/>
      <c r="H483" s="248"/>
      <c r="I483" s="248"/>
      <c r="J483" s="246"/>
      <c r="K483" s="246"/>
      <c r="L483" s="249"/>
    </row>
    <row r="484" spans="1:12" s="59" customFormat="1" ht="15" customHeight="1">
      <c r="A484" s="154"/>
      <c r="B484" s="53" t="s">
        <v>34</v>
      </c>
      <c r="C484" s="47" t="s">
        <v>35</v>
      </c>
      <c r="D484" s="117">
        <v>6035</v>
      </c>
      <c r="E484" s="266">
        <f t="shared" si="80"/>
        <v>0.0001776399018721303</v>
      </c>
      <c r="F484" s="252">
        <f t="shared" si="84"/>
        <v>6035</v>
      </c>
      <c r="G484" s="117"/>
      <c r="H484" s="248"/>
      <c r="I484" s="248"/>
      <c r="J484" s="246"/>
      <c r="K484" s="246"/>
      <c r="L484" s="249"/>
    </row>
    <row r="485" spans="1:12" s="59" customFormat="1" ht="14.25" customHeight="1">
      <c r="A485" s="154"/>
      <c r="B485" s="53" t="s">
        <v>485</v>
      </c>
      <c r="C485" s="47" t="s">
        <v>370</v>
      </c>
      <c r="D485" s="117">
        <v>120</v>
      </c>
      <c r="E485" s="266">
        <f t="shared" si="80"/>
        <v>3.532193574922226E-06</v>
      </c>
      <c r="F485" s="252">
        <f t="shared" si="84"/>
        <v>120</v>
      </c>
      <c r="G485" s="117"/>
      <c r="H485" s="248"/>
      <c r="I485" s="248"/>
      <c r="J485" s="246"/>
      <c r="K485" s="246"/>
      <c r="L485" s="249"/>
    </row>
    <row r="486" spans="1:12" s="59" customFormat="1" ht="14.25" customHeight="1">
      <c r="A486" s="154"/>
      <c r="B486" s="53" t="s">
        <v>222</v>
      </c>
      <c r="C486" s="46" t="s">
        <v>568</v>
      </c>
      <c r="D486" s="117">
        <v>1800</v>
      </c>
      <c r="E486" s="266">
        <f t="shared" si="80"/>
        <v>5.2982903623833395E-05</v>
      </c>
      <c r="F486" s="252">
        <f t="shared" si="84"/>
        <v>1800</v>
      </c>
      <c r="G486" s="117"/>
      <c r="H486" s="248"/>
      <c r="I486" s="248"/>
      <c r="J486" s="246"/>
      <c r="K486" s="246"/>
      <c r="L486" s="249"/>
    </row>
    <row r="487" spans="1:12" s="59" customFormat="1" ht="14.25" customHeight="1">
      <c r="A487" s="154"/>
      <c r="B487" s="53" t="s">
        <v>223</v>
      </c>
      <c r="C487" s="46" t="s">
        <v>227</v>
      </c>
      <c r="D487" s="117">
        <v>800</v>
      </c>
      <c r="E487" s="266">
        <f t="shared" si="80"/>
        <v>2.3547957166148174E-05</v>
      </c>
      <c r="F487" s="252">
        <f t="shared" si="84"/>
        <v>800</v>
      </c>
      <c r="G487" s="117"/>
      <c r="H487" s="248"/>
      <c r="I487" s="248"/>
      <c r="J487" s="246"/>
      <c r="K487" s="246"/>
      <c r="L487" s="249"/>
    </row>
    <row r="488" spans="1:12" s="59" customFormat="1" ht="14.25" customHeight="1">
      <c r="A488" s="154"/>
      <c r="B488" s="53" t="s">
        <v>224</v>
      </c>
      <c r="C488" s="46" t="s">
        <v>228</v>
      </c>
      <c r="D488" s="117">
        <v>4050</v>
      </c>
      <c r="E488" s="266">
        <f t="shared" si="80"/>
        <v>0.00011921153315362514</v>
      </c>
      <c r="F488" s="252">
        <f t="shared" si="84"/>
        <v>4050</v>
      </c>
      <c r="G488" s="117"/>
      <c r="H488" s="248"/>
      <c r="I488" s="248"/>
      <c r="J488" s="246"/>
      <c r="K488" s="246"/>
      <c r="L488" s="249"/>
    </row>
    <row r="489" spans="1:12" s="58" customFormat="1" ht="52.5" customHeight="1">
      <c r="A489" s="152" t="s">
        <v>276</v>
      </c>
      <c r="B489" s="174"/>
      <c r="C489" s="99" t="s">
        <v>278</v>
      </c>
      <c r="D489" s="244">
        <f>SUM(D490:D494)</f>
        <v>24067</v>
      </c>
      <c r="E489" s="264">
        <f t="shared" si="80"/>
        <v>0.0007084108563971102</v>
      </c>
      <c r="F489" s="244">
        <f aca="true" t="shared" si="85" ref="F489:L489">SUM(F490:F494)</f>
        <v>24067</v>
      </c>
      <c r="G489" s="244">
        <f t="shared" si="85"/>
        <v>15420</v>
      </c>
      <c r="H489" s="244">
        <f t="shared" si="85"/>
        <v>2803</v>
      </c>
      <c r="I489" s="244">
        <f t="shared" si="85"/>
        <v>0</v>
      </c>
      <c r="J489" s="244">
        <f t="shared" si="85"/>
        <v>0</v>
      </c>
      <c r="K489" s="244">
        <f t="shared" si="85"/>
        <v>0</v>
      </c>
      <c r="L489" s="245">
        <f t="shared" si="85"/>
        <v>0</v>
      </c>
    </row>
    <row r="490" spans="1:12" s="58" customFormat="1" ht="18.75" customHeight="1">
      <c r="A490" s="170"/>
      <c r="B490" s="53" t="s">
        <v>15</v>
      </c>
      <c r="C490" s="46" t="s">
        <v>277</v>
      </c>
      <c r="D490" s="117">
        <v>15420</v>
      </c>
      <c r="E490" s="266">
        <f t="shared" si="80"/>
        <v>0.0004538868743775061</v>
      </c>
      <c r="F490" s="117">
        <f>D490</f>
        <v>15420</v>
      </c>
      <c r="G490" s="117">
        <f>F490</f>
        <v>15420</v>
      </c>
      <c r="H490" s="117"/>
      <c r="I490" s="252"/>
      <c r="J490" s="246"/>
      <c r="K490" s="246"/>
      <c r="L490" s="249"/>
    </row>
    <row r="491" spans="1:12" s="58" customFormat="1" ht="14.25" customHeight="1">
      <c r="A491" s="170"/>
      <c r="B491" s="53" t="s">
        <v>45</v>
      </c>
      <c r="C491" s="46" t="s">
        <v>46</v>
      </c>
      <c r="D491" s="117">
        <v>2425</v>
      </c>
      <c r="E491" s="266">
        <f aca="true" t="shared" si="86" ref="E491:E522">D491/$D$608</f>
        <v>7.137974515988666E-05</v>
      </c>
      <c r="F491" s="117">
        <f>D491</f>
        <v>2425</v>
      </c>
      <c r="G491" s="117"/>
      <c r="H491" s="117">
        <f>D491</f>
        <v>2425</v>
      </c>
      <c r="I491" s="252"/>
      <c r="J491" s="246"/>
      <c r="K491" s="246"/>
      <c r="L491" s="249"/>
    </row>
    <row r="492" spans="1:12" s="58" customFormat="1" ht="13.5" customHeight="1">
      <c r="A492" s="170"/>
      <c r="B492" s="53" t="s">
        <v>20</v>
      </c>
      <c r="C492" s="46" t="s">
        <v>21</v>
      </c>
      <c r="D492" s="117">
        <v>378</v>
      </c>
      <c r="E492" s="266">
        <f t="shared" si="86"/>
        <v>1.1126409761005012E-05</v>
      </c>
      <c r="F492" s="117">
        <f>D492</f>
        <v>378</v>
      </c>
      <c r="G492" s="117"/>
      <c r="H492" s="117">
        <f>D492</f>
        <v>378</v>
      </c>
      <c r="I492" s="252"/>
      <c r="J492" s="246"/>
      <c r="K492" s="246"/>
      <c r="L492" s="249"/>
    </row>
    <row r="493" spans="1:12" s="59" customFormat="1" ht="14.25" customHeight="1">
      <c r="A493" s="154"/>
      <c r="B493" s="53" t="s">
        <v>28</v>
      </c>
      <c r="C493" s="47" t="s">
        <v>102</v>
      </c>
      <c r="D493" s="117">
        <v>5039</v>
      </c>
      <c r="E493" s="266">
        <f t="shared" si="86"/>
        <v>0.0001483226952002758</v>
      </c>
      <c r="F493" s="117">
        <f>D493</f>
        <v>5039</v>
      </c>
      <c r="G493" s="117"/>
      <c r="H493" s="117"/>
      <c r="I493" s="252"/>
      <c r="J493" s="246"/>
      <c r="K493" s="246"/>
      <c r="L493" s="249"/>
    </row>
    <row r="494" spans="1:12" s="59" customFormat="1" ht="14.25" customHeight="1">
      <c r="A494" s="154"/>
      <c r="B494" s="53" t="s">
        <v>34</v>
      </c>
      <c r="C494" s="47" t="s">
        <v>35</v>
      </c>
      <c r="D494" s="117">
        <v>805</v>
      </c>
      <c r="E494" s="266">
        <f t="shared" si="86"/>
        <v>2.36951318984366E-05</v>
      </c>
      <c r="F494" s="117">
        <f>D494</f>
        <v>805</v>
      </c>
      <c r="G494" s="117"/>
      <c r="H494" s="117"/>
      <c r="I494" s="252"/>
      <c r="J494" s="246"/>
      <c r="K494" s="246"/>
      <c r="L494" s="249"/>
    </row>
    <row r="495" spans="1:12" s="59" customFormat="1" ht="14.25" customHeight="1">
      <c r="A495" s="373" t="s">
        <v>633</v>
      </c>
      <c r="B495" s="374"/>
      <c r="C495" s="375" t="s">
        <v>634</v>
      </c>
      <c r="D495" s="344">
        <f>D496</f>
        <v>3500</v>
      </c>
      <c r="E495" s="264">
        <f t="shared" si="86"/>
        <v>0.00010302231260189827</v>
      </c>
      <c r="F495" s="344">
        <f>F496</f>
        <v>3500</v>
      </c>
      <c r="G495" s="344">
        <f aca="true" t="shared" si="87" ref="G495:L495">G496</f>
        <v>0</v>
      </c>
      <c r="H495" s="344">
        <f t="shared" si="87"/>
        <v>0</v>
      </c>
      <c r="I495" s="344">
        <f t="shared" si="87"/>
        <v>3500</v>
      </c>
      <c r="J495" s="344">
        <f t="shared" si="87"/>
        <v>0</v>
      </c>
      <c r="K495" s="344">
        <f t="shared" si="87"/>
        <v>0</v>
      </c>
      <c r="L495" s="344">
        <f t="shared" si="87"/>
        <v>0</v>
      </c>
    </row>
    <row r="496" spans="1:12" s="59" customFormat="1" ht="14.25" customHeight="1">
      <c r="A496" s="154"/>
      <c r="B496" s="53" t="s">
        <v>182</v>
      </c>
      <c r="C496" s="46" t="s">
        <v>379</v>
      </c>
      <c r="D496" s="117">
        <v>3500</v>
      </c>
      <c r="E496" s="266">
        <f t="shared" si="86"/>
        <v>0.00010302231260189827</v>
      </c>
      <c r="F496" s="117">
        <f>D496</f>
        <v>3500</v>
      </c>
      <c r="G496" s="117"/>
      <c r="H496" s="117"/>
      <c r="I496" s="252">
        <f>F496</f>
        <v>3500</v>
      </c>
      <c r="J496" s="246"/>
      <c r="K496" s="246"/>
      <c r="L496" s="249"/>
    </row>
    <row r="497" spans="1:12" s="59" customFormat="1" ht="23.25" customHeight="1">
      <c r="A497" s="152" t="s">
        <v>294</v>
      </c>
      <c r="B497" s="183"/>
      <c r="C497" s="99" t="s">
        <v>295</v>
      </c>
      <c r="D497" s="244">
        <f>D498</f>
        <v>2000</v>
      </c>
      <c r="E497" s="264">
        <f t="shared" si="86"/>
        <v>5.8869892915370436E-05</v>
      </c>
      <c r="F497" s="244">
        <f aca="true" t="shared" si="88" ref="F497:L497">F498</f>
        <v>2000</v>
      </c>
      <c r="G497" s="244">
        <f t="shared" si="88"/>
        <v>0</v>
      </c>
      <c r="H497" s="244">
        <f t="shared" si="88"/>
        <v>0</v>
      </c>
      <c r="I497" s="244">
        <f t="shared" si="88"/>
        <v>0</v>
      </c>
      <c r="J497" s="244">
        <f t="shared" si="88"/>
        <v>0</v>
      </c>
      <c r="K497" s="244">
        <f t="shared" si="88"/>
        <v>0</v>
      </c>
      <c r="L497" s="245">
        <f t="shared" si="88"/>
        <v>0</v>
      </c>
    </row>
    <row r="498" spans="1:12" s="59" customFormat="1" ht="15.75" customHeight="1">
      <c r="A498" s="154"/>
      <c r="B498" s="177" t="s">
        <v>222</v>
      </c>
      <c r="C498" s="46" t="s">
        <v>568</v>
      </c>
      <c r="D498" s="117">
        <v>2000</v>
      </c>
      <c r="E498" s="266">
        <f t="shared" si="86"/>
        <v>5.8869892915370436E-05</v>
      </c>
      <c r="F498" s="117">
        <f>D498</f>
        <v>2000</v>
      </c>
      <c r="G498" s="117"/>
      <c r="H498" s="247"/>
      <c r="I498" s="248"/>
      <c r="J498" s="246"/>
      <c r="K498" s="246"/>
      <c r="L498" s="249"/>
    </row>
    <row r="499" spans="1:12" s="59" customFormat="1" ht="18.75" customHeight="1">
      <c r="A499" s="152" t="s">
        <v>113</v>
      </c>
      <c r="B499" s="183"/>
      <c r="C499" s="99" t="s">
        <v>84</v>
      </c>
      <c r="D499" s="244">
        <f>SUM(D500:D502)</f>
        <v>9715</v>
      </c>
      <c r="E499" s="264">
        <f t="shared" si="86"/>
        <v>0.0002859605048364119</v>
      </c>
      <c r="F499" s="244">
        <f aca="true" t="shared" si="89" ref="F499:L499">SUM(F500:F502)</f>
        <v>9715</v>
      </c>
      <c r="G499" s="244">
        <f t="shared" si="89"/>
        <v>0</v>
      </c>
      <c r="H499" s="244">
        <f t="shared" si="89"/>
        <v>0</v>
      </c>
      <c r="I499" s="244">
        <f t="shared" si="89"/>
        <v>0</v>
      </c>
      <c r="J499" s="244">
        <f t="shared" si="89"/>
        <v>0</v>
      </c>
      <c r="K499" s="244">
        <f t="shared" si="89"/>
        <v>0</v>
      </c>
      <c r="L499" s="245">
        <f t="shared" si="89"/>
        <v>0</v>
      </c>
    </row>
    <row r="500" spans="1:12" s="59" customFormat="1" ht="14.25" customHeight="1">
      <c r="A500" s="170"/>
      <c r="B500" s="52" t="s">
        <v>24</v>
      </c>
      <c r="C500" s="47" t="s">
        <v>100</v>
      </c>
      <c r="D500" s="117">
        <v>1000</v>
      </c>
      <c r="E500" s="266">
        <f t="shared" si="86"/>
        <v>2.9434946457685218E-05</v>
      </c>
      <c r="F500" s="260">
        <f>D500</f>
        <v>1000</v>
      </c>
      <c r="G500" s="117"/>
      <c r="H500" s="117"/>
      <c r="I500" s="252"/>
      <c r="J500" s="246"/>
      <c r="K500" s="246"/>
      <c r="L500" s="249"/>
    </row>
    <row r="501" spans="1:12" s="59" customFormat="1" ht="14.25" customHeight="1">
      <c r="A501" s="170"/>
      <c r="B501" s="52" t="s">
        <v>28</v>
      </c>
      <c r="C501" s="47" t="s">
        <v>102</v>
      </c>
      <c r="D501" s="117">
        <v>1411</v>
      </c>
      <c r="E501" s="266">
        <f t="shared" si="86"/>
        <v>4.153270945179384E-05</v>
      </c>
      <c r="F501" s="260">
        <f>D501</f>
        <v>1411</v>
      </c>
      <c r="G501" s="117"/>
      <c r="H501" s="117"/>
      <c r="I501" s="252"/>
      <c r="J501" s="246"/>
      <c r="K501" s="246"/>
      <c r="L501" s="249"/>
    </row>
    <row r="502" spans="1:12" s="59" customFormat="1" ht="14.25" customHeight="1">
      <c r="A502" s="170"/>
      <c r="B502" s="52" t="s">
        <v>34</v>
      </c>
      <c r="C502" s="46" t="s">
        <v>279</v>
      </c>
      <c r="D502" s="117">
        <v>7304</v>
      </c>
      <c r="E502" s="266">
        <f t="shared" si="86"/>
        <v>0.00021499284892693285</v>
      </c>
      <c r="F502" s="260">
        <f>D502</f>
        <v>7304</v>
      </c>
      <c r="G502" s="117"/>
      <c r="H502" s="117"/>
      <c r="I502" s="252"/>
      <c r="J502" s="246"/>
      <c r="K502" s="246"/>
      <c r="L502" s="249"/>
    </row>
    <row r="503" spans="1:12" s="59" customFormat="1" ht="24.75" customHeight="1">
      <c r="A503" s="172" t="s">
        <v>199</v>
      </c>
      <c r="B503" s="178"/>
      <c r="C503" s="65" t="s">
        <v>112</v>
      </c>
      <c r="D503" s="250">
        <f aca="true" t="shared" si="90" ref="D503:L503">D504+D506+D513</f>
        <v>1242223</v>
      </c>
      <c r="E503" s="263">
        <f t="shared" si="86"/>
        <v>0.0365647674935051</v>
      </c>
      <c r="F503" s="250">
        <f t="shared" si="90"/>
        <v>1242223</v>
      </c>
      <c r="G503" s="250">
        <f t="shared" si="90"/>
        <v>862885</v>
      </c>
      <c r="H503" s="250">
        <f t="shared" si="90"/>
        <v>142045</v>
      </c>
      <c r="I503" s="250">
        <f t="shared" si="90"/>
        <v>26082</v>
      </c>
      <c r="J503" s="250">
        <f t="shared" si="90"/>
        <v>0</v>
      </c>
      <c r="K503" s="250">
        <f t="shared" si="90"/>
        <v>0</v>
      </c>
      <c r="L503" s="251">
        <f t="shared" si="90"/>
        <v>0</v>
      </c>
    </row>
    <row r="504" spans="1:12" s="59" customFormat="1" ht="24.75" customHeight="1">
      <c r="A504" s="152" t="s">
        <v>213</v>
      </c>
      <c r="B504" s="183"/>
      <c r="C504" s="99" t="s">
        <v>214</v>
      </c>
      <c r="D504" s="244">
        <f>D505</f>
        <v>26082</v>
      </c>
      <c r="E504" s="264">
        <f t="shared" si="86"/>
        <v>0.0007677222735093459</v>
      </c>
      <c r="F504" s="244">
        <f aca="true" t="shared" si="91" ref="F504:L504">F505</f>
        <v>26082</v>
      </c>
      <c r="G504" s="244">
        <f t="shared" si="91"/>
        <v>0</v>
      </c>
      <c r="H504" s="244">
        <f t="shared" si="91"/>
        <v>0</v>
      </c>
      <c r="I504" s="244">
        <f t="shared" si="91"/>
        <v>26082</v>
      </c>
      <c r="J504" s="244">
        <f t="shared" si="91"/>
        <v>0</v>
      </c>
      <c r="K504" s="244">
        <f t="shared" si="91"/>
        <v>0</v>
      </c>
      <c r="L504" s="245">
        <f t="shared" si="91"/>
        <v>0</v>
      </c>
    </row>
    <row r="505" spans="1:12" s="59" customFormat="1" ht="22.5" customHeight="1">
      <c r="A505" s="148"/>
      <c r="B505" s="179" t="s">
        <v>74</v>
      </c>
      <c r="C505" s="104" t="s">
        <v>215</v>
      </c>
      <c r="D505" s="252">
        <v>26082</v>
      </c>
      <c r="E505" s="266">
        <f t="shared" si="86"/>
        <v>0.0007677222735093459</v>
      </c>
      <c r="F505" s="252">
        <f>D505</f>
        <v>26082</v>
      </c>
      <c r="G505" s="257"/>
      <c r="H505" s="257"/>
      <c r="I505" s="252">
        <f>F505</f>
        <v>26082</v>
      </c>
      <c r="J505" s="246"/>
      <c r="K505" s="246"/>
      <c r="L505" s="249"/>
    </row>
    <row r="506" spans="1:12" s="59" customFormat="1" ht="17.25" customHeight="1">
      <c r="A506" s="152" t="s">
        <v>210</v>
      </c>
      <c r="B506" s="183"/>
      <c r="C506" s="99" t="s">
        <v>445</v>
      </c>
      <c r="D506" s="244">
        <f>SUM(D507:D512)</f>
        <v>18821</v>
      </c>
      <c r="E506" s="264">
        <f t="shared" si="86"/>
        <v>0.0005539951272800935</v>
      </c>
      <c r="F506" s="244">
        <f aca="true" t="shared" si="92" ref="F506:L506">SUM(F507:F512)</f>
        <v>18821</v>
      </c>
      <c r="G506" s="244">
        <f t="shared" si="92"/>
        <v>15055</v>
      </c>
      <c r="H506" s="244">
        <f t="shared" si="92"/>
        <v>2645</v>
      </c>
      <c r="I506" s="244">
        <f t="shared" si="92"/>
        <v>0</v>
      </c>
      <c r="J506" s="244">
        <f t="shared" si="92"/>
        <v>0</v>
      </c>
      <c r="K506" s="244">
        <f t="shared" si="92"/>
        <v>0</v>
      </c>
      <c r="L506" s="245">
        <f t="shared" si="92"/>
        <v>0</v>
      </c>
    </row>
    <row r="507" spans="1:12" s="59" customFormat="1" ht="16.5" customHeight="1">
      <c r="A507" s="154"/>
      <c r="B507" s="177" t="s">
        <v>15</v>
      </c>
      <c r="C507" s="46" t="s">
        <v>16</v>
      </c>
      <c r="D507" s="117">
        <v>13780</v>
      </c>
      <c r="E507" s="266">
        <f t="shared" si="86"/>
        <v>0.0004056135621869023</v>
      </c>
      <c r="F507" s="117">
        <f aca="true" t="shared" si="93" ref="F507:F512">D507</f>
        <v>13780</v>
      </c>
      <c r="G507" s="117">
        <f>F507</f>
        <v>13780</v>
      </c>
      <c r="H507" s="247"/>
      <c r="I507" s="248"/>
      <c r="J507" s="246"/>
      <c r="K507" s="246"/>
      <c r="L507" s="249"/>
    </row>
    <row r="508" spans="1:12" s="59" customFormat="1" ht="13.5" customHeight="1">
      <c r="A508" s="154"/>
      <c r="B508" s="177" t="s">
        <v>18</v>
      </c>
      <c r="C508" s="46" t="s">
        <v>19</v>
      </c>
      <c r="D508" s="117">
        <v>1275</v>
      </c>
      <c r="E508" s="266">
        <f t="shared" si="86"/>
        <v>3.752955673354865E-05</v>
      </c>
      <c r="F508" s="117">
        <f t="shared" si="93"/>
        <v>1275</v>
      </c>
      <c r="G508" s="117">
        <f>F508</f>
        <v>1275</v>
      </c>
      <c r="H508" s="247"/>
      <c r="I508" s="248"/>
      <c r="J508" s="246"/>
      <c r="K508" s="246"/>
      <c r="L508" s="249"/>
    </row>
    <row r="509" spans="1:12" s="59" customFormat="1" ht="14.25" customHeight="1">
      <c r="A509" s="154"/>
      <c r="B509" s="180" t="s">
        <v>45</v>
      </c>
      <c r="C509" s="46" t="s">
        <v>211</v>
      </c>
      <c r="D509" s="117">
        <v>2275</v>
      </c>
      <c r="E509" s="266">
        <f t="shared" si="86"/>
        <v>6.696450319123387E-05</v>
      </c>
      <c r="F509" s="117">
        <f t="shared" si="93"/>
        <v>2275</v>
      </c>
      <c r="G509" s="117"/>
      <c r="H509" s="247">
        <f>F509</f>
        <v>2275</v>
      </c>
      <c r="I509" s="248"/>
      <c r="J509" s="246"/>
      <c r="K509" s="246"/>
      <c r="L509" s="249"/>
    </row>
    <row r="510" spans="1:12" s="59" customFormat="1" ht="13.5" customHeight="1">
      <c r="A510" s="154"/>
      <c r="B510" s="180" t="s">
        <v>20</v>
      </c>
      <c r="C510" s="46" t="s">
        <v>21</v>
      </c>
      <c r="D510" s="117">
        <v>370</v>
      </c>
      <c r="E510" s="266">
        <f t="shared" si="86"/>
        <v>1.089093018934353E-05</v>
      </c>
      <c r="F510" s="117">
        <f t="shared" si="93"/>
        <v>370</v>
      </c>
      <c r="G510" s="117"/>
      <c r="H510" s="247">
        <f>F510</f>
        <v>370</v>
      </c>
      <c r="I510" s="248"/>
      <c r="J510" s="246"/>
      <c r="K510" s="246"/>
      <c r="L510" s="249"/>
    </row>
    <row r="511" spans="1:12" s="59" customFormat="1" ht="14.25" customHeight="1">
      <c r="A511" s="154"/>
      <c r="B511" s="177" t="s">
        <v>28</v>
      </c>
      <c r="C511" s="46" t="s">
        <v>102</v>
      </c>
      <c r="D511" s="117">
        <v>669</v>
      </c>
      <c r="E511" s="266">
        <f t="shared" si="86"/>
        <v>1.9691979180191412E-05</v>
      </c>
      <c r="F511" s="117">
        <f t="shared" si="93"/>
        <v>669</v>
      </c>
      <c r="G511" s="117"/>
      <c r="H511" s="247"/>
      <c r="I511" s="248"/>
      <c r="J511" s="246"/>
      <c r="K511" s="246"/>
      <c r="L511" s="249"/>
    </row>
    <row r="512" spans="1:12" s="59" customFormat="1" ht="12.75" customHeight="1">
      <c r="A512" s="154"/>
      <c r="B512" s="177" t="s">
        <v>34</v>
      </c>
      <c r="C512" s="46" t="s">
        <v>35</v>
      </c>
      <c r="D512" s="117">
        <v>452</v>
      </c>
      <c r="E512" s="266">
        <f t="shared" si="86"/>
        <v>1.330459579887372E-05</v>
      </c>
      <c r="F512" s="117">
        <f t="shared" si="93"/>
        <v>452</v>
      </c>
      <c r="G512" s="117"/>
      <c r="H512" s="247"/>
      <c r="I512" s="248"/>
      <c r="J512" s="246"/>
      <c r="K512" s="246"/>
      <c r="L512" s="249"/>
    </row>
    <row r="513" spans="1:12" s="59" customFormat="1" ht="15.75" customHeight="1">
      <c r="A513" s="152" t="s">
        <v>239</v>
      </c>
      <c r="B513" s="184"/>
      <c r="C513" s="99" t="s">
        <v>240</v>
      </c>
      <c r="D513" s="244">
        <f>SUM(D514:D531)</f>
        <v>1197320</v>
      </c>
      <c r="E513" s="264">
        <f t="shared" si="86"/>
        <v>0.035243050092715666</v>
      </c>
      <c r="F513" s="244">
        <f aca="true" t="shared" si="94" ref="F513:L513">SUM(F514:F531)</f>
        <v>1197320</v>
      </c>
      <c r="G513" s="244">
        <f t="shared" si="94"/>
        <v>847830</v>
      </c>
      <c r="H513" s="244">
        <f t="shared" si="94"/>
        <v>139400</v>
      </c>
      <c r="I513" s="244">
        <f t="shared" si="94"/>
        <v>0</v>
      </c>
      <c r="J513" s="244">
        <f t="shared" si="94"/>
        <v>0</v>
      </c>
      <c r="K513" s="244">
        <f t="shared" si="94"/>
        <v>0</v>
      </c>
      <c r="L513" s="245">
        <f t="shared" si="94"/>
        <v>0</v>
      </c>
    </row>
    <row r="514" spans="1:12" s="59" customFormat="1" ht="15.75" customHeight="1">
      <c r="A514" s="170"/>
      <c r="B514" s="177" t="s">
        <v>549</v>
      </c>
      <c r="C514" s="46" t="s">
        <v>280</v>
      </c>
      <c r="D514" s="117">
        <v>5250</v>
      </c>
      <c r="E514" s="266">
        <f t="shared" si="86"/>
        <v>0.0001545334689028474</v>
      </c>
      <c r="F514" s="117">
        <f>D514</f>
        <v>5250</v>
      </c>
      <c r="G514" s="296"/>
      <c r="H514" s="117"/>
      <c r="I514" s="131"/>
      <c r="J514" s="246"/>
      <c r="K514" s="246"/>
      <c r="L514" s="249"/>
    </row>
    <row r="515" spans="1:12" s="59" customFormat="1" ht="15.75" customHeight="1">
      <c r="A515" s="154"/>
      <c r="B515" s="177" t="s">
        <v>15</v>
      </c>
      <c r="C515" s="46" t="s">
        <v>277</v>
      </c>
      <c r="D515" s="117">
        <v>785600</v>
      </c>
      <c r="E515" s="266">
        <f t="shared" si="86"/>
        <v>0.023124093937157506</v>
      </c>
      <c r="F515" s="117">
        <f aca="true" t="shared" si="95" ref="F515:F531">D515</f>
        <v>785600</v>
      </c>
      <c r="G515" s="117">
        <f>F515</f>
        <v>785600</v>
      </c>
      <c r="H515" s="117"/>
      <c r="I515" s="247"/>
      <c r="J515" s="246"/>
      <c r="K515" s="246"/>
      <c r="L515" s="249"/>
    </row>
    <row r="516" spans="1:12" s="59" customFormat="1" ht="15" customHeight="1">
      <c r="A516" s="154"/>
      <c r="B516" s="177" t="s">
        <v>18</v>
      </c>
      <c r="C516" s="46" t="s">
        <v>19</v>
      </c>
      <c r="D516" s="117">
        <v>55830</v>
      </c>
      <c r="E516" s="266">
        <f t="shared" si="86"/>
        <v>0.0016433530607325659</v>
      </c>
      <c r="F516" s="117">
        <f t="shared" si="95"/>
        <v>55830</v>
      </c>
      <c r="G516" s="117">
        <f>F516</f>
        <v>55830</v>
      </c>
      <c r="H516" s="117"/>
      <c r="I516" s="247"/>
      <c r="J516" s="246"/>
      <c r="K516" s="246"/>
      <c r="L516" s="249"/>
    </row>
    <row r="517" spans="1:12" s="59" customFormat="1" ht="15" customHeight="1">
      <c r="A517" s="154"/>
      <c r="B517" s="180" t="s">
        <v>68</v>
      </c>
      <c r="C517" s="46" t="s">
        <v>82</v>
      </c>
      <c r="D517" s="117">
        <v>119900</v>
      </c>
      <c r="E517" s="266">
        <f t="shared" si="86"/>
        <v>0.0035292500802764576</v>
      </c>
      <c r="F517" s="117">
        <f t="shared" si="95"/>
        <v>119900</v>
      </c>
      <c r="G517" s="117"/>
      <c r="H517" s="117">
        <f>F517</f>
        <v>119900</v>
      </c>
      <c r="I517" s="247"/>
      <c r="J517" s="246"/>
      <c r="K517" s="246"/>
      <c r="L517" s="249"/>
    </row>
    <row r="518" spans="1:12" s="59" customFormat="1" ht="15" customHeight="1">
      <c r="A518" s="154"/>
      <c r="B518" s="180" t="s">
        <v>20</v>
      </c>
      <c r="C518" s="46" t="s">
        <v>21</v>
      </c>
      <c r="D518" s="117">
        <v>19500</v>
      </c>
      <c r="E518" s="266">
        <f t="shared" si="86"/>
        <v>0.0005739814559248618</v>
      </c>
      <c r="F518" s="117">
        <f t="shared" si="95"/>
        <v>19500</v>
      </c>
      <c r="G518" s="117"/>
      <c r="H518" s="117">
        <f>F518</f>
        <v>19500</v>
      </c>
      <c r="I518" s="247"/>
      <c r="J518" s="246"/>
      <c r="K518" s="246"/>
      <c r="L518" s="249"/>
    </row>
    <row r="519" spans="1:12" s="59" customFormat="1" ht="14.25" customHeight="1">
      <c r="A519" s="154"/>
      <c r="B519" s="177" t="s">
        <v>477</v>
      </c>
      <c r="C519" s="46" t="s">
        <v>478</v>
      </c>
      <c r="D519" s="117">
        <v>6400</v>
      </c>
      <c r="E519" s="266">
        <f t="shared" si="86"/>
        <v>0.0001883836573291854</v>
      </c>
      <c r="F519" s="117">
        <f t="shared" si="95"/>
        <v>6400</v>
      </c>
      <c r="G519" s="117">
        <f>F519</f>
        <v>6400</v>
      </c>
      <c r="H519" s="117"/>
      <c r="I519" s="247"/>
      <c r="J519" s="246"/>
      <c r="K519" s="246"/>
      <c r="L519" s="249"/>
    </row>
    <row r="520" spans="1:12" s="59" customFormat="1" ht="14.25" customHeight="1">
      <c r="A520" s="154"/>
      <c r="B520" s="177" t="s">
        <v>22</v>
      </c>
      <c r="C520" s="46" t="s">
        <v>140</v>
      </c>
      <c r="D520" s="117">
        <v>59634</v>
      </c>
      <c r="E520" s="266">
        <f t="shared" si="86"/>
        <v>0.0017553235970576002</v>
      </c>
      <c r="F520" s="117">
        <f t="shared" si="95"/>
        <v>59634</v>
      </c>
      <c r="G520" s="117"/>
      <c r="H520" s="117"/>
      <c r="I520" s="247"/>
      <c r="J520" s="246"/>
      <c r="K520" s="246"/>
      <c r="L520" s="249"/>
    </row>
    <row r="521" spans="1:12" s="59" customFormat="1" ht="13.5" customHeight="1">
      <c r="A521" s="154"/>
      <c r="B521" s="177" t="s">
        <v>24</v>
      </c>
      <c r="C521" s="46" t="s">
        <v>100</v>
      </c>
      <c r="D521" s="117">
        <v>20300</v>
      </c>
      <c r="E521" s="266">
        <f t="shared" si="86"/>
        <v>0.0005975294130910099</v>
      </c>
      <c r="F521" s="117">
        <f t="shared" si="95"/>
        <v>20300</v>
      </c>
      <c r="G521" s="117"/>
      <c r="H521" s="117"/>
      <c r="I521" s="247"/>
      <c r="J521" s="246"/>
      <c r="K521" s="246"/>
      <c r="L521" s="249"/>
    </row>
    <row r="522" spans="1:12" s="59" customFormat="1" ht="13.5" customHeight="1">
      <c r="A522" s="154"/>
      <c r="B522" s="177" t="s">
        <v>26</v>
      </c>
      <c r="C522" s="47" t="s">
        <v>101</v>
      </c>
      <c r="D522" s="117">
        <v>40000</v>
      </c>
      <c r="E522" s="266">
        <f t="shared" si="86"/>
        <v>0.0011773978583074088</v>
      </c>
      <c r="F522" s="117">
        <f t="shared" si="95"/>
        <v>40000</v>
      </c>
      <c r="G522" s="117"/>
      <c r="H522" s="117"/>
      <c r="I522" s="247"/>
      <c r="J522" s="246"/>
      <c r="K522" s="246"/>
      <c r="L522" s="249"/>
    </row>
    <row r="523" spans="1:12" s="59" customFormat="1" ht="13.5" customHeight="1">
      <c r="A523" s="154"/>
      <c r="B523" s="177" t="s">
        <v>88</v>
      </c>
      <c r="C523" s="47" t="s">
        <v>89</v>
      </c>
      <c r="D523" s="117">
        <v>900</v>
      </c>
      <c r="E523" s="266">
        <f aca="true" t="shared" si="96" ref="E523:E586">D523/$D$608</f>
        <v>2.6491451811916697E-05</v>
      </c>
      <c r="F523" s="117">
        <f t="shared" si="95"/>
        <v>900</v>
      </c>
      <c r="G523" s="117"/>
      <c r="H523" s="117"/>
      <c r="I523" s="247"/>
      <c r="J523" s="246"/>
      <c r="K523" s="246"/>
      <c r="L523" s="249"/>
    </row>
    <row r="524" spans="1:12" s="59" customFormat="1" ht="15" customHeight="1">
      <c r="A524" s="154"/>
      <c r="B524" s="177" t="s">
        <v>28</v>
      </c>
      <c r="C524" s="46" t="s">
        <v>102</v>
      </c>
      <c r="D524" s="117">
        <v>34520</v>
      </c>
      <c r="E524" s="266">
        <f t="shared" si="96"/>
        <v>0.0010160943517192938</v>
      </c>
      <c r="F524" s="117">
        <f t="shared" si="95"/>
        <v>34520</v>
      </c>
      <c r="G524" s="117"/>
      <c r="H524" s="117"/>
      <c r="I524" s="247"/>
      <c r="J524" s="246"/>
      <c r="K524" s="246"/>
      <c r="L524" s="249"/>
    </row>
    <row r="525" spans="1:12" s="59" customFormat="1" ht="15" customHeight="1">
      <c r="A525" s="154"/>
      <c r="B525" s="177" t="s">
        <v>229</v>
      </c>
      <c r="C525" s="46" t="s">
        <v>231</v>
      </c>
      <c r="D525" s="117">
        <v>1000</v>
      </c>
      <c r="E525" s="266">
        <f t="shared" si="96"/>
        <v>2.9434946457685218E-05</v>
      </c>
      <c r="F525" s="117">
        <f t="shared" si="95"/>
        <v>1000</v>
      </c>
      <c r="G525" s="117"/>
      <c r="H525" s="117"/>
      <c r="I525" s="247"/>
      <c r="J525" s="246"/>
      <c r="K525" s="246"/>
      <c r="L525" s="249"/>
    </row>
    <row r="526" spans="1:12" s="59" customFormat="1" ht="15" customHeight="1">
      <c r="A526" s="154"/>
      <c r="B526" s="177" t="s">
        <v>221</v>
      </c>
      <c r="C526" s="46" t="s">
        <v>225</v>
      </c>
      <c r="D526" s="117">
        <v>2500</v>
      </c>
      <c r="E526" s="266">
        <f t="shared" si="96"/>
        <v>7.358736614421305E-05</v>
      </c>
      <c r="F526" s="117">
        <f t="shared" si="95"/>
        <v>2500</v>
      </c>
      <c r="G526" s="117"/>
      <c r="H526" s="117"/>
      <c r="I526" s="247"/>
      <c r="J526" s="246"/>
      <c r="K526" s="246"/>
      <c r="L526" s="249"/>
    </row>
    <row r="527" spans="1:12" s="59" customFormat="1" ht="14.25" customHeight="1">
      <c r="A527" s="154"/>
      <c r="B527" s="177" t="s">
        <v>30</v>
      </c>
      <c r="C527" s="46" t="s">
        <v>31</v>
      </c>
      <c r="D527" s="117">
        <v>2000</v>
      </c>
      <c r="E527" s="266">
        <f t="shared" si="96"/>
        <v>5.8869892915370436E-05</v>
      </c>
      <c r="F527" s="117">
        <f t="shared" si="95"/>
        <v>2000</v>
      </c>
      <c r="G527" s="117"/>
      <c r="H527" s="117"/>
      <c r="I527" s="247"/>
      <c r="J527" s="246"/>
      <c r="K527" s="246"/>
      <c r="L527" s="249"/>
    </row>
    <row r="528" spans="1:12" s="59" customFormat="1" ht="14.25" customHeight="1">
      <c r="A528" s="154"/>
      <c r="B528" s="177" t="s">
        <v>34</v>
      </c>
      <c r="C528" s="46" t="s">
        <v>35</v>
      </c>
      <c r="D528" s="117">
        <v>35229</v>
      </c>
      <c r="E528" s="266">
        <f t="shared" si="96"/>
        <v>0.0010369637287577925</v>
      </c>
      <c r="F528" s="117">
        <f t="shared" si="95"/>
        <v>35229</v>
      </c>
      <c r="G528" s="117"/>
      <c r="H528" s="117"/>
      <c r="I528" s="247"/>
      <c r="J528" s="246"/>
      <c r="K528" s="246"/>
      <c r="L528" s="249"/>
    </row>
    <row r="529" spans="1:12" s="59" customFormat="1" ht="14.25" customHeight="1">
      <c r="A529" s="154"/>
      <c r="B529" s="177" t="s">
        <v>50</v>
      </c>
      <c r="C529" s="46" t="s">
        <v>51</v>
      </c>
      <c r="D529" s="117">
        <v>3306</v>
      </c>
      <c r="E529" s="266">
        <f t="shared" si="96"/>
        <v>9.731193298910734E-05</v>
      </c>
      <c r="F529" s="117">
        <f t="shared" si="95"/>
        <v>3306</v>
      </c>
      <c r="G529" s="117"/>
      <c r="H529" s="117"/>
      <c r="I529" s="247"/>
      <c r="J529" s="246"/>
      <c r="K529" s="246"/>
      <c r="L529" s="249"/>
    </row>
    <row r="530" spans="1:12" s="59" customFormat="1" ht="14.25" customHeight="1">
      <c r="A530" s="154"/>
      <c r="B530" s="177" t="s">
        <v>105</v>
      </c>
      <c r="C530" s="46" t="s">
        <v>371</v>
      </c>
      <c r="D530" s="117">
        <v>3451</v>
      </c>
      <c r="E530" s="266">
        <f t="shared" si="96"/>
        <v>0.00010158000022547169</v>
      </c>
      <c r="F530" s="117">
        <f t="shared" si="95"/>
        <v>3451</v>
      </c>
      <c r="G530" s="117"/>
      <c r="H530" s="117"/>
      <c r="I530" s="247"/>
      <c r="J530" s="246"/>
      <c r="K530" s="246"/>
      <c r="L530" s="249"/>
    </row>
    <row r="531" spans="1:12" s="59" customFormat="1" ht="15" customHeight="1">
      <c r="A531" s="154"/>
      <c r="B531" s="177" t="s">
        <v>222</v>
      </c>
      <c r="C531" s="46" t="s">
        <v>568</v>
      </c>
      <c r="D531" s="117">
        <v>2000</v>
      </c>
      <c r="E531" s="266">
        <f t="shared" si="96"/>
        <v>5.8869892915370436E-05</v>
      </c>
      <c r="F531" s="117">
        <f t="shared" si="95"/>
        <v>2000</v>
      </c>
      <c r="G531" s="117"/>
      <c r="H531" s="247"/>
      <c r="I531" s="247"/>
      <c r="J531" s="246"/>
      <c r="K531" s="246"/>
      <c r="L531" s="249"/>
    </row>
    <row r="532" spans="1:12" s="58" customFormat="1" ht="24.75" customHeight="1">
      <c r="A532" s="172" t="s">
        <v>242</v>
      </c>
      <c r="B532" s="178"/>
      <c r="C532" s="93" t="s">
        <v>243</v>
      </c>
      <c r="D532" s="250">
        <f>D533+D551+D571+D592+D597+D590</f>
        <v>2688849</v>
      </c>
      <c r="E532" s="263">
        <f t="shared" si="96"/>
        <v>0.07914612634780044</v>
      </c>
      <c r="F532" s="250">
        <f aca="true" t="shared" si="97" ref="F532:L532">F533+F551+F571+F592+F597+F590</f>
        <v>2688849</v>
      </c>
      <c r="G532" s="250">
        <f t="shared" si="97"/>
        <v>1689574</v>
      </c>
      <c r="H532" s="250">
        <f t="shared" si="97"/>
        <v>306637</v>
      </c>
      <c r="I532" s="250">
        <f t="shared" si="97"/>
        <v>1500</v>
      </c>
      <c r="J532" s="250">
        <f t="shared" si="97"/>
        <v>0</v>
      </c>
      <c r="K532" s="250">
        <f t="shared" si="97"/>
        <v>0</v>
      </c>
      <c r="L532" s="251">
        <f t="shared" si="97"/>
        <v>0</v>
      </c>
    </row>
    <row r="533" spans="1:12" s="59" customFormat="1" ht="24" customHeight="1">
      <c r="A533" s="152" t="s">
        <v>244</v>
      </c>
      <c r="B533" s="184"/>
      <c r="C533" s="99" t="s">
        <v>245</v>
      </c>
      <c r="D533" s="244">
        <f>SUM(D534:D550)</f>
        <v>1158604</v>
      </c>
      <c r="E533" s="264">
        <f t="shared" si="96"/>
        <v>0.03410344670565992</v>
      </c>
      <c r="F533" s="244">
        <f aca="true" t="shared" si="98" ref="F533:L533">SUM(F534:F550)</f>
        <v>1158604</v>
      </c>
      <c r="G533" s="244">
        <f t="shared" si="98"/>
        <v>791105</v>
      </c>
      <c r="H533" s="244">
        <f t="shared" si="98"/>
        <v>142628</v>
      </c>
      <c r="I533" s="244">
        <f t="shared" si="98"/>
        <v>0</v>
      </c>
      <c r="J533" s="244">
        <f t="shared" si="98"/>
        <v>0</v>
      </c>
      <c r="K533" s="244">
        <f t="shared" si="98"/>
        <v>0</v>
      </c>
      <c r="L533" s="245">
        <f t="shared" si="98"/>
        <v>0</v>
      </c>
    </row>
    <row r="534" spans="1:12" s="59" customFormat="1" ht="15.75" customHeight="1">
      <c r="A534" s="154"/>
      <c r="B534" s="177" t="s">
        <v>15</v>
      </c>
      <c r="C534" s="46" t="s">
        <v>277</v>
      </c>
      <c r="D534" s="117">
        <v>734138</v>
      </c>
      <c r="E534" s="266">
        <f t="shared" si="96"/>
        <v>0.02160931272255211</v>
      </c>
      <c r="F534" s="117">
        <f aca="true" t="shared" si="99" ref="F534:F550">D534</f>
        <v>734138</v>
      </c>
      <c r="G534" s="117">
        <f>F534</f>
        <v>734138</v>
      </c>
      <c r="H534" s="247"/>
      <c r="I534" s="248"/>
      <c r="J534" s="246"/>
      <c r="K534" s="246"/>
      <c r="L534" s="249"/>
    </row>
    <row r="535" spans="1:12" s="59" customFormat="1" ht="15.75" customHeight="1">
      <c r="A535" s="154"/>
      <c r="B535" s="177" t="s">
        <v>18</v>
      </c>
      <c r="C535" s="46" t="s">
        <v>19</v>
      </c>
      <c r="D535" s="117">
        <v>56967</v>
      </c>
      <c r="E535" s="266">
        <f t="shared" si="96"/>
        <v>0.0016768205948549538</v>
      </c>
      <c r="F535" s="117">
        <f t="shared" si="99"/>
        <v>56967</v>
      </c>
      <c r="G535" s="117">
        <f>F535</f>
        <v>56967</v>
      </c>
      <c r="H535" s="247"/>
      <c r="I535" s="248"/>
      <c r="J535" s="246"/>
      <c r="K535" s="246"/>
      <c r="L535" s="249"/>
    </row>
    <row r="536" spans="1:12" s="59" customFormat="1" ht="15" customHeight="1">
      <c r="A536" s="154"/>
      <c r="B536" s="180" t="s">
        <v>45</v>
      </c>
      <c r="C536" s="46" t="s">
        <v>82</v>
      </c>
      <c r="D536" s="117">
        <v>123111</v>
      </c>
      <c r="E536" s="266">
        <f t="shared" si="96"/>
        <v>0.003623765693352085</v>
      </c>
      <c r="F536" s="117">
        <f t="shared" si="99"/>
        <v>123111</v>
      </c>
      <c r="G536" s="117"/>
      <c r="H536" s="247">
        <f>F536</f>
        <v>123111</v>
      </c>
      <c r="I536" s="248"/>
      <c r="J536" s="246"/>
      <c r="K536" s="246"/>
      <c r="L536" s="249"/>
    </row>
    <row r="537" spans="1:12" s="59" customFormat="1" ht="16.5" customHeight="1">
      <c r="A537" s="154"/>
      <c r="B537" s="180" t="s">
        <v>20</v>
      </c>
      <c r="C537" s="46" t="s">
        <v>21</v>
      </c>
      <c r="D537" s="117">
        <v>19517</v>
      </c>
      <c r="E537" s="266">
        <f t="shared" si="96"/>
        <v>0.0005744818500146424</v>
      </c>
      <c r="F537" s="117">
        <f t="shared" si="99"/>
        <v>19517</v>
      </c>
      <c r="G537" s="117"/>
      <c r="H537" s="247">
        <f>F537</f>
        <v>19517</v>
      </c>
      <c r="I537" s="248"/>
      <c r="J537" s="246"/>
      <c r="K537" s="246"/>
      <c r="L537" s="249"/>
    </row>
    <row r="538" spans="1:12" s="59" customFormat="1" ht="16.5" customHeight="1">
      <c r="A538" s="154"/>
      <c r="B538" s="180" t="s">
        <v>22</v>
      </c>
      <c r="C538" s="46" t="s">
        <v>140</v>
      </c>
      <c r="D538" s="117">
        <v>60000</v>
      </c>
      <c r="E538" s="266">
        <f t="shared" si="96"/>
        <v>0.0017660967874611132</v>
      </c>
      <c r="F538" s="117">
        <f t="shared" si="99"/>
        <v>60000</v>
      </c>
      <c r="G538" s="117"/>
      <c r="H538" s="247"/>
      <c r="I538" s="248"/>
      <c r="J538" s="246"/>
      <c r="K538" s="246"/>
      <c r="L538" s="249"/>
    </row>
    <row r="539" spans="1:12" s="59" customFormat="1" ht="15" customHeight="1">
      <c r="A539" s="154"/>
      <c r="B539" s="180" t="s">
        <v>97</v>
      </c>
      <c r="C539" s="46" t="s">
        <v>203</v>
      </c>
      <c r="D539" s="117">
        <v>65000</v>
      </c>
      <c r="E539" s="266">
        <f t="shared" si="96"/>
        <v>0.0019132715197495392</v>
      </c>
      <c r="F539" s="117">
        <f t="shared" si="99"/>
        <v>65000</v>
      </c>
      <c r="G539" s="117"/>
      <c r="H539" s="247"/>
      <c r="I539" s="248"/>
      <c r="J539" s="246"/>
      <c r="K539" s="246"/>
      <c r="L539" s="249"/>
    </row>
    <row r="540" spans="1:12" s="59" customFormat="1" ht="14.25" customHeight="1">
      <c r="A540" s="154"/>
      <c r="B540" s="180" t="s">
        <v>24</v>
      </c>
      <c r="C540" s="46" t="s">
        <v>100</v>
      </c>
      <c r="D540" s="117">
        <v>15600</v>
      </c>
      <c r="E540" s="266">
        <f t="shared" si="96"/>
        <v>0.0004591851647398894</v>
      </c>
      <c r="F540" s="117">
        <f t="shared" si="99"/>
        <v>15600</v>
      </c>
      <c r="G540" s="117"/>
      <c r="H540" s="247"/>
      <c r="I540" s="248"/>
      <c r="J540" s="246"/>
      <c r="K540" s="246"/>
      <c r="L540" s="249"/>
    </row>
    <row r="541" spans="1:12" s="59" customFormat="1" ht="15.75" customHeight="1">
      <c r="A541" s="154"/>
      <c r="B541" s="180" t="s">
        <v>88</v>
      </c>
      <c r="C541" s="46" t="s">
        <v>89</v>
      </c>
      <c r="D541" s="117">
        <v>2000</v>
      </c>
      <c r="E541" s="266">
        <f t="shared" si="96"/>
        <v>5.8869892915370436E-05</v>
      </c>
      <c r="F541" s="117">
        <f t="shared" si="99"/>
        <v>2000</v>
      </c>
      <c r="G541" s="117"/>
      <c r="H541" s="247"/>
      <c r="I541" s="248"/>
      <c r="J541" s="246"/>
      <c r="K541" s="246"/>
      <c r="L541" s="249"/>
    </row>
    <row r="542" spans="1:12" s="59" customFormat="1" ht="15" customHeight="1">
      <c r="A542" s="154"/>
      <c r="B542" s="180" t="s">
        <v>28</v>
      </c>
      <c r="C542" s="46" t="s">
        <v>102</v>
      </c>
      <c r="D542" s="117">
        <v>23205</v>
      </c>
      <c r="E542" s="266">
        <f t="shared" si="96"/>
        <v>0.0006830379325505855</v>
      </c>
      <c r="F542" s="117">
        <f t="shared" si="99"/>
        <v>23205</v>
      </c>
      <c r="G542" s="117"/>
      <c r="H542" s="247"/>
      <c r="I542" s="248"/>
      <c r="J542" s="246"/>
      <c r="K542" s="246"/>
      <c r="L542" s="249"/>
    </row>
    <row r="543" spans="1:12" s="59" customFormat="1" ht="15" customHeight="1">
      <c r="A543" s="154"/>
      <c r="B543" s="180" t="s">
        <v>479</v>
      </c>
      <c r="C543" s="47" t="s">
        <v>480</v>
      </c>
      <c r="D543" s="117">
        <v>900</v>
      </c>
      <c r="E543" s="266">
        <f t="shared" si="96"/>
        <v>2.6491451811916697E-05</v>
      </c>
      <c r="F543" s="117">
        <f t="shared" si="99"/>
        <v>900</v>
      </c>
      <c r="G543" s="117"/>
      <c r="H543" s="247"/>
      <c r="I543" s="248"/>
      <c r="J543" s="246"/>
      <c r="K543" s="246"/>
      <c r="L543" s="249"/>
    </row>
    <row r="544" spans="1:12" s="59" customFormat="1" ht="15" customHeight="1">
      <c r="A544" s="154"/>
      <c r="B544" s="180" t="s">
        <v>221</v>
      </c>
      <c r="C544" s="46" t="s">
        <v>225</v>
      </c>
      <c r="D544" s="117">
        <v>1350</v>
      </c>
      <c r="E544" s="266">
        <f t="shared" si="96"/>
        <v>3.9737177717875046E-05</v>
      </c>
      <c r="F544" s="117">
        <f t="shared" si="99"/>
        <v>1350</v>
      </c>
      <c r="G544" s="117"/>
      <c r="H544" s="247"/>
      <c r="I544" s="248"/>
      <c r="J544" s="246"/>
      <c r="K544" s="246"/>
      <c r="L544" s="249"/>
    </row>
    <row r="545" spans="1:12" s="59" customFormat="1" ht="14.25" customHeight="1">
      <c r="A545" s="154"/>
      <c r="B545" s="180" t="s">
        <v>30</v>
      </c>
      <c r="C545" s="46" t="s">
        <v>31</v>
      </c>
      <c r="D545" s="117">
        <v>3250</v>
      </c>
      <c r="E545" s="266">
        <f t="shared" si="96"/>
        <v>9.566357598747696E-05</v>
      </c>
      <c r="F545" s="117">
        <f t="shared" si="99"/>
        <v>3250</v>
      </c>
      <c r="G545" s="117"/>
      <c r="H545" s="247"/>
      <c r="I545" s="248"/>
      <c r="J545" s="246"/>
      <c r="K545" s="246"/>
      <c r="L545" s="249"/>
    </row>
    <row r="546" spans="1:12" s="59" customFormat="1" ht="13.5" customHeight="1">
      <c r="A546" s="154"/>
      <c r="B546" s="180" t="s">
        <v>34</v>
      </c>
      <c r="C546" s="46" t="s">
        <v>35</v>
      </c>
      <c r="D546" s="117">
        <v>40142</v>
      </c>
      <c r="E546" s="266">
        <f t="shared" si="96"/>
        <v>0.0011815776207044</v>
      </c>
      <c r="F546" s="117">
        <f t="shared" si="99"/>
        <v>40142</v>
      </c>
      <c r="G546" s="117"/>
      <c r="H546" s="247"/>
      <c r="I546" s="248"/>
      <c r="J546" s="246"/>
      <c r="K546" s="246"/>
      <c r="L546" s="249"/>
    </row>
    <row r="547" spans="1:12" s="59" customFormat="1" ht="13.5" customHeight="1">
      <c r="A547" s="154"/>
      <c r="B547" s="180" t="s">
        <v>50</v>
      </c>
      <c r="C547" s="46" t="s">
        <v>51</v>
      </c>
      <c r="D547" s="117">
        <v>400</v>
      </c>
      <c r="E547" s="266">
        <f t="shared" si="96"/>
        <v>1.1773978583074087E-05</v>
      </c>
      <c r="F547" s="117">
        <f t="shared" si="99"/>
        <v>400</v>
      </c>
      <c r="G547" s="117"/>
      <c r="H547" s="247"/>
      <c r="I547" s="248"/>
      <c r="J547" s="246"/>
      <c r="K547" s="246"/>
      <c r="L547" s="249"/>
    </row>
    <row r="548" spans="1:12" s="59" customFormat="1" ht="13.5" customHeight="1">
      <c r="A548" s="154"/>
      <c r="B548" s="180" t="s">
        <v>105</v>
      </c>
      <c r="C548" s="46" t="s">
        <v>371</v>
      </c>
      <c r="D548" s="117">
        <v>10464</v>
      </c>
      <c r="E548" s="266">
        <f t="shared" si="96"/>
        <v>0.00030800727973321815</v>
      </c>
      <c r="F548" s="117">
        <f t="shared" si="99"/>
        <v>10464</v>
      </c>
      <c r="G548" s="117"/>
      <c r="H548" s="247"/>
      <c r="I548" s="248"/>
      <c r="J548" s="246"/>
      <c r="K548" s="246"/>
      <c r="L548" s="249"/>
    </row>
    <row r="549" spans="1:12" s="59" customFormat="1" ht="16.5" customHeight="1">
      <c r="A549" s="154"/>
      <c r="B549" s="180" t="s">
        <v>222</v>
      </c>
      <c r="C549" s="46" t="s">
        <v>568</v>
      </c>
      <c r="D549" s="117">
        <v>1000</v>
      </c>
      <c r="E549" s="266">
        <f t="shared" si="96"/>
        <v>2.9434946457685218E-05</v>
      </c>
      <c r="F549" s="117">
        <f t="shared" si="99"/>
        <v>1000</v>
      </c>
      <c r="G549" s="117"/>
      <c r="H549" s="247"/>
      <c r="I549" s="248"/>
      <c r="J549" s="246"/>
      <c r="K549" s="246"/>
      <c r="L549" s="249"/>
    </row>
    <row r="550" spans="1:12" s="59" customFormat="1" ht="15.75" customHeight="1">
      <c r="A550" s="154"/>
      <c r="B550" s="180" t="s">
        <v>223</v>
      </c>
      <c r="C550" s="46" t="s">
        <v>227</v>
      </c>
      <c r="D550" s="117">
        <v>1560</v>
      </c>
      <c r="E550" s="266">
        <f t="shared" si="96"/>
        <v>4.591851647398894E-05</v>
      </c>
      <c r="F550" s="117">
        <f t="shared" si="99"/>
        <v>1560</v>
      </c>
      <c r="G550" s="117"/>
      <c r="H550" s="247"/>
      <c r="I550" s="248"/>
      <c r="J550" s="246"/>
      <c r="K550" s="246"/>
      <c r="L550" s="249"/>
    </row>
    <row r="551" spans="1:12" s="59" customFormat="1" ht="18.75" customHeight="1">
      <c r="A551" s="152" t="s">
        <v>246</v>
      </c>
      <c r="B551" s="184"/>
      <c r="C551" s="101" t="s">
        <v>247</v>
      </c>
      <c r="D551" s="244">
        <f>SUM(D552:D570)</f>
        <v>440114</v>
      </c>
      <c r="E551" s="264">
        <f t="shared" si="96"/>
        <v>0.012954732025277672</v>
      </c>
      <c r="F551" s="244">
        <f aca="true" t="shared" si="100" ref="F551:L551">SUM(F552:F570)</f>
        <v>440114</v>
      </c>
      <c r="G551" s="244">
        <f t="shared" si="100"/>
        <v>330503</v>
      </c>
      <c r="H551" s="244">
        <f t="shared" si="100"/>
        <v>58578</v>
      </c>
      <c r="I551" s="244">
        <f t="shared" si="100"/>
        <v>0</v>
      </c>
      <c r="J551" s="244">
        <f t="shared" si="100"/>
        <v>0</v>
      </c>
      <c r="K551" s="244">
        <f t="shared" si="100"/>
        <v>0</v>
      </c>
      <c r="L551" s="245">
        <f t="shared" si="100"/>
        <v>0</v>
      </c>
    </row>
    <row r="552" spans="1:12" s="59" customFormat="1" ht="14.25" customHeight="1">
      <c r="A552" s="154"/>
      <c r="B552" s="180" t="s">
        <v>549</v>
      </c>
      <c r="C552" s="46" t="s">
        <v>143</v>
      </c>
      <c r="D552" s="117">
        <v>180</v>
      </c>
      <c r="E552" s="266">
        <f t="shared" si="96"/>
        <v>5.298290362383339E-06</v>
      </c>
      <c r="F552" s="117">
        <f>D552</f>
        <v>180</v>
      </c>
      <c r="G552" s="117"/>
      <c r="H552" s="247"/>
      <c r="I552" s="248"/>
      <c r="J552" s="246"/>
      <c r="K552" s="246"/>
      <c r="L552" s="249"/>
    </row>
    <row r="553" spans="1:12" s="59" customFormat="1" ht="15" customHeight="1">
      <c r="A553" s="154"/>
      <c r="B553" s="177" t="s">
        <v>15</v>
      </c>
      <c r="C553" s="46" t="s">
        <v>529</v>
      </c>
      <c r="D553" s="117">
        <v>305878</v>
      </c>
      <c r="E553" s="266">
        <f t="shared" si="96"/>
        <v>0.00900350255258384</v>
      </c>
      <c r="F553" s="117">
        <f aca="true" t="shared" si="101" ref="F553:F570">D553</f>
        <v>305878</v>
      </c>
      <c r="G553" s="117">
        <f>F553</f>
        <v>305878</v>
      </c>
      <c r="H553" s="247"/>
      <c r="I553" s="248"/>
      <c r="J553" s="246"/>
      <c r="K553" s="246"/>
      <c r="L553" s="249"/>
    </row>
    <row r="554" spans="1:12" s="59" customFormat="1" ht="16.5" customHeight="1">
      <c r="A554" s="154"/>
      <c r="B554" s="177" t="s">
        <v>18</v>
      </c>
      <c r="C554" s="46" t="s">
        <v>19</v>
      </c>
      <c r="D554" s="117">
        <v>23625</v>
      </c>
      <c r="E554" s="266">
        <f t="shared" si="96"/>
        <v>0.0006954006100628133</v>
      </c>
      <c r="F554" s="117">
        <f t="shared" si="101"/>
        <v>23625</v>
      </c>
      <c r="G554" s="117">
        <f>F554</f>
        <v>23625</v>
      </c>
      <c r="H554" s="247"/>
      <c r="I554" s="248"/>
      <c r="J554" s="246"/>
      <c r="K554" s="246"/>
      <c r="L554" s="249"/>
    </row>
    <row r="555" spans="1:12" s="59" customFormat="1" ht="15" customHeight="1">
      <c r="A555" s="154"/>
      <c r="B555" s="180" t="s">
        <v>68</v>
      </c>
      <c r="C555" s="46" t="s">
        <v>82</v>
      </c>
      <c r="D555" s="117">
        <v>50616</v>
      </c>
      <c r="E555" s="266">
        <f t="shared" si="96"/>
        <v>0.001489879249902195</v>
      </c>
      <c r="F555" s="117">
        <f t="shared" si="101"/>
        <v>50616</v>
      </c>
      <c r="G555" s="117"/>
      <c r="H555" s="247">
        <f>F555</f>
        <v>50616</v>
      </c>
      <c r="I555" s="248"/>
      <c r="J555" s="246"/>
      <c r="K555" s="246"/>
      <c r="L555" s="249"/>
    </row>
    <row r="556" spans="1:12" s="59" customFormat="1" ht="14.25" customHeight="1">
      <c r="A556" s="154"/>
      <c r="B556" s="180" t="s">
        <v>20</v>
      </c>
      <c r="C556" s="46" t="s">
        <v>21</v>
      </c>
      <c r="D556" s="117">
        <v>7962</v>
      </c>
      <c r="E556" s="266">
        <f t="shared" si="96"/>
        <v>0.0002343610436960897</v>
      </c>
      <c r="F556" s="117">
        <f t="shared" si="101"/>
        <v>7962</v>
      </c>
      <c r="G556" s="117"/>
      <c r="H556" s="247">
        <f>F556</f>
        <v>7962</v>
      </c>
      <c r="I556" s="248"/>
      <c r="J556" s="246"/>
      <c r="K556" s="246"/>
      <c r="L556" s="249"/>
    </row>
    <row r="557" spans="1:12" s="59" customFormat="1" ht="14.25" customHeight="1">
      <c r="A557" s="154"/>
      <c r="B557" s="180" t="s">
        <v>477</v>
      </c>
      <c r="C557" s="46" t="s">
        <v>478</v>
      </c>
      <c r="D557" s="117">
        <v>1000</v>
      </c>
      <c r="E557" s="266">
        <f t="shared" si="96"/>
        <v>2.9434946457685218E-05</v>
      </c>
      <c r="F557" s="117">
        <f t="shared" si="101"/>
        <v>1000</v>
      </c>
      <c r="G557" s="117">
        <f>F557</f>
        <v>1000</v>
      </c>
      <c r="H557" s="247"/>
      <c r="I557" s="248"/>
      <c r="J557" s="246"/>
      <c r="K557" s="246"/>
      <c r="L557" s="249"/>
    </row>
    <row r="558" spans="1:12" s="59" customFormat="1" ht="14.25" customHeight="1">
      <c r="A558" s="154"/>
      <c r="B558" s="180" t="s">
        <v>22</v>
      </c>
      <c r="C558" s="46" t="s">
        <v>140</v>
      </c>
      <c r="D558" s="117">
        <v>6257</v>
      </c>
      <c r="E558" s="266">
        <f t="shared" si="96"/>
        <v>0.0001841744599857364</v>
      </c>
      <c r="F558" s="117">
        <f t="shared" si="101"/>
        <v>6257</v>
      </c>
      <c r="G558" s="117"/>
      <c r="H558" s="247"/>
      <c r="I558" s="248"/>
      <c r="J558" s="246"/>
      <c r="K558" s="246"/>
      <c r="L558" s="249"/>
    </row>
    <row r="559" spans="1:12" s="59" customFormat="1" ht="15" customHeight="1">
      <c r="A559" s="154"/>
      <c r="B559" s="180" t="s">
        <v>135</v>
      </c>
      <c r="C559" s="46" t="s">
        <v>204</v>
      </c>
      <c r="D559" s="117">
        <v>3000</v>
      </c>
      <c r="E559" s="266">
        <f t="shared" si="96"/>
        <v>8.830483937305565E-05</v>
      </c>
      <c r="F559" s="117">
        <f t="shared" si="101"/>
        <v>3000</v>
      </c>
      <c r="G559" s="117"/>
      <c r="H559" s="247"/>
      <c r="I559" s="248"/>
      <c r="J559" s="246"/>
      <c r="K559" s="246"/>
      <c r="L559" s="249"/>
    </row>
    <row r="560" spans="1:12" s="59" customFormat="1" ht="15.75" customHeight="1">
      <c r="A560" s="154"/>
      <c r="B560" s="180" t="s">
        <v>24</v>
      </c>
      <c r="C560" s="46" t="s">
        <v>100</v>
      </c>
      <c r="D560" s="117">
        <v>9588</v>
      </c>
      <c r="E560" s="266">
        <f t="shared" si="96"/>
        <v>0.00028222226663628585</v>
      </c>
      <c r="F560" s="117">
        <f t="shared" si="101"/>
        <v>9588</v>
      </c>
      <c r="G560" s="117"/>
      <c r="H560" s="247"/>
      <c r="I560" s="248"/>
      <c r="J560" s="246"/>
      <c r="K560" s="246"/>
      <c r="L560" s="249"/>
    </row>
    <row r="561" spans="1:12" s="59" customFormat="1" ht="14.25" customHeight="1">
      <c r="A561" s="154"/>
      <c r="B561" s="180" t="s">
        <v>26</v>
      </c>
      <c r="C561" s="46" t="s">
        <v>101</v>
      </c>
      <c r="D561" s="117">
        <v>400</v>
      </c>
      <c r="E561" s="266">
        <f t="shared" si="96"/>
        <v>1.1773978583074087E-05</v>
      </c>
      <c r="F561" s="117">
        <f t="shared" si="101"/>
        <v>400</v>
      </c>
      <c r="G561" s="117"/>
      <c r="H561" s="247"/>
      <c r="I561" s="248"/>
      <c r="J561" s="246"/>
      <c r="K561" s="246"/>
      <c r="L561" s="249"/>
    </row>
    <row r="562" spans="1:12" s="59" customFormat="1" ht="15.75" customHeight="1">
      <c r="A562" s="154"/>
      <c r="B562" s="180" t="s">
        <v>88</v>
      </c>
      <c r="C562" s="46" t="s">
        <v>89</v>
      </c>
      <c r="D562" s="117">
        <v>900</v>
      </c>
      <c r="E562" s="266">
        <f t="shared" si="96"/>
        <v>2.6491451811916697E-05</v>
      </c>
      <c r="F562" s="117">
        <f t="shared" si="101"/>
        <v>900</v>
      </c>
      <c r="G562" s="117"/>
      <c r="H562" s="247"/>
      <c r="I562" s="248"/>
      <c r="J562" s="246"/>
      <c r="K562" s="246"/>
      <c r="L562" s="249"/>
    </row>
    <row r="563" spans="1:12" s="59" customFormat="1" ht="15" customHeight="1">
      <c r="A563" s="154"/>
      <c r="B563" s="180" t="s">
        <v>28</v>
      </c>
      <c r="C563" s="46" t="s">
        <v>102</v>
      </c>
      <c r="D563" s="117">
        <v>3700</v>
      </c>
      <c r="E563" s="266">
        <f t="shared" si="96"/>
        <v>0.00010890930189343531</v>
      </c>
      <c r="F563" s="117">
        <f t="shared" si="101"/>
        <v>3700</v>
      </c>
      <c r="G563" s="117"/>
      <c r="H563" s="247"/>
      <c r="I563" s="248"/>
      <c r="J563" s="246"/>
      <c r="K563" s="246"/>
      <c r="L563" s="249"/>
    </row>
    <row r="564" spans="1:12" s="59" customFormat="1" ht="15" customHeight="1">
      <c r="A564" s="154"/>
      <c r="B564" s="180" t="s">
        <v>479</v>
      </c>
      <c r="C564" s="46" t="s">
        <v>363</v>
      </c>
      <c r="D564" s="117">
        <v>672</v>
      </c>
      <c r="E564" s="266">
        <f t="shared" si="96"/>
        <v>1.9780284019564466E-05</v>
      </c>
      <c r="F564" s="117">
        <f t="shared" si="101"/>
        <v>672</v>
      </c>
      <c r="G564" s="117"/>
      <c r="H564" s="247"/>
      <c r="I564" s="248"/>
      <c r="J564" s="246"/>
      <c r="K564" s="246"/>
      <c r="L564" s="249"/>
    </row>
    <row r="565" spans="1:12" s="59" customFormat="1" ht="15" customHeight="1">
      <c r="A565" s="154"/>
      <c r="B565" s="180" t="s">
        <v>221</v>
      </c>
      <c r="C565" s="46" t="s">
        <v>225</v>
      </c>
      <c r="D565" s="117">
        <v>1834</v>
      </c>
      <c r="E565" s="266">
        <f t="shared" si="96"/>
        <v>5.398369180339469E-05</v>
      </c>
      <c r="F565" s="117">
        <f t="shared" si="101"/>
        <v>1834</v>
      </c>
      <c r="G565" s="117"/>
      <c r="H565" s="247"/>
      <c r="I565" s="248"/>
      <c r="J565" s="246"/>
      <c r="K565" s="246"/>
      <c r="L565" s="249"/>
    </row>
    <row r="566" spans="1:12" s="59" customFormat="1" ht="14.25" customHeight="1">
      <c r="A566" s="154"/>
      <c r="B566" s="180" t="s">
        <v>30</v>
      </c>
      <c r="C566" s="46" t="s">
        <v>31</v>
      </c>
      <c r="D566" s="117">
        <v>3000</v>
      </c>
      <c r="E566" s="266">
        <f t="shared" si="96"/>
        <v>8.830483937305565E-05</v>
      </c>
      <c r="F566" s="117">
        <f t="shared" si="101"/>
        <v>3000</v>
      </c>
      <c r="G566" s="117"/>
      <c r="H566" s="247"/>
      <c r="I566" s="248"/>
      <c r="J566" s="246"/>
      <c r="K566" s="246"/>
      <c r="L566" s="249"/>
    </row>
    <row r="567" spans="1:12" s="59" customFormat="1" ht="13.5" customHeight="1">
      <c r="A567" s="154"/>
      <c r="B567" s="177" t="s">
        <v>34</v>
      </c>
      <c r="C567" s="46" t="s">
        <v>35</v>
      </c>
      <c r="D567" s="117">
        <v>18202</v>
      </c>
      <c r="E567" s="266">
        <f t="shared" si="96"/>
        <v>0.0005357748954227863</v>
      </c>
      <c r="F567" s="117">
        <f t="shared" si="101"/>
        <v>18202</v>
      </c>
      <c r="G567" s="117"/>
      <c r="H567" s="247"/>
      <c r="I567" s="248"/>
      <c r="J567" s="246"/>
      <c r="K567" s="246"/>
      <c r="L567" s="249"/>
    </row>
    <row r="568" spans="1:12" s="59" customFormat="1" ht="14.25" customHeight="1">
      <c r="A568" s="154"/>
      <c r="B568" s="177" t="s">
        <v>222</v>
      </c>
      <c r="C568" s="46" t="s">
        <v>568</v>
      </c>
      <c r="D568" s="117">
        <v>1200</v>
      </c>
      <c r="E568" s="266">
        <f t="shared" si="96"/>
        <v>3.5321935749222265E-05</v>
      </c>
      <c r="F568" s="117">
        <f t="shared" si="101"/>
        <v>1200</v>
      </c>
      <c r="G568" s="117"/>
      <c r="H568" s="247"/>
      <c r="I568" s="248"/>
      <c r="J568" s="246"/>
      <c r="K568" s="246"/>
      <c r="L568" s="249"/>
    </row>
    <row r="569" spans="1:12" s="59" customFormat="1" ht="15" customHeight="1">
      <c r="A569" s="154"/>
      <c r="B569" s="177" t="s">
        <v>223</v>
      </c>
      <c r="C569" s="46" t="s">
        <v>227</v>
      </c>
      <c r="D569" s="117">
        <v>700</v>
      </c>
      <c r="E569" s="266">
        <f t="shared" si="96"/>
        <v>2.0604462520379653E-05</v>
      </c>
      <c r="F569" s="117">
        <f t="shared" si="101"/>
        <v>700</v>
      </c>
      <c r="G569" s="117"/>
      <c r="H569" s="247"/>
      <c r="I569" s="248"/>
      <c r="J569" s="246"/>
      <c r="K569" s="246"/>
      <c r="L569" s="249"/>
    </row>
    <row r="570" spans="1:12" s="59" customFormat="1" ht="15" customHeight="1">
      <c r="A570" s="154"/>
      <c r="B570" s="177" t="s">
        <v>224</v>
      </c>
      <c r="C570" s="46" t="s">
        <v>228</v>
      </c>
      <c r="D570" s="117">
        <v>1400</v>
      </c>
      <c r="E570" s="266">
        <f t="shared" si="96"/>
        <v>4.1208925040759306E-05</v>
      </c>
      <c r="F570" s="117">
        <f t="shared" si="101"/>
        <v>1400</v>
      </c>
      <c r="G570" s="117"/>
      <c r="H570" s="247"/>
      <c r="I570" s="248"/>
      <c r="J570" s="246"/>
      <c r="K570" s="246"/>
      <c r="L570" s="249"/>
    </row>
    <row r="571" spans="1:12" s="59" customFormat="1" ht="20.25" customHeight="1">
      <c r="A571" s="152" t="s">
        <v>248</v>
      </c>
      <c r="B571" s="183"/>
      <c r="C571" s="99" t="s">
        <v>249</v>
      </c>
      <c r="D571" s="244">
        <f>SUM(D572:D589)</f>
        <v>1049685</v>
      </c>
      <c r="E571" s="264">
        <f t="shared" si="96"/>
        <v>0.030897421772435308</v>
      </c>
      <c r="F571" s="244">
        <f aca="true" t="shared" si="102" ref="F571:L571">SUM(F572:F589)</f>
        <v>1049685</v>
      </c>
      <c r="G571" s="244">
        <f t="shared" si="102"/>
        <v>566566</v>
      </c>
      <c r="H571" s="244">
        <f t="shared" si="102"/>
        <v>105431</v>
      </c>
      <c r="I571" s="244">
        <f t="shared" si="102"/>
        <v>0</v>
      </c>
      <c r="J571" s="244">
        <f t="shared" si="102"/>
        <v>0</v>
      </c>
      <c r="K571" s="244">
        <f t="shared" si="102"/>
        <v>0</v>
      </c>
      <c r="L571" s="245">
        <f t="shared" si="102"/>
        <v>0</v>
      </c>
    </row>
    <row r="572" spans="1:12" s="59" customFormat="1" ht="15.75" customHeight="1">
      <c r="A572" s="154"/>
      <c r="B572" s="180" t="s">
        <v>549</v>
      </c>
      <c r="C572" s="46" t="s">
        <v>143</v>
      </c>
      <c r="D572" s="117">
        <v>480</v>
      </c>
      <c r="E572" s="266">
        <f t="shared" si="96"/>
        <v>1.4128774299688905E-05</v>
      </c>
      <c r="F572" s="117">
        <f>D572</f>
        <v>480</v>
      </c>
      <c r="G572" s="117"/>
      <c r="H572" s="247"/>
      <c r="I572" s="248"/>
      <c r="J572" s="246"/>
      <c r="K572" s="246"/>
      <c r="L572" s="249"/>
    </row>
    <row r="573" spans="1:12" s="59" customFormat="1" ht="15.75" customHeight="1">
      <c r="A573" s="154"/>
      <c r="B573" s="177" t="s">
        <v>15</v>
      </c>
      <c r="C573" s="46" t="s">
        <v>277</v>
      </c>
      <c r="D573" s="117">
        <v>522165</v>
      </c>
      <c r="E573" s="266">
        <f t="shared" si="96"/>
        <v>0.015369898817077203</v>
      </c>
      <c r="F573" s="117">
        <f aca="true" t="shared" si="103" ref="F573:F589">D573</f>
        <v>522165</v>
      </c>
      <c r="G573" s="117">
        <f>F573</f>
        <v>522165</v>
      </c>
      <c r="H573" s="247"/>
      <c r="I573" s="248"/>
      <c r="J573" s="246"/>
      <c r="K573" s="246"/>
      <c r="L573" s="249"/>
    </row>
    <row r="574" spans="1:12" s="59" customFormat="1" ht="15" customHeight="1">
      <c r="A574" s="154"/>
      <c r="B574" s="177" t="s">
        <v>18</v>
      </c>
      <c r="C574" s="46" t="s">
        <v>19</v>
      </c>
      <c r="D574" s="117">
        <v>41401</v>
      </c>
      <c r="E574" s="266">
        <f t="shared" si="96"/>
        <v>0.0012186362182946258</v>
      </c>
      <c r="F574" s="117">
        <f t="shared" si="103"/>
        <v>41401</v>
      </c>
      <c r="G574" s="117">
        <f>F574</f>
        <v>41401</v>
      </c>
      <c r="H574" s="247"/>
      <c r="I574" s="248"/>
      <c r="J574" s="246"/>
      <c r="K574" s="246"/>
      <c r="L574" s="249"/>
    </row>
    <row r="575" spans="1:12" s="59" customFormat="1" ht="16.5" customHeight="1">
      <c r="A575" s="154"/>
      <c r="B575" s="180" t="s">
        <v>68</v>
      </c>
      <c r="C575" s="46" t="s">
        <v>46</v>
      </c>
      <c r="D575" s="117">
        <v>91326</v>
      </c>
      <c r="E575" s="266">
        <f t="shared" si="96"/>
        <v>0.0026881759201945604</v>
      </c>
      <c r="F575" s="117">
        <f t="shared" si="103"/>
        <v>91326</v>
      </c>
      <c r="G575" s="117"/>
      <c r="H575" s="247">
        <f>F575</f>
        <v>91326</v>
      </c>
      <c r="I575" s="248"/>
      <c r="J575" s="246"/>
      <c r="K575" s="246"/>
      <c r="L575" s="249"/>
    </row>
    <row r="576" spans="1:12" s="59" customFormat="1" ht="13.5" customHeight="1">
      <c r="A576" s="154"/>
      <c r="B576" s="180" t="s">
        <v>20</v>
      </c>
      <c r="C576" s="46" t="s">
        <v>21</v>
      </c>
      <c r="D576" s="117">
        <v>14105</v>
      </c>
      <c r="E576" s="266">
        <f t="shared" si="96"/>
        <v>0.00041517991978565</v>
      </c>
      <c r="F576" s="117">
        <f t="shared" si="103"/>
        <v>14105</v>
      </c>
      <c r="G576" s="117"/>
      <c r="H576" s="247">
        <f>F576</f>
        <v>14105</v>
      </c>
      <c r="I576" s="248"/>
      <c r="J576" s="246"/>
      <c r="K576" s="246"/>
      <c r="L576" s="249"/>
    </row>
    <row r="577" spans="1:12" s="59" customFormat="1" ht="14.25" customHeight="1">
      <c r="A577" s="154"/>
      <c r="B577" s="180" t="s">
        <v>477</v>
      </c>
      <c r="C577" s="46" t="s">
        <v>478</v>
      </c>
      <c r="D577" s="117">
        <v>3000</v>
      </c>
      <c r="E577" s="266">
        <f t="shared" si="96"/>
        <v>8.830483937305565E-05</v>
      </c>
      <c r="F577" s="117">
        <f t="shared" si="103"/>
        <v>3000</v>
      </c>
      <c r="G577" s="117">
        <f>F577</f>
        <v>3000</v>
      </c>
      <c r="H577" s="247"/>
      <c r="I577" s="248"/>
      <c r="J577" s="246"/>
      <c r="K577" s="246"/>
      <c r="L577" s="249"/>
    </row>
    <row r="578" spans="1:12" s="59" customFormat="1" ht="13.5" customHeight="1">
      <c r="A578" s="154"/>
      <c r="B578" s="180" t="s">
        <v>22</v>
      </c>
      <c r="C578" s="46" t="s">
        <v>49</v>
      </c>
      <c r="D578" s="117">
        <v>204038</v>
      </c>
      <c r="E578" s="266">
        <f t="shared" si="96"/>
        <v>0.006005847605333177</v>
      </c>
      <c r="F578" s="117">
        <f t="shared" si="103"/>
        <v>204038</v>
      </c>
      <c r="G578" s="117"/>
      <c r="H578" s="247"/>
      <c r="I578" s="248"/>
      <c r="J578" s="246"/>
      <c r="K578" s="246"/>
      <c r="L578" s="249"/>
    </row>
    <row r="579" spans="1:12" s="59" customFormat="1" ht="13.5" customHeight="1">
      <c r="A579" s="154"/>
      <c r="B579" s="180" t="s">
        <v>24</v>
      </c>
      <c r="C579" s="46" t="s">
        <v>100</v>
      </c>
      <c r="D579" s="117">
        <v>75400</v>
      </c>
      <c r="E579" s="266">
        <f t="shared" si="96"/>
        <v>0.0022193949629094657</v>
      </c>
      <c r="F579" s="117">
        <f t="shared" si="103"/>
        <v>75400</v>
      </c>
      <c r="G579" s="117"/>
      <c r="H579" s="247"/>
      <c r="I579" s="248"/>
      <c r="J579" s="246"/>
      <c r="K579" s="246"/>
      <c r="L579" s="249"/>
    </row>
    <row r="580" spans="1:12" s="59" customFormat="1" ht="13.5" customHeight="1">
      <c r="A580" s="154"/>
      <c r="B580" s="180" t="s">
        <v>88</v>
      </c>
      <c r="C580" s="46" t="s">
        <v>89</v>
      </c>
      <c r="D580" s="117">
        <v>500</v>
      </c>
      <c r="E580" s="266">
        <f t="shared" si="96"/>
        <v>1.4717473228842609E-05</v>
      </c>
      <c r="F580" s="117">
        <f t="shared" si="103"/>
        <v>500</v>
      </c>
      <c r="G580" s="117"/>
      <c r="H580" s="247"/>
      <c r="I580" s="248"/>
      <c r="J580" s="246"/>
      <c r="K580" s="246"/>
      <c r="L580" s="249"/>
    </row>
    <row r="581" spans="1:12" s="59" customFormat="1" ht="13.5" customHeight="1">
      <c r="A581" s="154"/>
      <c r="B581" s="180" t="s">
        <v>28</v>
      </c>
      <c r="C581" s="46" t="s">
        <v>102</v>
      </c>
      <c r="D581" s="117">
        <v>40777</v>
      </c>
      <c r="E581" s="266">
        <f t="shared" si="96"/>
        <v>0.0012002688117050302</v>
      </c>
      <c r="F581" s="117">
        <f t="shared" si="103"/>
        <v>40777</v>
      </c>
      <c r="G581" s="117"/>
      <c r="H581" s="247"/>
      <c r="I581" s="248"/>
      <c r="J581" s="246"/>
      <c r="K581" s="246"/>
      <c r="L581" s="249"/>
    </row>
    <row r="582" spans="1:12" s="59" customFormat="1" ht="13.5" customHeight="1">
      <c r="A582" s="154"/>
      <c r="B582" s="180" t="s">
        <v>479</v>
      </c>
      <c r="C582" s="46" t="s">
        <v>363</v>
      </c>
      <c r="D582" s="117">
        <v>60</v>
      </c>
      <c r="E582" s="266">
        <f t="shared" si="96"/>
        <v>1.766096787461113E-06</v>
      </c>
      <c r="F582" s="117">
        <f t="shared" si="103"/>
        <v>60</v>
      </c>
      <c r="G582" s="117"/>
      <c r="H582" s="247"/>
      <c r="I582" s="248"/>
      <c r="J582" s="246"/>
      <c r="K582" s="246"/>
      <c r="L582" s="249"/>
    </row>
    <row r="583" spans="1:12" s="59" customFormat="1" ht="13.5" customHeight="1">
      <c r="A583" s="154"/>
      <c r="B583" s="180" t="s">
        <v>229</v>
      </c>
      <c r="C583" s="46" t="s">
        <v>225</v>
      </c>
      <c r="D583" s="117">
        <v>30</v>
      </c>
      <c r="E583" s="266">
        <f t="shared" si="96"/>
        <v>8.830483937305566E-07</v>
      </c>
      <c r="F583" s="117">
        <f t="shared" si="103"/>
        <v>30</v>
      </c>
      <c r="G583" s="117"/>
      <c r="H583" s="247"/>
      <c r="I583" s="248"/>
      <c r="J583" s="246"/>
      <c r="K583" s="246"/>
      <c r="L583" s="249"/>
    </row>
    <row r="584" spans="1:12" s="59" customFormat="1" ht="13.5" customHeight="1">
      <c r="A584" s="154"/>
      <c r="B584" s="180" t="s">
        <v>221</v>
      </c>
      <c r="C584" s="46" t="s">
        <v>225</v>
      </c>
      <c r="D584" s="117">
        <v>1100</v>
      </c>
      <c r="E584" s="266">
        <f t="shared" si="96"/>
        <v>3.237844110345374E-05</v>
      </c>
      <c r="F584" s="117">
        <f t="shared" si="103"/>
        <v>1100</v>
      </c>
      <c r="G584" s="117"/>
      <c r="H584" s="247"/>
      <c r="I584" s="248"/>
      <c r="J584" s="246"/>
      <c r="K584" s="246"/>
      <c r="L584" s="249"/>
    </row>
    <row r="585" spans="1:12" s="59" customFormat="1" ht="13.5" customHeight="1">
      <c r="A585" s="154"/>
      <c r="B585" s="180" t="s">
        <v>34</v>
      </c>
      <c r="C585" s="46" t="s">
        <v>35</v>
      </c>
      <c r="D585" s="117">
        <v>29675</v>
      </c>
      <c r="E585" s="266">
        <f t="shared" si="96"/>
        <v>0.0008734820361318089</v>
      </c>
      <c r="F585" s="117">
        <f t="shared" si="103"/>
        <v>29675</v>
      </c>
      <c r="G585" s="117"/>
      <c r="H585" s="247"/>
      <c r="I585" s="248"/>
      <c r="J585" s="246"/>
      <c r="K585" s="246"/>
      <c r="L585" s="249"/>
    </row>
    <row r="586" spans="1:12" s="59" customFormat="1" ht="12.75" customHeight="1">
      <c r="A586" s="154"/>
      <c r="B586" s="180" t="s">
        <v>50</v>
      </c>
      <c r="C586" s="46" t="s">
        <v>51</v>
      </c>
      <c r="D586" s="117">
        <v>9200</v>
      </c>
      <c r="E586" s="266">
        <f t="shared" si="96"/>
        <v>0.000270801507410704</v>
      </c>
      <c r="F586" s="117">
        <f t="shared" si="103"/>
        <v>9200</v>
      </c>
      <c r="G586" s="117"/>
      <c r="H586" s="247"/>
      <c r="I586" s="248"/>
      <c r="J586" s="246"/>
      <c r="K586" s="246"/>
      <c r="L586" s="249"/>
    </row>
    <row r="587" spans="1:12" s="59" customFormat="1" ht="12.75" customHeight="1">
      <c r="A587" s="154"/>
      <c r="B587" s="180" t="s">
        <v>105</v>
      </c>
      <c r="C587" s="46" t="s">
        <v>371</v>
      </c>
      <c r="D587" s="117">
        <v>16028</v>
      </c>
      <c r="E587" s="266">
        <f aca="true" t="shared" si="104" ref="E587:E608">D587/$D$608</f>
        <v>0.0004717833218237787</v>
      </c>
      <c r="F587" s="117">
        <f t="shared" si="103"/>
        <v>16028</v>
      </c>
      <c r="G587" s="117"/>
      <c r="H587" s="247"/>
      <c r="I587" s="248"/>
      <c r="J587" s="246"/>
      <c r="K587" s="246"/>
      <c r="L587" s="249"/>
    </row>
    <row r="588" spans="1:12" s="59" customFormat="1" ht="12.75" customHeight="1">
      <c r="A588" s="154"/>
      <c r="B588" s="180" t="s">
        <v>223</v>
      </c>
      <c r="C588" s="46" t="s">
        <v>227</v>
      </c>
      <c r="D588" s="117">
        <v>200</v>
      </c>
      <c r="E588" s="266">
        <f t="shared" si="104"/>
        <v>5.886989291537043E-06</v>
      </c>
      <c r="F588" s="117">
        <f t="shared" si="103"/>
        <v>200</v>
      </c>
      <c r="G588" s="117"/>
      <c r="H588" s="247"/>
      <c r="I588" s="248"/>
      <c r="J588" s="246"/>
      <c r="K588" s="246"/>
      <c r="L588" s="249"/>
    </row>
    <row r="589" spans="1:12" s="59" customFormat="1" ht="12.75" customHeight="1">
      <c r="A589" s="154"/>
      <c r="B589" s="180" t="s">
        <v>224</v>
      </c>
      <c r="C589" s="46" t="s">
        <v>228</v>
      </c>
      <c r="D589" s="117">
        <v>200</v>
      </c>
      <c r="E589" s="266">
        <f t="shared" si="104"/>
        <v>5.886989291537043E-06</v>
      </c>
      <c r="F589" s="117">
        <f t="shared" si="103"/>
        <v>200</v>
      </c>
      <c r="G589" s="117"/>
      <c r="H589" s="247"/>
      <c r="I589" s="248"/>
      <c r="J589" s="246"/>
      <c r="K589" s="246"/>
      <c r="L589" s="249"/>
    </row>
    <row r="590" spans="1:12" s="59" customFormat="1" ht="19.5" customHeight="1">
      <c r="A590" s="152" t="s">
        <v>250</v>
      </c>
      <c r="B590" s="185"/>
      <c r="C590" s="99" t="s">
        <v>251</v>
      </c>
      <c r="D590" s="244">
        <f>SUM(D591:D591)</f>
        <v>6000</v>
      </c>
      <c r="E590" s="264">
        <f t="shared" si="104"/>
        <v>0.0001766096787461113</v>
      </c>
      <c r="F590" s="244">
        <f aca="true" t="shared" si="105" ref="F590:L590">SUM(F591:F591)</f>
        <v>6000</v>
      </c>
      <c r="G590" s="244">
        <f t="shared" si="105"/>
        <v>0</v>
      </c>
      <c r="H590" s="244">
        <f t="shared" si="105"/>
        <v>0</v>
      </c>
      <c r="I590" s="244">
        <f t="shared" si="105"/>
        <v>0</v>
      </c>
      <c r="J590" s="244">
        <f t="shared" si="105"/>
        <v>0</v>
      </c>
      <c r="K590" s="244">
        <f t="shared" si="105"/>
        <v>0</v>
      </c>
      <c r="L590" s="245">
        <f t="shared" si="105"/>
        <v>0</v>
      </c>
    </row>
    <row r="591" spans="1:12" s="59" customFormat="1" ht="14.25" customHeight="1">
      <c r="A591" s="154"/>
      <c r="B591" s="180" t="s">
        <v>543</v>
      </c>
      <c r="C591" s="46" t="s">
        <v>281</v>
      </c>
      <c r="D591" s="117">
        <v>6000</v>
      </c>
      <c r="E591" s="266">
        <f t="shared" si="104"/>
        <v>0.0001766096787461113</v>
      </c>
      <c r="F591" s="117">
        <f>D591</f>
        <v>6000</v>
      </c>
      <c r="G591" s="117"/>
      <c r="H591" s="247"/>
      <c r="I591" s="247"/>
      <c r="J591" s="246"/>
      <c r="K591" s="246"/>
      <c r="L591" s="249"/>
    </row>
    <row r="592" spans="1:12" s="59" customFormat="1" ht="23.25" customHeight="1">
      <c r="A592" s="152" t="s">
        <v>252</v>
      </c>
      <c r="B592" s="183"/>
      <c r="C592" s="99" t="s">
        <v>253</v>
      </c>
      <c r="D592" s="244">
        <f>SUM(D593:D596)</f>
        <v>3900</v>
      </c>
      <c r="E592" s="264">
        <f t="shared" si="104"/>
        <v>0.00011479629118497235</v>
      </c>
      <c r="F592" s="244">
        <f aca="true" t="shared" si="106" ref="F592:L592">SUM(F593:F596)</f>
        <v>3900</v>
      </c>
      <c r="G592" s="244">
        <f t="shared" si="106"/>
        <v>1400</v>
      </c>
      <c r="H592" s="244">
        <f t="shared" si="106"/>
        <v>0</v>
      </c>
      <c r="I592" s="244">
        <f t="shared" si="106"/>
        <v>1500</v>
      </c>
      <c r="J592" s="244">
        <f t="shared" si="106"/>
        <v>0</v>
      </c>
      <c r="K592" s="244">
        <f t="shared" si="106"/>
        <v>0</v>
      </c>
      <c r="L592" s="245">
        <f t="shared" si="106"/>
        <v>0</v>
      </c>
    </row>
    <row r="593" spans="1:12" s="59" customFormat="1" ht="20.25" customHeight="1">
      <c r="A593" s="154"/>
      <c r="B593" s="177" t="s">
        <v>74</v>
      </c>
      <c r="C593" s="46" t="s">
        <v>282</v>
      </c>
      <c r="D593" s="117">
        <v>1500</v>
      </c>
      <c r="E593" s="266">
        <f t="shared" si="104"/>
        <v>4.415241968652783E-05</v>
      </c>
      <c r="F593" s="117">
        <f>D593</f>
        <v>1500</v>
      </c>
      <c r="G593" s="117">
        <v>0</v>
      </c>
      <c r="H593" s="247"/>
      <c r="I593" s="248">
        <f>F593</f>
        <v>1500</v>
      </c>
      <c r="J593" s="246"/>
      <c r="K593" s="246"/>
      <c r="L593" s="249"/>
    </row>
    <row r="594" spans="1:12" s="59" customFormat="1" ht="13.5" customHeight="1">
      <c r="A594" s="154"/>
      <c r="B594" s="177" t="s">
        <v>477</v>
      </c>
      <c r="C594" s="46" t="s">
        <v>478</v>
      </c>
      <c r="D594" s="117">
        <v>1400</v>
      </c>
      <c r="E594" s="266">
        <f t="shared" si="104"/>
        <v>4.1208925040759306E-05</v>
      </c>
      <c r="F594" s="117">
        <f>D594</f>
        <v>1400</v>
      </c>
      <c r="G594" s="117">
        <f>F594</f>
        <v>1400</v>
      </c>
      <c r="H594" s="247"/>
      <c r="I594" s="248">
        <v>0</v>
      </c>
      <c r="J594" s="246"/>
      <c r="K594" s="246"/>
      <c r="L594" s="249"/>
    </row>
    <row r="595" spans="1:12" s="59" customFormat="1" ht="13.5" customHeight="1">
      <c r="A595" s="154"/>
      <c r="B595" s="177" t="s">
        <v>22</v>
      </c>
      <c r="C595" s="46" t="s">
        <v>49</v>
      </c>
      <c r="D595" s="117">
        <v>600</v>
      </c>
      <c r="E595" s="266">
        <f t="shared" si="104"/>
        <v>1.7660967874611133E-05</v>
      </c>
      <c r="F595" s="117">
        <f>D595</f>
        <v>600</v>
      </c>
      <c r="G595" s="117">
        <v>0</v>
      </c>
      <c r="H595" s="247"/>
      <c r="I595" s="248">
        <v>0</v>
      </c>
      <c r="J595" s="246"/>
      <c r="K595" s="246"/>
      <c r="L595" s="249"/>
    </row>
    <row r="596" spans="1:12" s="59" customFormat="1" ht="15" customHeight="1">
      <c r="A596" s="154"/>
      <c r="B596" s="177" t="s">
        <v>28</v>
      </c>
      <c r="C596" s="46" t="s">
        <v>29</v>
      </c>
      <c r="D596" s="117">
        <v>400</v>
      </c>
      <c r="E596" s="266">
        <f t="shared" si="104"/>
        <v>1.1773978583074087E-05</v>
      </c>
      <c r="F596" s="117">
        <f>D596</f>
        <v>400</v>
      </c>
      <c r="G596" s="117">
        <v>0</v>
      </c>
      <c r="H596" s="247"/>
      <c r="I596" s="248">
        <v>0</v>
      </c>
      <c r="J596" s="246"/>
      <c r="K596" s="246"/>
      <c r="L596" s="249"/>
    </row>
    <row r="597" spans="1:12" s="59" customFormat="1" ht="17.25" customHeight="1">
      <c r="A597" s="152" t="s">
        <v>254</v>
      </c>
      <c r="B597" s="183"/>
      <c r="C597" s="101" t="s">
        <v>84</v>
      </c>
      <c r="D597" s="244">
        <f aca="true" t="shared" si="107" ref="D597:L597">D598</f>
        <v>30546</v>
      </c>
      <c r="E597" s="264">
        <f t="shared" si="104"/>
        <v>0.0008991198744964527</v>
      </c>
      <c r="F597" s="244">
        <f t="shared" si="107"/>
        <v>30546</v>
      </c>
      <c r="G597" s="244">
        <f t="shared" si="107"/>
        <v>0</v>
      </c>
      <c r="H597" s="244">
        <f t="shared" si="107"/>
        <v>0</v>
      </c>
      <c r="I597" s="244">
        <f t="shared" si="107"/>
        <v>0</v>
      </c>
      <c r="J597" s="244">
        <f t="shared" si="107"/>
        <v>0</v>
      </c>
      <c r="K597" s="244">
        <f t="shared" si="107"/>
        <v>0</v>
      </c>
      <c r="L597" s="245">
        <f t="shared" si="107"/>
        <v>0</v>
      </c>
    </row>
    <row r="598" spans="1:12" s="59" customFormat="1" ht="18.75" customHeight="1">
      <c r="A598" s="154"/>
      <c r="B598" s="177" t="s">
        <v>34</v>
      </c>
      <c r="C598" s="46" t="s">
        <v>35</v>
      </c>
      <c r="D598" s="117">
        <v>30546</v>
      </c>
      <c r="E598" s="266">
        <f t="shared" si="104"/>
        <v>0.0008991198744964527</v>
      </c>
      <c r="F598" s="117">
        <f>D598</f>
        <v>30546</v>
      </c>
      <c r="G598" s="117">
        <v>0</v>
      </c>
      <c r="H598" s="247"/>
      <c r="I598" s="248">
        <v>0</v>
      </c>
      <c r="J598" s="246"/>
      <c r="K598" s="246"/>
      <c r="L598" s="249"/>
    </row>
    <row r="599" spans="1:12" s="59" customFormat="1" ht="27" customHeight="1">
      <c r="A599" s="172" t="s">
        <v>255</v>
      </c>
      <c r="B599" s="178"/>
      <c r="C599" s="65" t="s">
        <v>630</v>
      </c>
      <c r="D599" s="250">
        <f aca="true" t="shared" si="108" ref="D599:L599">D600+D602</f>
        <v>40100</v>
      </c>
      <c r="E599" s="263">
        <f t="shared" si="104"/>
        <v>0.0011803413529531772</v>
      </c>
      <c r="F599" s="250">
        <f t="shared" si="108"/>
        <v>40100</v>
      </c>
      <c r="G599" s="250">
        <f t="shared" si="108"/>
        <v>0</v>
      </c>
      <c r="H599" s="250">
        <f t="shared" si="108"/>
        <v>0</v>
      </c>
      <c r="I599" s="250">
        <f t="shared" si="108"/>
        <v>33000</v>
      </c>
      <c r="J599" s="250">
        <f t="shared" si="108"/>
        <v>0</v>
      </c>
      <c r="K599" s="250">
        <f t="shared" si="108"/>
        <v>0</v>
      </c>
      <c r="L599" s="251">
        <f t="shared" si="108"/>
        <v>0</v>
      </c>
    </row>
    <row r="600" spans="1:12" s="59" customFormat="1" ht="15" customHeight="1">
      <c r="A600" s="152" t="s">
        <v>256</v>
      </c>
      <c r="B600" s="183"/>
      <c r="C600" s="99" t="s">
        <v>257</v>
      </c>
      <c r="D600" s="244">
        <f aca="true" t="shared" si="109" ref="D600:L600">D601</f>
        <v>33000</v>
      </c>
      <c r="E600" s="264">
        <f t="shared" si="104"/>
        <v>0.0009713532331036123</v>
      </c>
      <c r="F600" s="244">
        <f t="shared" si="109"/>
        <v>33000</v>
      </c>
      <c r="G600" s="244">
        <f t="shared" si="109"/>
        <v>0</v>
      </c>
      <c r="H600" s="244">
        <f t="shared" si="109"/>
        <v>0</v>
      </c>
      <c r="I600" s="244">
        <f t="shared" si="109"/>
        <v>33000</v>
      </c>
      <c r="J600" s="244">
        <f t="shared" si="109"/>
        <v>0</v>
      </c>
      <c r="K600" s="244">
        <f t="shared" si="109"/>
        <v>0</v>
      </c>
      <c r="L600" s="245">
        <f t="shared" si="109"/>
        <v>0</v>
      </c>
    </row>
    <row r="601" spans="1:12" s="59" customFormat="1" ht="22.5" customHeight="1">
      <c r="A601" s="154"/>
      <c r="B601" s="177" t="s">
        <v>74</v>
      </c>
      <c r="C601" s="46" t="s">
        <v>258</v>
      </c>
      <c r="D601" s="117">
        <v>33000</v>
      </c>
      <c r="E601" s="266">
        <f t="shared" si="104"/>
        <v>0.0009713532331036123</v>
      </c>
      <c r="F601" s="117">
        <f>D601</f>
        <v>33000</v>
      </c>
      <c r="G601" s="117">
        <v>0</v>
      </c>
      <c r="H601" s="247">
        <v>0</v>
      </c>
      <c r="I601" s="247">
        <f>F601</f>
        <v>33000</v>
      </c>
      <c r="J601" s="246"/>
      <c r="K601" s="246"/>
      <c r="L601" s="249"/>
    </row>
    <row r="602" spans="1:12" s="59" customFormat="1" ht="15" customHeight="1">
      <c r="A602" s="152" t="s">
        <v>259</v>
      </c>
      <c r="B602" s="184"/>
      <c r="C602" s="99" t="s">
        <v>84</v>
      </c>
      <c r="D602" s="244">
        <f>SUM(D603:D604)</f>
        <v>7100</v>
      </c>
      <c r="E602" s="264">
        <f t="shared" si="104"/>
        <v>0.00020898811984956504</v>
      </c>
      <c r="F602" s="244">
        <f aca="true" t="shared" si="110" ref="F602:L602">SUM(F603:F604)</f>
        <v>7100</v>
      </c>
      <c r="G602" s="244">
        <f t="shared" si="110"/>
        <v>0</v>
      </c>
      <c r="H602" s="244">
        <f t="shared" si="110"/>
        <v>0</v>
      </c>
      <c r="I602" s="244">
        <f t="shared" si="110"/>
        <v>0</v>
      </c>
      <c r="J602" s="244">
        <f t="shared" si="110"/>
        <v>0</v>
      </c>
      <c r="K602" s="244">
        <f t="shared" si="110"/>
        <v>0</v>
      </c>
      <c r="L602" s="245">
        <f t="shared" si="110"/>
        <v>0</v>
      </c>
    </row>
    <row r="603" spans="1:12" s="59" customFormat="1" ht="18" customHeight="1">
      <c r="A603" s="170"/>
      <c r="B603" s="177" t="s">
        <v>22</v>
      </c>
      <c r="C603" s="46" t="s">
        <v>49</v>
      </c>
      <c r="D603" s="117">
        <v>5900</v>
      </c>
      <c r="E603" s="266">
        <f t="shared" si="104"/>
        <v>0.0001736661841003428</v>
      </c>
      <c r="F603" s="117">
        <f>D603</f>
        <v>5900</v>
      </c>
      <c r="G603" s="117">
        <v>0</v>
      </c>
      <c r="H603" s="247">
        <v>0</v>
      </c>
      <c r="I603" s="247">
        <v>0</v>
      </c>
      <c r="J603" s="246"/>
      <c r="K603" s="246"/>
      <c r="L603" s="249"/>
    </row>
    <row r="604" spans="1:12" s="59" customFormat="1" ht="16.5" customHeight="1">
      <c r="A604" s="170"/>
      <c r="B604" s="177" t="s">
        <v>28</v>
      </c>
      <c r="C604" s="46" t="s">
        <v>29</v>
      </c>
      <c r="D604" s="117">
        <v>1200</v>
      </c>
      <c r="E604" s="266">
        <f t="shared" si="104"/>
        <v>3.5321935749222265E-05</v>
      </c>
      <c r="F604" s="117">
        <f>D604</f>
        <v>1200</v>
      </c>
      <c r="G604" s="117">
        <v>0</v>
      </c>
      <c r="H604" s="247">
        <v>0</v>
      </c>
      <c r="I604" s="247">
        <v>0</v>
      </c>
      <c r="J604" s="246"/>
      <c r="K604" s="246"/>
      <c r="L604" s="249"/>
    </row>
    <row r="605" spans="1:12" s="59" customFormat="1" ht="18.75" customHeight="1">
      <c r="A605" s="155" t="s">
        <v>260</v>
      </c>
      <c r="B605" s="175"/>
      <c r="C605" s="65" t="s">
        <v>261</v>
      </c>
      <c r="D605" s="250">
        <f aca="true" t="shared" si="111" ref="D605:L605">D606</f>
        <v>16000</v>
      </c>
      <c r="E605" s="263">
        <f t="shared" si="104"/>
        <v>0.0004709591433229635</v>
      </c>
      <c r="F605" s="250">
        <f t="shared" si="111"/>
        <v>16000</v>
      </c>
      <c r="G605" s="250">
        <f t="shared" si="111"/>
        <v>0</v>
      </c>
      <c r="H605" s="250">
        <f t="shared" si="111"/>
        <v>0</v>
      </c>
      <c r="I605" s="250">
        <f t="shared" si="111"/>
        <v>16000</v>
      </c>
      <c r="J605" s="250">
        <f t="shared" si="111"/>
        <v>0</v>
      </c>
      <c r="K605" s="250">
        <f t="shared" si="111"/>
        <v>0</v>
      </c>
      <c r="L605" s="251">
        <f t="shared" si="111"/>
        <v>0</v>
      </c>
    </row>
    <row r="606" spans="1:12" s="59" customFormat="1" ht="18.75" customHeight="1">
      <c r="A606" s="152" t="s">
        <v>262</v>
      </c>
      <c r="B606" s="174"/>
      <c r="C606" s="99" t="s">
        <v>84</v>
      </c>
      <c r="D606" s="244">
        <f aca="true" t="shared" si="112" ref="D606:L606">D607</f>
        <v>16000</v>
      </c>
      <c r="E606" s="264">
        <f t="shared" si="104"/>
        <v>0.0004709591433229635</v>
      </c>
      <c r="F606" s="244">
        <f t="shared" si="112"/>
        <v>16000</v>
      </c>
      <c r="G606" s="244">
        <f t="shared" si="112"/>
        <v>0</v>
      </c>
      <c r="H606" s="244">
        <f t="shared" si="112"/>
        <v>0</v>
      </c>
      <c r="I606" s="244">
        <f t="shared" si="112"/>
        <v>16000</v>
      </c>
      <c r="J606" s="244">
        <f t="shared" si="112"/>
        <v>0</v>
      </c>
      <c r="K606" s="244">
        <f t="shared" si="112"/>
        <v>0</v>
      </c>
      <c r="L606" s="245">
        <f t="shared" si="112"/>
        <v>0</v>
      </c>
    </row>
    <row r="607" spans="1:12" s="59" customFormat="1" ht="33.75" customHeight="1">
      <c r="A607" s="170"/>
      <c r="B607" s="53" t="s">
        <v>241</v>
      </c>
      <c r="C607" s="46" t="s">
        <v>283</v>
      </c>
      <c r="D607" s="117">
        <v>16000</v>
      </c>
      <c r="E607" s="266">
        <f t="shared" si="104"/>
        <v>0.0004709591433229635</v>
      </c>
      <c r="F607" s="117">
        <f>D607</f>
        <v>16000</v>
      </c>
      <c r="G607" s="117">
        <v>0</v>
      </c>
      <c r="H607" s="247"/>
      <c r="I607" s="248">
        <f>F607</f>
        <v>16000</v>
      </c>
      <c r="J607" s="246"/>
      <c r="K607" s="246"/>
      <c r="L607" s="249"/>
    </row>
    <row r="608" spans="1:12" s="59" customFormat="1" ht="27.75" customHeight="1" thickBot="1">
      <c r="A608" s="181"/>
      <c r="B608" s="182"/>
      <c r="C608" s="149" t="s">
        <v>263</v>
      </c>
      <c r="D608" s="258">
        <f>D8+D13+D19+D45+D55+D81+D173+D211+D219+D223+D382+D398+D503+D532+D599+D605</f>
        <v>33973223</v>
      </c>
      <c r="E608" s="371">
        <f t="shared" si="104"/>
        <v>1</v>
      </c>
      <c r="F608" s="258">
        <f aca="true" t="shared" si="113" ref="F608:L608">F8+F13+F19+F45+F55+F81+F173+F211+F219+F223+F382+F398+F503+F532+F599+F605</f>
        <v>30536717</v>
      </c>
      <c r="G608" s="258">
        <f t="shared" si="113"/>
        <v>15357019</v>
      </c>
      <c r="H608" s="258">
        <f t="shared" si="113"/>
        <v>2324241</v>
      </c>
      <c r="I608" s="258">
        <f t="shared" si="113"/>
        <v>1811019</v>
      </c>
      <c r="J608" s="258">
        <f t="shared" si="113"/>
        <v>570370</v>
      </c>
      <c r="K608" s="258">
        <f t="shared" si="113"/>
        <v>279877</v>
      </c>
      <c r="L608" s="372">
        <f t="shared" si="113"/>
        <v>3436506</v>
      </c>
    </row>
    <row r="609" spans="1:12" s="59" customFormat="1" ht="12.75">
      <c r="A609"/>
      <c r="B609"/>
      <c r="C609"/>
      <c r="D609" s="13"/>
      <c r="E609" s="13"/>
      <c r="F609" s="13"/>
      <c r="G609"/>
      <c r="H609"/>
      <c r="I609"/>
      <c r="J609"/>
      <c r="K609"/>
      <c r="L609"/>
    </row>
    <row r="610" spans="1:12" s="59" customFormat="1" ht="12.75">
      <c r="A610"/>
      <c r="B610"/>
      <c r="C610"/>
      <c r="D610"/>
      <c r="E610"/>
      <c r="F610"/>
      <c r="G610" s="406" t="s">
        <v>542</v>
      </c>
      <c r="H610" s="406"/>
      <c r="I610" s="406"/>
      <c r="J610" s="406"/>
      <c r="K610"/>
      <c r="L610"/>
    </row>
    <row r="611" spans="1:12" s="59" customFormat="1" ht="12.7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s="59" customFormat="1" ht="12.75">
      <c r="A612"/>
      <c r="B612"/>
      <c r="C612"/>
      <c r="D612"/>
      <c r="E612"/>
      <c r="F612"/>
      <c r="G612"/>
      <c r="H612" t="s">
        <v>563</v>
      </c>
      <c r="I612"/>
      <c r="J612"/>
      <c r="K612"/>
      <c r="L612"/>
    </row>
    <row r="613" spans="1:12" s="59" customFormat="1" ht="12.7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s="59" customFormat="1" ht="12.7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s="59" customFormat="1" ht="12.7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s="59" customFormat="1" ht="12.7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s="59" customFormat="1" ht="12.7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s="59" customFormat="1" ht="12.7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s="59" customFormat="1" ht="12.7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s="59" customFormat="1" ht="12.7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s="59" customFormat="1" ht="12.7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s="59" customFormat="1" ht="12.7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s="59" customFormat="1" ht="12.7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s="59" customFormat="1" ht="12.7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s="59" customFormat="1" ht="12.7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s="59" customFormat="1" ht="12.7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s="59" customFormat="1" ht="12.7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s="59" customFormat="1" ht="12.7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s="59" customFormat="1" ht="12.7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s="59" customFormat="1" ht="12.7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s="59" customFormat="1" ht="12.7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s="59" customFormat="1" ht="12.7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s="59" customFormat="1" ht="12.7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s="59" customFormat="1" ht="12.7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s="59" customFormat="1" ht="12.7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s="59" customFormat="1" ht="12.7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s="59" customFormat="1" ht="12.7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s="59" customFormat="1" ht="12.7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s="59" customFormat="1" ht="12.7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s="59" customFormat="1" ht="12.7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s="59" customFormat="1" ht="12.7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s="59" customFormat="1" ht="12.7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s="59" customFormat="1" ht="12.7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s="59" customFormat="1" ht="12.7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s="59" customFormat="1" ht="12.7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s="59" customFormat="1" ht="12.7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s="59" customFormat="1" ht="12.7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s="59" customFormat="1" ht="12.7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s="59" customFormat="1" ht="12.7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s="59" customFormat="1" ht="12.7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s="59" customFormat="1" ht="12.7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s="59" customFormat="1" ht="12.7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s="59" customFormat="1" ht="12.7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s="59" customFormat="1" ht="12.7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s="59" customFormat="1" ht="12.7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s="59" customFormat="1" ht="12.7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s="59" customFormat="1" ht="12.7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s="59" customFormat="1" ht="12.7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s="59" customFormat="1" ht="12.7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s="59" customFormat="1" ht="12.7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s="59" customFormat="1" ht="12.7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s="59" customFormat="1" ht="12.7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s="59" customFormat="1" ht="12.7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s="59" customFormat="1" ht="12.7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s="59" customFormat="1" ht="12.7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s="59" customFormat="1" ht="12.7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s="59" customFormat="1" ht="12.7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s="59" customFormat="1" ht="12.7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s="59" customFormat="1" ht="12.7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s="59" customFormat="1" ht="12.7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s="59" customFormat="1" ht="12.7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s="59" customFormat="1" ht="12.7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s="59" customFormat="1" ht="12.7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s="59" customFormat="1" ht="12.7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s="59" customFormat="1" ht="12.7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s="59" customFormat="1" ht="12.7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s="59" customFormat="1" ht="12.7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s="59" customFormat="1" ht="12.7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s="59" customFormat="1" ht="12.7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s="59" customFormat="1" ht="12.7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s="59" customFormat="1" ht="12.7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s="59" customFormat="1" ht="12.7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s="59" customFormat="1" ht="12.7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s="59" customFormat="1" ht="12.7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s="59" customFormat="1" ht="12.7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s="59" customFormat="1" ht="12.7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s="59" customFormat="1" ht="12.7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s="59" customFormat="1" ht="12.7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s="59" customFormat="1" ht="12.7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s="59" customFormat="1" ht="12.7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s="59" customFormat="1" ht="12.7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s="59" customFormat="1" ht="12.7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s="59" customFormat="1" ht="12.7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s="59" customFormat="1" ht="12.7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s="59" customFormat="1" ht="12.7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s="59" customFormat="1" ht="12.7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s="59" customFormat="1" ht="12.7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s="59" customFormat="1" ht="12.7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s="59" customFormat="1" ht="12.7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s="59" customFormat="1" ht="12.7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s="59" customFormat="1" ht="12.7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s="59" customFormat="1" ht="12.7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s="59" customFormat="1" ht="12.7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s="59" customFormat="1" ht="12.7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s="59" customFormat="1" ht="12.7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s="59" customFormat="1" ht="12.7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s="59" customFormat="1" ht="12.7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s="59" customFormat="1" ht="12.7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s="59" customFormat="1" ht="12.7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s="59" customFormat="1" ht="12.7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s="59" customFormat="1" ht="12.7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s="59" customFormat="1" ht="12.7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s="59" customFormat="1" ht="12.7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s="59" customFormat="1" ht="12.7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s="59" customFormat="1" ht="12.7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s="59" customFormat="1" ht="12.7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s="59" customFormat="1" ht="12.7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s="59" customFormat="1" ht="12.7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s="59" customFormat="1" ht="12.7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s="59" customFormat="1" ht="12.7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s="59" customFormat="1" ht="12.7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s="59" customFormat="1" ht="12.7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s="59" customFormat="1" ht="12.7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s="59" customFormat="1" ht="12.7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s="59" customFormat="1" ht="12.7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s="59" customFormat="1" ht="12.7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s="59" customFormat="1" ht="12.7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s="59" customFormat="1" ht="12.7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s="59" customFormat="1" ht="12.7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s="59" customFormat="1" ht="12.7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s="59" customFormat="1" ht="12.7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s="59" customFormat="1" ht="12.7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s="59" customFormat="1" ht="12.7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s="59" customFormat="1" ht="12.7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s="59" customFormat="1" ht="12.7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s="59" customFormat="1" ht="12.7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s="59" customFormat="1" ht="12.7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s="59" customFormat="1" ht="12.7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s="59" customFormat="1" ht="12.7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s="59" customFormat="1" ht="12.7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s="59" customFormat="1" ht="12.7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s="59" customFormat="1" ht="12.7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s="59" customFormat="1" ht="12.7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s="59" customFormat="1" ht="12.7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s="59" customFormat="1" ht="12.7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s="59" customFormat="1" ht="12.7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s="59" customFormat="1" ht="12.7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s="59" customFormat="1" ht="12.7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s="59" customFormat="1" ht="12.7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s="59" customFormat="1" ht="12.7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s="59" customFormat="1" ht="12.7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s="59" customFormat="1" ht="12.7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s="59" customFormat="1" ht="12.7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s="59" customFormat="1" ht="12.7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s="59" customFormat="1" ht="12.7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s="59" customFormat="1" ht="12.7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s="59" customFormat="1" ht="12.7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s="59" customFormat="1" ht="12.7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s="59" customFormat="1" ht="12.7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s="59" customFormat="1" ht="12.7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s="59" customFormat="1" ht="12.7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s="59" customFormat="1" ht="12.7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s="59" customFormat="1" ht="12.7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s="59" customFormat="1" ht="12.7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s="59" customFormat="1" ht="12.7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s="59" customFormat="1" ht="12.7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s="59" customFormat="1" ht="12.7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s="59" customFormat="1" ht="12.7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s="59" customFormat="1" ht="12.7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s="59" customFormat="1" ht="12.7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s="59" customFormat="1" ht="12.7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s="59" customFormat="1" ht="12.7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s="59" customFormat="1" ht="12.7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s="59" customFormat="1" ht="12.7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s="59" customFormat="1" ht="12.7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s="59" customFormat="1" ht="12.7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s="59" customFormat="1" ht="12.7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s="59" customFormat="1" ht="12.7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s="59" customFormat="1" ht="12.7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s="59" customFormat="1" ht="12.7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s="59" customFormat="1" ht="12.7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s="59" customFormat="1" ht="12.7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s="59" customFormat="1" ht="12.7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s="59" customFormat="1" ht="12.7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s="59" customFormat="1" ht="12.7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s="59" customFormat="1" ht="12.7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s="59" customFormat="1" ht="12.7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s="59" customFormat="1" ht="12.7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s="59" customFormat="1" ht="12.7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s="59" customFormat="1" ht="12.7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s="59" customFormat="1" ht="12.7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s="59" customFormat="1" ht="12.7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s="59" customFormat="1" ht="12.7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s="59" customFormat="1" ht="12.7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s="59" customFormat="1" ht="12.7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s="59" customFormat="1" ht="12.7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s="59" customFormat="1" ht="12.7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s="59" customFormat="1" ht="12.7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s="59" customFormat="1" ht="12.7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s="59" customFormat="1" ht="12.7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s="59" customFormat="1" ht="12.7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s="59" customFormat="1" ht="12.7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s="59" customFormat="1" ht="12.7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s="59" customFormat="1" ht="12.7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s="59" customFormat="1" ht="12.7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s="59" customFormat="1" ht="12.7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s="59" customFormat="1" ht="12.7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s="59" customFormat="1" ht="12.7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s="59" customFormat="1" ht="12.7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s="59" customFormat="1" ht="12.7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s="59" customFormat="1" ht="12.7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s="59" customFormat="1" ht="12.7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s="59" customFormat="1" ht="12.7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s="59" customFormat="1" ht="12.7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s="59" customFormat="1" ht="12.7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s="59" customFormat="1" ht="12.7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s="59" customFormat="1" ht="12.7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s="59" customFormat="1" ht="12.7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s="59" customFormat="1" ht="12.7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s="59" customFormat="1" ht="12.7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s="59" customFormat="1" ht="12.7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s="59" customFormat="1" ht="12.7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s="59" customFormat="1" ht="12.7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s="59" customFormat="1" ht="12.7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s="59" customFormat="1" ht="12.7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s="59" customFormat="1" ht="12.7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s="59" customFormat="1" ht="12.7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s="59" customFormat="1" ht="12.7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s="59" customFormat="1" ht="12.7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s="59" customFormat="1" ht="12.7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s="59" customFormat="1" ht="12.7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s="59" customFormat="1" ht="12.7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s="59" customFormat="1" ht="12.7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s="59" customFormat="1" ht="12.7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s="59" customFormat="1" ht="12.7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s="59" customFormat="1" ht="12.7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s="59" customFormat="1" ht="12.7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s="59" customFormat="1" ht="12.7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s="59" customFormat="1" ht="12.7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s="59" customFormat="1" ht="12.7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s="59" customFormat="1" ht="12.7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s="59" customFormat="1" ht="12.7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s="59" customFormat="1" ht="12.7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s="59" customFormat="1" ht="12.7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s="59" customFormat="1" ht="12.7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s="59" customFormat="1" ht="12.7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s="59" customFormat="1" ht="12.7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s="59" customFormat="1" ht="12.7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s="59" customFormat="1" ht="12.7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s="59" customFormat="1" ht="12.7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s="59" customFormat="1" ht="12.7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s="59" customFormat="1" ht="12.7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s="59" customFormat="1" ht="12.7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s="59" customFormat="1" ht="12.7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s="59" customFormat="1" ht="12.7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s="59" customFormat="1" ht="12.7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s="59" customFormat="1" ht="12.7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s="59" customFormat="1" ht="12.7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s="59" customFormat="1" ht="12.7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s="59" customFormat="1" ht="12.7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s="59" customFormat="1" ht="12.7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s="59" customFormat="1" ht="12.7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s="59" customFormat="1" ht="12.7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s="59" customFormat="1" ht="12.7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s="59" customFormat="1" ht="12.7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s="59" customFormat="1" ht="12.7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s="59" customFormat="1" ht="12.7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s="59" customFormat="1" ht="12.7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s="59" customFormat="1" ht="12.7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s="59" customFormat="1" ht="12.7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s="59" customFormat="1" ht="12.7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s="59" customFormat="1" ht="12.7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s="59" customFormat="1" ht="12.7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s="59" customFormat="1" ht="12.7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s="59" customFormat="1" ht="12.7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s="59" customFormat="1" ht="12.7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s="59" customFormat="1" ht="12.7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s="59" customFormat="1" ht="12.7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s="59" customFormat="1" ht="12.7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s="59" customFormat="1" ht="12.7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s="59" customFormat="1" ht="12.7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s="59" customFormat="1" ht="12.7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s="59" customFormat="1" ht="12.7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s="59" customFormat="1" ht="12.7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s="59" customFormat="1" ht="12.7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s="59" customFormat="1" ht="12.7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s="59" customFormat="1" ht="12.7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s="59" customFormat="1" ht="12.7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s="59" customFormat="1" ht="12.7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s="59" customFormat="1" ht="12.7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s="59" customFormat="1" ht="12.7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s="59" customFormat="1" ht="12.7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s="59" customFormat="1" ht="12.7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s="59" customFormat="1" ht="12.7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s="59" customFormat="1" ht="12.7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s="59" customFormat="1" ht="12.7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s="59" customFormat="1" ht="12.7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s="59" customFormat="1" ht="12.7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s="59" customFormat="1" ht="12.7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s="59" customFormat="1" ht="12.7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s="59" customFormat="1" ht="12.7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s="59" customFormat="1" ht="12.7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s="59" customFormat="1" ht="12.7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s="59" customFormat="1" ht="12.7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s="59" customFormat="1" ht="12.7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s="59" customFormat="1" ht="12.7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s="59" customFormat="1" ht="12.7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s="59" customFormat="1" ht="12.7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s="59" customFormat="1" ht="12.7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s="59" customFormat="1" ht="12.7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s="59" customFormat="1" ht="12.7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s="59" customFormat="1" ht="12.7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s="59" customFormat="1" ht="12.7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s="59" customFormat="1" ht="12.7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s="59" customFormat="1" ht="12.7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s="59" customFormat="1" ht="12.7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s="59" customFormat="1" ht="12.7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s="59" customFormat="1" ht="12.7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s="59" customFormat="1" ht="12.7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s="59" customFormat="1" ht="12.7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s="59" customFormat="1" ht="12.7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s="59" customFormat="1" ht="12.7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s="59" customFormat="1" ht="12.7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s="59" customFormat="1" ht="12.7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s="59" customFormat="1" ht="12.7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s="59" customFormat="1" ht="12.7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s="59" customFormat="1" ht="12.7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s="59" customFormat="1" ht="12.7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s="59" customFormat="1" ht="12.7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s="59" customFormat="1" ht="12.7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s="59" customFormat="1" ht="12.7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s="59" customFormat="1" ht="12.7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s="59" customFormat="1" ht="12.7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s="59" customFormat="1" ht="12.7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s="59" customFormat="1" ht="12.7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s="59" customFormat="1" ht="12.7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s="59" customFormat="1" ht="12.7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s="59" customFormat="1" ht="12.7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s="59" customFormat="1" ht="12.7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s="59" customFormat="1" ht="12.7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s="59" customFormat="1" ht="12.7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s="59" customFormat="1" ht="12.7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s="59" customFormat="1" ht="12.7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s="59" customFormat="1" ht="12.7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s="59" customFormat="1" ht="12.7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s="59" customFormat="1" ht="12.7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s="59" customFormat="1" ht="12.7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s="59" customFormat="1" ht="12.7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s="59" customFormat="1" ht="12.7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s="59" customFormat="1" ht="12.7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s="59" customFormat="1" ht="12.7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s="59" customFormat="1" ht="12.7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s="59" customFormat="1" ht="12.7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s="59" customFormat="1" ht="12.7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s="59" customFormat="1" ht="12.7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s="59" customFormat="1" ht="12.7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s="59" customFormat="1" ht="12.7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s="59" customFormat="1" ht="12.7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s="59" customFormat="1" ht="12.7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s="59" customFormat="1" ht="12.7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s="59" customFormat="1" ht="12.7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s="59" customFormat="1" ht="12.7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s="59" customFormat="1" ht="12.7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s="59" customFormat="1" ht="12.7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s="59" customFormat="1" ht="12.7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s="59" customFormat="1" ht="12.7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s="59" customFormat="1" ht="12.7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s="59" customFormat="1" ht="12.7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s="59" customFormat="1" ht="12.7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s="59" customFormat="1" ht="12.7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s="59" customFormat="1" ht="12.7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s="59" customFormat="1" ht="12.7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59" customFormat="1" ht="12.7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s="59" customFormat="1" ht="12.7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s="59" customFormat="1" ht="12.7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s="59" customFormat="1" ht="12.7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s="59" customFormat="1" ht="12.7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s="59" customFormat="1" ht="12.7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s="59" customFormat="1" ht="12.7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s="59" customFormat="1" ht="12.7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s="59" customFormat="1" ht="12.7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s="59" customFormat="1" ht="12.7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s="59" customFormat="1" ht="12.7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s="59" customFormat="1" ht="12.7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s="59" customFormat="1" ht="12.7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s="59" customFormat="1" ht="12.7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s="59" customFormat="1" ht="12.7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s="59" customFormat="1" ht="12.7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s="59" customFormat="1" ht="12.7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s="59" customFormat="1" ht="12.7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s="59" customFormat="1" ht="12.7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s="59" customFormat="1" ht="12.7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s="59" customFormat="1" ht="12.7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s="59" customFormat="1" ht="12.7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s="59" customFormat="1" ht="12.7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s="59" customFormat="1" ht="12.7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s="59" customFormat="1" ht="12.7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s="59" customFormat="1" ht="12.7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s="59" customFormat="1" ht="12.7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s="5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s="5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s="5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s="5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s="5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s="5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s="5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s="5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s="5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s="5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5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s="5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s="5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s="5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s="5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s="5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s="5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s="5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s="5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s="5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s="5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s="5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s="5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s="5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5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s="5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s="5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s="5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s="5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s="5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s="5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s="5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s="5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s="5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s="5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s="5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s="5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s="5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s="5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s="5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s="5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s="5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s="5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s="5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s="5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s="5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s="5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s="5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s="5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s="5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s="5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s="5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s="5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s="5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s="5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s="5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s="5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s="5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s="5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s="5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s="5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5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s="5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s="5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s="5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s="5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s="5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s="5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s="5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s="5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s="5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s="5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s="5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s="5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s="5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5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s="5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s="5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s="5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s="5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s="5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s="5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s="5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s="5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s="5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s="5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s="5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s="5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s="5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s="5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s="5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s="5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s="5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s="5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s="5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s="5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s="5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s="5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s="5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s="5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s="5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s="5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s="5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s="5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s="5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s="5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s="5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s="5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s="5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s="5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s="5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s="5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5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s="5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s="5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s="5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s="5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s="5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s="5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s="5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s="5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s="5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s="5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s="5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s="5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s="5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5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s="5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s="5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s="5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s="5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s="5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s="5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s="5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s="5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s="5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s="5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s="5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s="5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s="5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s="5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s="5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s="5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s="5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s="5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s="5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s="5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s="5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s="5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s="5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s="5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s="5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s="5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s="5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s="5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s="5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s="5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s="5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s="5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s="5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s="5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s="5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s="5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5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s="5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s="5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s="5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s="5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s="5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s="5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s="5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s="5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s="5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s="5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s="5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s="5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s="5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5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s="5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s="5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s="5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s="5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s="5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s="5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s="5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s="5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s="5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s="5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s="5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s="5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s="5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s="5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s="5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s="5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s="5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s="5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s="5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s="5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s="5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s="5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s="5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s="5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s="5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s="5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s="5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s="5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s="5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s="5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s="5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s="5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s="5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s="5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s="5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s="5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5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s="5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s="5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s="5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s="5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s="5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s="5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s="5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s="5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s="5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s="5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s="5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s="5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s="5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s="5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5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s="5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s="5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s="5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s="5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s="5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s="5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s="5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s="5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s="5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s="5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s="5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s="5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s="5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s="5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s="5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s="5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s="5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s="5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s="5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s="5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s="5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s="5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s="5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s="5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s="5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s="5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s="5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s="5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s="5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s="5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s="5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s="5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s="5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s="5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s="5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s="5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s="5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5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s="5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s="5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s="5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s="5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s="5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s="5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s="5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s="5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s="5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s="5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s="5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5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s="5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s="5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s="5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s="5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s="5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s="5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s="5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s="5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s="5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s="5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s="5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s="5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s="5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s="5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s="5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s="5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s="5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s="5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s="5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s="5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s="5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s="5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s="5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s="5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s="5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s="5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s="5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s="5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s="5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s="5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s="5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s="5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s="5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s="5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s="5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s="5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s="5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s="5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s="5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s="5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s="5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s="5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s="5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s="5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s="5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s="5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s="5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s="5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s="5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s="5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s="5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s="5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s="5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s="5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s="5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s="5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s="5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s="5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s="5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s="5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s="5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s="5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s="5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s="5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s="5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s="5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s="5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s="5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s="5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s="5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s="5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s="5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s="5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s="5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s="5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s="5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s="5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s="5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s="5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s="5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s="5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s="5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s="5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s="5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s="5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s="5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s="5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s="5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s="5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s="5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s="5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s="5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s="5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s="5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s="5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s="5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s="5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s="5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s="5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s="5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s="5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s="5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s="5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s="5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s="5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s="5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s="5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s="5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s="5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s="5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s="5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s="5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s="5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s="5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s="5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s="5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s="5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s="5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s="5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s="5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s="5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s="5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s="5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s="5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s="5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s="5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s="5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s="5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s="5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s="5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s="5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s="5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s="5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s="5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s="5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s="5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s="5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s="5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s="5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s="5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s="5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s="5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s="5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s="5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s="5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s="5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s="5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s="5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s="5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s="5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s="5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s="5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s="5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s="5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s="5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s="5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s="5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s="5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s="5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s="5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s="5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s="5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s="5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s="5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s="5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s="5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s="5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s="5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s="5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s="5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s="5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s="5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s="5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s="5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s="5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s="5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s="5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s="5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s="5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s="5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s="5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s="5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s="5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s="5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s="5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s="5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s="5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s="5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s="5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s="5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s="5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s="5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s="5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s="5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s="5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s="5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s="5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s="5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s="5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s="5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s="5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s="5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s="5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s="5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s="5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s="5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s="5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s="5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s="5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s="5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s="5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s="5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s="5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s="5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s="5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s="5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s="5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s="5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s="5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s="5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s="5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s="5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s="5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s="5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s="5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s="5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s="5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s="5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s="5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s="5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s="5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s="5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s="5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s="5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s="5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s="5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s="5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s="5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s="5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s="5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s="5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s="5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s="5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s="5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s="5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s="5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s="5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s="5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s="5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s="5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s="5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s="5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s="5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s="5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s="5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s="5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s="5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s="5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s="5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s="5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s="5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s="5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s="5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s="5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s="5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s="5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s="5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s="5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s="5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s="5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s="5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s="5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s="5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s="5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s="5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s="5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s="5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s="5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s="5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s="5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s="5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s="5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s="5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s="5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s="5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s="5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s="5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s="5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s="5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s="5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s="5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s="5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s="5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s="5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s="5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s="5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s="5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s="5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s="5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s="5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s="5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s="5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s="5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s="5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s="5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s="5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s="5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s="5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s="5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s="5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s="5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s="5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s="5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s="5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s="5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s="5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s="5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s="5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s="5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s="5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s="5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s="5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s="5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s="5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s="5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s="5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s="5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s="5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s="5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s="5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s="5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s="5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s="5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s="5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s="5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s="5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s="5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s="5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s="5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s="5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s="5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s="5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s="5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s="5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s="5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s="5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s="5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s="5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s="5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s="5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s="5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s="5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s="5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s="5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s="5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s="5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s="5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s="5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s="5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s="5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s="5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s="5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s="5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s="5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s="5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s="5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s="5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s="5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s="5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s="5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s="5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s="5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s="5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s="5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s="5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s="5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s="5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s="5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s="5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s="5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s="5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s="5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s="5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s="5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s="5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s="5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s="5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s="5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s="5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s="5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s="5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s="5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s="5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s="5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s="5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s="5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s="5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s="5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s="5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s="5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s="5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s="5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s="5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s="5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s="5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s="5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s="5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s="5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s="5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s="5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s="5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s="5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s="5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s="5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s="5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s="5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s="5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s="5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s="5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s="5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s="5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s="5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s="5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s="5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s="5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s="5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s="5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s="5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s="5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s="5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s="5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s="5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s="5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s="5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s="5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s="5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s="5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s="5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s="5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s="5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s="5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s="5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s="5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s="5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s="5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s="5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s="5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s="5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s="5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s="5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s="5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s="5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s="5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s="5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s="5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s="5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s="5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s="5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s="5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s="5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s="5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s="5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s="5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s="5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s="5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s="5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s="5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s="5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s="5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s="5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s="5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s="5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s="5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s="5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s="5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s="5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s="5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s="5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s="5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s="5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s="5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s="5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s="5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s="5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s="5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s="5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s="5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s="5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s="5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s="5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s="5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s="5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s="5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s="5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s="5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s="5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s="5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s="5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s="5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s="5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s="5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s="5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s="5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s="5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s="5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s="5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s="5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s="5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s="5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s="5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s="5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s="5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s="5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s="5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s="5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s="5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s="5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s="5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s="5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s="5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s="5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s="5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s="5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s="5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s="5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s="5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s="5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s="5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s="5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s="5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s="5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s="5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s="5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s="5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s="5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s="5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s="5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s="5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s="5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s="5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s="5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s="5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s="5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s="5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s="5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s="5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s="5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s="5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s="5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s="5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s="5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s="5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s="5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s="5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s="5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s="5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s="5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s="5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s="5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s="5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s="5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s="5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s="5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s="5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s="5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s="5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s="5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s="5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s="5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s="5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s="5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s="5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s="5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s="5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s="5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s="5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s="5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s="5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s="5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s="5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s="5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s="5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s="5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s="5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s="5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s="5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s="5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s="5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s="5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s="5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s="5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s="5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s="5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s="5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s="5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s="5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s="5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s="5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s="5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s="5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s="5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s="5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s="5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s="5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s="5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s="5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s="5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s="5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s="5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s="5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s="5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s="5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s="5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s="5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s="5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s="5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s="5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s="5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s="5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s="5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s="5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s="5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s="5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s="5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s="5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s="5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s="5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s="5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s="5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s="5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s="5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s="5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s="5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s="5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s="5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s="5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s="5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s="5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s="5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s="5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s="5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s="5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s="5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s="5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s="5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s="5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s="5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s="5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s="5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s="5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s="5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s="5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s="5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s="5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s="5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s="5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s="5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s="5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s="5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s="5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s="5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s="5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s="5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s="5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s="5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s="5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s="5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s="5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s="5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s="5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s="5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s="5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s="5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s="5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s="5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s="5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s="5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s="5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s="5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s="5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s="5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s="5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s="5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s="5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s="5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s="5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s="5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s="5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s="5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s="5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s="5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s="5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s="5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s="5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s="5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s="5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s="5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s="5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s="5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s="5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s="5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s="5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s="5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s="5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s="5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s="5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s="5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s="5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s="5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s="5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s="5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s="5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s="5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s="5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s="5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s="5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s="5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s="5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s="5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s="5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s="5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s="5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s="5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s="5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s="5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s="5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s="5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s="5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s="5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s="5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s="5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s="5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s="5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s="5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s="5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s="5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s="5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s="5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s="5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s="5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s="5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s="5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s="5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s="5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s="5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s="5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s="5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s="5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s="5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s="5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s="5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s="5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s="5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s="5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s="5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s="5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s="5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s="5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s="5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s="5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s="5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s="5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s="5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s="5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s="5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s="5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s="5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s="5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s="5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s="5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s="5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s="5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s="5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s="5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s="5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s="5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s="5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s="5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</row>
  </sheetData>
  <mergeCells count="19">
    <mergeCell ref="A343:A346"/>
    <mergeCell ref="E3:E6"/>
    <mergeCell ref="D1:J1"/>
    <mergeCell ref="J2:P2"/>
    <mergeCell ref="B2:I2"/>
    <mergeCell ref="K5:K6"/>
    <mergeCell ref="L4:L6"/>
    <mergeCell ref="J5:J6"/>
    <mergeCell ref="D3:D6"/>
    <mergeCell ref="A3:A6"/>
    <mergeCell ref="B3:B6"/>
    <mergeCell ref="C3:C6"/>
    <mergeCell ref="G610:J610"/>
    <mergeCell ref="F3:L3"/>
    <mergeCell ref="H5:H6"/>
    <mergeCell ref="G5:G6"/>
    <mergeCell ref="G4:K4"/>
    <mergeCell ref="F4:F6"/>
    <mergeCell ref="I5:I6"/>
  </mergeCells>
  <printOptions/>
  <pageMargins left="0.86" right="0.1968503937007874" top="0.3937007874015748" bottom="0.5118110236220472" header="0.15748031496062992" footer="0.2755905511811024"/>
  <pageSetup horizontalDpi="600" verticalDpi="600" orientation="landscape" paperSize="9" r:id="rId1"/>
  <headerFooter alignWithMargins="0">
    <oddFooter>&amp;CStrona &amp;P</oddFooter>
  </headerFooter>
  <rowBreaks count="22" manualBreakCount="22">
    <brk id="31" max="11" man="1"/>
    <brk id="54" max="11" man="1"/>
    <brk id="80" max="11" man="1"/>
    <brk id="105" max="11" man="1"/>
    <brk id="130" max="11" man="1"/>
    <brk id="157" max="11" man="1"/>
    <brk id="179" max="11" man="1"/>
    <brk id="203" max="11" man="1"/>
    <brk id="222" max="11" man="1"/>
    <brk id="246" max="11" man="1"/>
    <brk id="273" max="11" man="1"/>
    <brk id="300" max="11" man="1"/>
    <brk id="365" max="11" man="1"/>
    <brk id="387" max="11" man="1"/>
    <brk id="411" max="11" man="1"/>
    <brk id="438" max="11" man="1"/>
    <brk id="467" max="11" man="1"/>
    <brk id="492" max="11" man="1"/>
    <brk id="519" max="11" man="1"/>
    <brk id="548" max="11" man="1"/>
    <brk id="576" max="11" man="1"/>
    <brk id="6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57"/>
  <sheetViews>
    <sheetView zoomScaleSheetLayoutView="100" workbookViewId="0" topLeftCell="A75">
      <selection activeCell="A21" sqref="A21:IV21"/>
    </sheetView>
  </sheetViews>
  <sheetFormatPr defaultColWidth="9.00390625" defaultRowHeight="12.75"/>
  <cols>
    <col min="1" max="1" width="5.25390625" style="33" customWidth="1"/>
    <col min="2" max="2" width="34.375" style="0" customWidth="1"/>
    <col min="3" max="3" width="6.375" style="0" customWidth="1"/>
    <col min="4" max="4" width="7.25390625" style="0" customWidth="1"/>
    <col min="5" max="5" width="5.25390625" style="0" customWidth="1"/>
    <col min="6" max="6" width="16.125" style="0" customWidth="1"/>
    <col min="7" max="7" width="12.625" style="0" customWidth="1"/>
    <col min="8" max="8" width="12.00390625" style="0" customWidth="1"/>
    <col min="9" max="9" width="10.75390625" style="0" customWidth="1"/>
  </cols>
  <sheetData>
    <row r="1" ht="10.5" customHeight="1"/>
    <row r="2" spans="1:9" s="56" customFormat="1" ht="15" customHeight="1">
      <c r="A2" s="198"/>
      <c r="B2" s="198"/>
      <c r="C2" s="198"/>
      <c r="D2" s="386" t="s">
        <v>0</v>
      </c>
      <c r="E2" s="386"/>
      <c r="F2" s="386"/>
      <c r="G2" s="386"/>
      <c r="H2" s="386"/>
      <c r="I2" s="386"/>
    </row>
    <row r="3" spans="1:9" s="56" customFormat="1" ht="21" customHeight="1">
      <c r="A3" s="198"/>
      <c r="B3" s="420" t="s">
        <v>551</v>
      </c>
      <c r="C3" s="420"/>
      <c r="D3" s="420"/>
      <c r="E3" s="420"/>
      <c r="F3" s="420"/>
      <c r="G3" s="420"/>
      <c r="H3" s="420"/>
      <c r="I3" s="198"/>
    </row>
    <row r="4" spans="1:9" s="56" customFormat="1" ht="15.75" customHeight="1" thickBot="1">
      <c r="A4" s="198"/>
      <c r="B4" s="198"/>
      <c r="C4" s="198"/>
      <c r="D4" s="198"/>
      <c r="E4" s="198"/>
      <c r="F4" s="198"/>
      <c r="G4" s="198"/>
      <c r="H4" s="198"/>
      <c r="I4" s="198"/>
    </row>
    <row r="5" spans="1:9" s="56" customFormat="1" ht="28.5" customHeight="1">
      <c r="A5" s="397" t="s">
        <v>298</v>
      </c>
      <c r="B5" s="203" t="s">
        <v>481</v>
      </c>
      <c r="C5" s="399" t="s">
        <v>288</v>
      </c>
      <c r="D5" s="399"/>
      <c r="E5" s="399"/>
      <c r="F5" s="423" t="s">
        <v>577</v>
      </c>
      <c r="G5" s="423" t="s">
        <v>264</v>
      </c>
      <c r="H5" s="423"/>
      <c r="I5" s="421" t="s">
        <v>552</v>
      </c>
    </row>
    <row r="6" spans="1:9" s="56" customFormat="1" ht="25.5" customHeight="1" thickBot="1">
      <c r="A6" s="398"/>
      <c r="B6" s="228" t="s">
        <v>390</v>
      </c>
      <c r="C6" s="228" t="s">
        <v>391</v>
      </c>
      <c r="D6" s="229" t="s">
        <v>291</v>
      </c>
      <c r="E6" s="228" t="s">
        <v>545</v>
      </c>
      <c r="F6" s="385"/>
      <c r="G6" s="230" t="s">
        <v>553</v>
      </c>
      <c r="H6" s="230" t="s">
        <v>554</v>
      </c>
      <c r="I6" s="422"/>
    </row>
    <row r="7" spans="1:9" s="197" customFormat="1" ht="13.5" customHeight="1" thickBot="1">
      <c r="A7" s="238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40">
        <v>9</v>
      </c>
    </row>
    <row r="8" spans="1:9" s="12" customFormat="1" ht="19.5" customHeight="1">
      <c r="A8" s="231" t="s">
        <v>329</v>
      </c>
      <c r="B8" s="232" t="s">
        <v>392</v>
      </c>
      <c r="C8" s="233" t="s">
        <v>546</v>
      </c>
      <c r="D8" s="234"/>
      <c r="E8" s="235"/>
      <c r="F8" s="236">
        <f>F9+F11</f>
        <v>45400</v>
      </c>
      <c r="G8" s="236">
        <f>G9+G11</f>
        <v>45400</v>
      </c>
      <c r="H8" s="236">
        <f>H9+H11</f>
        <v>0</v>
      </c>
      <c r="I8" s="237">
        <f aca="true" t="shared" si="0" ref="I8:I39">F8/$F$144</f>
        <v>0.0013549839068800144</v>
      </c>
    </row>
    <row r="9" spans="1:9" s="12" customFormat="1" ht="32.25" customHeight="1">
      <c r="A9" s="362" t="s">
        <v>393</v>
      </c>
      <c r="B9" s="368" t="s">
        <v>292</v>
      </c>
      <c r="C9" s="364"/>
      <c r="D9" s="349" t="s">
        <v>36</v>
      </c>
      <c r="E9" s="72"/>
      <c r="F9" s="207">
        <f>F10</f>
        <v>45000</v>
      </c>
      <c r="G9" s="207">
        <f>G10</f>
        <v>45000</v>
      </c>
      <c r="H9" s="207">
        <f>H10</f>
        <v>0</v>
      </c>
      <c r="I9" s="220">
        <f t="shared" si="0"/>
        <v>0.0013430457226784283</v>
      </c>
    </row>
    <row r="10" spans="1:9" ht="21.75" customHeight="1">
      <c r="A10" s="67"/>
      <c r="B10" s="46" t="s">
        <v>407</v>
      </c>
      <c r="C10" s="8"/>
      <c r="D10" s="8"/>
      <c r="E10" s="76">
        <v>2110</v>
      </c>
      <c r="F10" s="208">
        <v>45000</v>
      </c>
      <c r="G10" s="208">
        <f>F10</f>
        <v>45000</v>
      </c>
      <c r="H10" s="208"/>
      <c r="I10" s="221">
        <f t="shared" si="0"/>
        <v>0.0013430457226784283</v>
      </c>
    </row>
    <row r="11" spans="1:9" ht="23.25" customHeight="1">
      <c r="A11" s="362" t="s">
        <v>396</v>
      </c>
      <c r="B11" s="363" t="s">
        <v>84</v>
      </c>
      <c r="C11" s="349"/>
      <c r="D11" s="349" t="s">
        <v>397</v>
      </c>
      <c r="E11" s="94"/>
      <c r="F11" s="207">
        <f>F12</f>
        <v>400</v>
      </c>
      <c r="G11" s="207">
        <f>G12</f>
        <v>400</v>
      </c>
      <c r="H11" s="207">
        <f>H12</f>
        <v>0</v>
      </c>
      <c r="I11" s="220">
        <f t="shared" si="0"/>
        <v>1.193818420158603E-05</v>
      </c>
    </row>
    <row r="12" spans="1:9" ht="18" customHeight="1">
      <c r="A12" s="42"/>
      <c r="B12" s="46" t="s">
        <v>398</v>
      </c>
      <c r="C12" s="8"/>
      <c r="D12" s="8"/>
      <c r="E12" s="77" t="s">
        <v>507</v>
      </c>
      <c r="F12" s="208">
        <v>400</v>
      </c>
      <c r="G12" s="208">
        <f>F12</f>
        <v>400</v>
      </c>
      <c r="H12" s="208"/>
      <c r="I12" s="221">
        <f t="shared" si="0"/>
        <v>1.193818420158603E-05</v>
      </c>
    </row>
    <row r="13" spans="1:9" ht="16.5" customHeight="1">
      <c r="A13" s="68" t="s">
        <v>330</v>
      </c>
      <c r="B13" s="65" t="s">
        <v>447</v>
      </c>
      <c r="C13" s="78" t="s">
        <v>37</v>
      </c>
      <c r="D13" s="78"/>
      <c r="E13" s="79"/>
      <c r="F13" s="206">
        <f aca="true" t="shared" si="1" ref="F13:H14">F14</f>
        <v>142159</v>
      </c>
      <c r="G13" s="206">
        <f t="shared" si="1"/>
        <v>142159</v>
      </c>
      <c r="H13" s="206">
        <f t="shared" si="1"/>
        <v>0</v>
      </c>
      <c r="I13" s="219">
        <f t="shared" si="0"/>
        <v>0.004242800819783171</v>
      </c>
    </row>
    <row r="14" spans="1:9" ht="24" customHeight="1">
      <c r="A14" s="362" t="s">
        <v>393</v>
      </c>
      <c r="B14" s="363" t="s">
        <v>486</v>
      </c>
      <c r="C14" s="349"/>
      <c r="D14" s="349" t="s">
        <v>487</v>
      </c>
      <c r="E14" s="94"/>
      <c r="F14" s="207">
        <f t="shared" si="1"/>
        <v>142159</v>
      </c>
      <c r="G14" s="207">
        <f t="shared" si="1"/>
        <v>142159</v>
      </c>
      <c r="H14" s="207">
        <f t="shared" si="1"/>
        <v>0</v>
      </c>
      <c r="I14" s="220">
        <f t="shared" si="0"/>
        <v>0.004242800819783171</v>
      </c>
    </row>
    <row r="15" spans="1:9" ht="23.25" customHeight="1">
      <c r="A15" s="69"/>
      <c r="B15" s="64" t="s">
        <v>564</v>
      </c>
      <c r="C15" s="80"/>
      <c r="D15" s="80"/>
      <c r="E15" s="81" t="s">
        <v>514</v>
      </c>
      <c r="F15" s="208">
        <v>142159</v>
      </c>
      <c r="G15" s="208">
        <f>F15</f>
        <v>142159</v>
      </c>
      <c r="H15" s="208"/>
      <c r="I15" s="221">
        <f t="shared" si="0"/>
        <v>0.004242800819783171</v>
      </c>
    </row>
    <row r="16" spans="1:9" ht="17.25" customHeight="1">
      <c r="A16" s="68" t="s">
        <v>332</v>
      </c>
      <c r="B16" s="65" t="s">
        <v>399</v>
      </c>
      <c r="C16" s="78" t="s">
        <v>41</v>
      </c>
      <c r="D16" s="78"/>
      <c r="E16" s="79"/>
      <c r="F16" s="206">
        <f>F17</f>
        <v>1163880</v>
      </c>
      <c r="G16" s="206">
        <f>G17</f>
        <v>6400</v>
      </c>
      <c r="H16" s="206">
        <f>H17</f>
        <v>1157480</v>
      </c>
      <c r="I16" s="219">
        <f t="shared" si="0"/>
        <v>0.03473653457135487</v>
      </c>
    </row>
    <row r="17" spans="1:9" ht="18" customHeight="1">
      <c r="A17" s="362" t="s">
        <v>393</v>
      </c>
      <c r="B17" s="363" t="s">
        <v>538</v>
      </c>
      <c r="C17" s="349"/>
      <c r="D17" s="349" t="s">
        <v>43</v>
      </c>
      <c r="E17" s="94"/>
      <c r="F17" s="207">
        <f>SUM(F20:F25)</f>
        <v>1163880</v>
      </c>
      <c r="G17" s="207">
        <f>SUM(G20:G25)</f>
        <v>6400</v>
      </c>
      <c r="H17" s="207">
        <f>SUM(H20:H25)</f>
        <v>1157480</v>
      </c>
      <c r="I17" s="220">
        <f t="shared" si="0"/>
        <v>0.03473653457135487</v>
      </c>
    </row>
    <row r="18" spans="1:9" ht="0.75" customHeight="1" hidden="1">
      <c r="A18" s="42"/>
      <c r="B18" s="46" t="s">
        <v>338</v>
      </c>
      <c r="C18" s="82"/>
      <c r="D18" s="82"/>
      <c r="E18" s="77" t="s">
        <v>337</v>
      </c>
      <c r="F18" s="209">
        <v>0</v>
      </c>
      <c r="G18" s="209"/>
      <c r="H18" s="209"/>
      <c r="I18" s="219">
        <f t="shared" si="0"/>
        <v>0</v>
      </c>
    </row>
    <row r="19" spans="1:9" ht="12.75" customHeight="1" hidden="1">
      <c r="A19" s="42"/>
      <c r="B19" s="46" t="s">
        <v>398</v>
      </c>
      <c r="C19" s="82"/>
      <c r="D19" s="82"/>
      <c r="E19" s="77" t="s">
        <v>507</v>
      </c>
      <c r="F19" s="209"/>
      <c r="G19" s="209"/>
      <c r="H19" s="209"/>
      <c r="I19" s="219">
        <f t="shared" si="0"/>
        <v>0</v>
      </c>
    </row>
    <row r="20" spans="1:9" ht="22.5" customHeight="1">
      <c r="A20" s="42"/>
      <c r="B20" s="46" t="s">
        <v>400</v>
      </c>
      <c r="C20" s="8"/>
      <c r="D20" s="8"/>
      <c r="E20" s="77" t="s">
        <v>508</v>
      </c>
      <c r="F20" s="208">
        <v>6200</v>
      </c>
      <c r="G20" s="208">
        <f>F20</f>
        <v>6200</v>
      </c>
      <c r="H20" s="208"/>
      <c r="I20" s="221">
        <f t="shared" si="0"/>
        <v>0.00018504185512458347</v>
      </c>
    </row>
    <row r="21" spans="1:9" ht="21" customHeight="1">
      <c r="A21" s="42"/>
      <c r="B21" s="46" t="s">
        <v>395</v>
      </c>
      <c r="C21" s="8"/>
      <c r="D21" s="8"/>
      <c r="E21" s="77" t="s">
        <v>506</v>
      </c>
      <c r="F21" s="208">
        <v>200</v>
      </c>
      <c r="G21" s="208">
        <f>F21</f>
        <v>200</v>
      </c>
      <c r="H21" s="208"/>
      <c r="I21" s="221">
        <f t="shared" si="0"/>
        <v>5.969092100793015E-06</v>
      </c>
    </row>
    <row r="22" spans="1:9" ht="21" customHeight="1">
      <c r="A22" s="42"/>
      <c r="B22" s="64" t="s">
        <v>555</v>
      </c>
      <c r="C22" s="8"/>
      <c r="D22" s="8"/>
      <c r="E22" s="77" t="s">
        <v>74</v>
      </c>
      <c r="F22" s="208">
        <v>0</v>
      </c>
      <c r="G22" s="208">
        <f>F22</f>
        <v>0</v>
      </c>
      <c r="H22" s="208"/>
      <c r="I22" s="221">
        <f t="shared" si="0"/>
        <v>0</v>
      </c>
    </row>
    <row r="23" spans="1:9" ht="20.25" customHeight="1">
      <c r="A23" s="67"/>
      <c r="B23" s="66" t="s">
        <v>532</v>
      </c>
      <c r="C23" s="10"/>
      <c r="D23" s="10"/>
      <c r="E23" s="77" t="s">
        <v>340</v>
      </c>
      <c r="F23" s="208">
        <v>696633</v>
      </c>
      <c r="G23" s="208"/>
      <c r="H23" s="208">
        <f>F23</f>
        <v>696633</v>
      </c>
      <c r="I23" s="221">
        <f t="shared" si="0"/>
        <v>0.0207913326872587</v>
      </c>
    </row>
    <row r="24" spans="1:9" ht="21" customHeight="1">
      <c r="A24" s="67"/>
      <c r="B24" s="66" t="s">
        <v>533</v>
      </c>
      <c r="C24" s="10"/>
      <c r="D24" s="10"/>
      <c r="E24" s="77" t="s">
        <v>483</v>
      </c>
      <c r="F24" s="208">
        <v>24440</v>
      </c>
      <c r="G24" s="208"/>
      <c r="H24" s="208">
        <f>F24</f>
        <v>24440</v>
      </c>
      <c r="I24" s="221">
        <f t="shared" si="0"/>
        <v>0.0007294230547169064</v>
      </c>
    </row>
    <row r="25" spans="1:9" ht="21" customHeight="1">
      <c r="A25" s="70"/>
      <c r="B25" s="46" t="s">
        <v>408</v>
      </c>
      <c r="C25" s="6"/>
      <c r="D25" s="17"/>
      <c r="E25" s="76">
        <v>6610</v>
      </c>
      <c r="F25" s="208">
        <v>436407</v>
      </c>
      <c r="G25" s="208"/>
      <c r="H25" s="208">
        <f>F25</f>
        <v>436407</v>
      </c>
      <c r="I25" s="221">
        <f t="shared" si="0"/>
        <v>0.013024767882153886</v>
      </c>
    </row>
    <row r="26" spans="1:9" ht="27" customHeight="1">
      <c r="A26" s="68" t="s">
        <v>334</v>
      </c>
      <c r="B26" s="65" t="s">
        <v>402</v>
      </c>
      <c r="C26" s="78" t="s">
        <v>55</v>
      </c>
      <c r="D26" s="83"/>
      <c r="E26" s="84"/>
      <c r="F26" s="206">
        <f>F27</f>
        <v>2266751</v>
      </c>
      <c r="G26" s="206">
        <f>G27</f>
        <v>116051</v>
      </c>
      <c r="H26" s="206">
        <f>H27</f>
        <v>2150700</v>
      </c>
      <c r="I26" s="219">
        <f t="shared" si="0"/>
        <v>0.06765222744282333</v>
      </c>
    </row>
    <row r="27" spans="1:9" ht="24" customHeight="1">
      <c r="A27" s="362" t="s">
        <v>393</v>
      </c>
      <c r="B27" s="363" t="s">
        <v>403</v>
      </c>
      <c r="C27" s="349"/>
      <c r="D27" s="349" t="s">
        <v>57</v>
      </c>
      <c r="E27" s="94"/>
      <c r="F27" s="207">
        <f>SUM(F28:F33)</f>
        <v>2266751</v>
      </c>
      <c r="G27" s="207">
        <f>SUM(G28:G33)</f>
        <v>116051</v>
      </c>
      <c r="H27" s="207">
        <f>SUM(H28:H33)</f>
        <v>2150700</v>
      </c>
      <c r="I27" s="220">
        <f t="shared" si="0"/>
        <v>0.06765222744282333</v>
      </c>
    </row>
    <row r="28" spans="1:9" ht="18.75" customHeight="1">
      <c r="A28" s="70"/>
      <c r="B28" s="46" t="s">
        <v>557</v>
      </c>
      <c r="C28" s="82"/>
      <c r="D28" s="10"/>
      <c r="E28" s="77" t="s">
        <v>556</v>
      </c>
      <c r="F28" s="208">
        <v>2151</v>
      </c>
      <c r="G28" s="208">
        <f>F28</f>
        <v>2151</v>
      </c>
      <c r="H28" s="208"/>
      <c r="I28" s="221">
        <f t="shared" si="0"/>
        <v>6.419758554402887E-05</v>
      </c>
    </row>
    <row r="29" spans="1:9" ht="21" customHeight="1">
      <c r="A29" s="67"/>
      <c r="B29" s="46" t="s">
        <v>400</v>
      </c>
      <c r="C29" s="10"/>
      <c r="D29" s="10"/>
      <c r="E29" s="77" t="s">
        <v>508</v>
      </c>
      <c r="F29" s="208">
        <v>3000</v>
      </c>
      <c r="G29" s="208">
        <f>F29</f>
        <v>3000</v>
      </c>
      <c r="H29" s="208"/>
      <c r="I29" s="221">
        <f t="shared" si="0"/>
        <v>8.953638151189523E-05</v>
      </c>
    </row>
    <row r="30" spans="1:9" ht="17.25" customHeight="1">
      <c r="A30" s="67"/>
      <c r="B30" s="46" t="s">
        <v>267</v>
      </c>
      <c r="C30" s="8"/>
      <c r="D30" s="8"/>
      <c r="E30" s="77" t="s">
        <v>266</v>
      </c>
      <c r="F30" s="208">
        <v>2150700</v>
      </c>
      <c r="G30" s="208"/>
      <c r="H30" s="208">
        <f>F30</f>
        <v>2150700</v>
      </c>
      <c r="I30" s="221">
        <f t="shared" si="0"/>
        <v>0.06418863190587769</v>
      </c>
    </row>
    <row r="31" spans="1:9" ht="18.75" customHeight="1">
      <c r="A31" s="67"/>
      <c r="B31" s="46" t="s">
        <v>395</v>
      </c>
      <c r="C31" s="8"/>
      <c r="D31" s="8"/>
      <c r="E31" s="77" t="s">
        <v>506</v>
      </c>
      <c r="F31" s="208">
        <v>1900</v>
      </c>
      <c r="G31" s="208">
        <f>F31</f>
        <v>1900</v>
      </c>
      <c r="H31" s="208"/>
      <c r="I31" s="221">
        <f t="shared" si="0"/>
        <v>5.670637495753364E-05</v>
      </c>
    </row>
    <row r="32" spans="1:9" ht="18" customHeight="1">
      <c r="A32" s="70"/>
      <c r="B32" s="46" t="s">
        <v>434</v>
      </c>
      <c r="C32" s="8"/>
      <c r="D32" s="8"/>
      <c r="E32" s="77" t="s">
        <v>510</v>
      </c>
      <c r="F32" s="208">
        <v>33000</v>
      </c>
      <c r="G32" s="208">
        <f>F32</f>
        <v>33000</v>
      </c>
      <c r="H32" s="208"/>
      <c r="I32" s="221">
        <f t="shared" si="0"/>
        <v>0.0009849001966308474</v>
      </c>
    </row>
    <row r="33" spans="1:9" ht="20.25" customHeight="1">
      <c r="A33" s="42"/>
      <c r="B33" s="46" t="s">
        <v>407</v>
      </c>
      <c r="C33" s="6"/>
      <c r="D33" s="6"/>
      <c r="E33" s="76">
        <v>2110</v>
      </c>
      <c r="F33" s="208">
        <v>76000</v>
      </c>
      <c r="G33" s="208">
        <f>F33</f>
        <v>76000</v>
      </c>
      <c r="H33" s="208"/>
      <c r="I33" s="221">
        <f t="shared" si="0"/>
        <v>0.0022682549983013456</v>
      </c>
    </row>
    <row r="34" spans="1:9" ht="21.75" customHeight="1">
      <c r="A34" s="68" t="s">
        <v>336</v>
      </c>
      <c r="B34" s="65" t="s">
        <v>448</v>
      </c>
      <c r="C34" s="85">
        <v>710</v>
      </c>
      <c r="D34" s="86"/>
      <c r="E34" s="87"/>
      <c r="F34" s="206">
        <f>F35+F37+F39</f>
        <v>287677</v>
      </c>
      <c r="G34" s="206">
        <f>G35+G37+G39</f>
        <v>287677</v>
      </c>
      <c r="H34" s="206">
        <f>H35+H37+H39</f>
        <v>0</v>
      </c>
      <c r="I34" s="219">
        <f t="shared" si="0"/>
        <v>0.008585852541399161</v>
      </c>
    </row>
    <row r="35" spans="1:9" ht="25.5" customHeight="1">
      <c r="A35" s="362" t="s">
        <v>393</v>
      </c>
      <c r="B35" s="363" t="s">
        <v>63</v>
      </c>
      <c r="C35" s="364"/>
      <c r="D35" s="364">
        <v>71013</v>
      </c>
      <c r="E35" s="363"/>
      <c r="F35" s="207">
        <f>F36</f>
        <v>30000</v>
      </c>
      <c r="G35" s="207">
        <f>G36</f>
        <v>30000</v>
      </c>
      <c r="H35" s="207">
        <f>H36</f>
        <v>0</v>
      </c>
      <c r="I35" s="220">
        <f t="shared" si="0"/>
        <v>0.0008953638151189522</v>
      </c>
    </row>
    <row r="36" spans="1:9" ht="18" customHeight="1">
      <c r="A36" s="42"/>
      <c r="B36" s="46" t="s">
        <v>407</v>
      </c>
      <c r="C36" s="6"/>
      <c r="D36" s="6"/>
      <c r="E36" s="76">
        <v>2110</v>
      </c>
      <c r="F36" s="208">
        <v>30000</v>
      </c>
      <c r="G36" s="208">
        <f>F36</f>
        <v>30000</v>
      </c>
      <c r="H36" s="208"/>
      <c r="I36" s="221">
        <f t="shared" si="0"/>
        <v>0.0008953638151189522</v>
      </c>
    </row>
    <row r="37" spans="1:9" ht="24.75" customHeight="1">
      <c r="A37" s="362" t="s">
        <v>396</v>
      </c>
      <c r="B37" s="363" t="s">
        <v>65</v>
      </c>
      <c r="C37" s="364"/>
      <c r="D37" s="364">
        <v>71014</v>
      </c>
      <c r="E37" s="72"/>
      <c r="F37" s="207">
        <f>F38</f>
        <v>19000</v>
      </c>
      <c r="G37" s="207">
        <f>G38</f>
        <v>19000</v>
      </c>
      <c r="H37" s="207">
        <f>H38</f>
        <v>0</v>
      </c>
      <c r="I37" s="220">
        <f t="shared" si="0"/>
        <v>0.0005670637495753364</v>
      </c>
    </row>
    <row r="38" spans="1:9" ht="18" customHeight="1">
      <c r="A38" s="42"/>
      <c r="B38" s="46" t="s">
        <v>407</v>
      </c>
      <c r="C38" s="6"/>
      <c r="D38" s="6"/>
      <c r="E38" s="76">
        <v>2110</v>
      </c>
      <c r="F38" s="208">
        <v>19000</v>
      </c>
      <c r="G38" s="208">
        <f>F38</f>
        <v>19000</v>
      </c>
      <c r="H38" s="208"/>
      <c r="I38" s="221">
        <f t="shared" si="0"/>
        <v>0.0005670637495753364</v>
      </c>
    </row>
    <row r="39" spans="1:9" ht="21.75" customHeight="1">
      <c r="A39" s="362" t="s">
        <v>441</v>
      </c>
      <c r="B39" s="363" t="s">
        <v>67</v>
      </c>
      <c r="C39" s="364"/>
      <c r="D39" s="364">
        <v>71015</v>
      </c>
      <c r="E39" s="72"/>
      <c r="F39" s="207">
        <f>F40+F41</f>
        <v>238677</v>
      </c>
      <c r="G39" s="207">
        <f>G40+G41</f>
        <v>238677</v>
      </c>
      <c r="H39" s="207">
        <f>H40+H41</f>
        <v>0</v>
      </c>
      <c r="I39" s="220">
        <f t="shared" si="0"/>
        <v>0.007123424976704872</v>
      </c>
    </row>
    <row r="40" spans="1:9" ht="18" customHeight="1">
      <c r="A40" s="42"/>
      <c r="B40" s="46" t="s">
        <v>395</v>
      </c>
      <c r="C40" s="88"/>
      <c r="D40" s="88"/>
      <c r="E40" s="89" t="s">
        <v>506</v>
      </c>
      <c r="F40" s="208">
        <v>50</v>
      </c>
      <c r="G40" s="208">
        <f>F40</f>
        <v>50</v>
      </c>
      <c r="H40" s="208"/>
      <c r="I40" s="221">
        <f aca="true" t="shared" si="2" ref="I40:I71">F40/$F$144</f>
        <v>1.4922730251982537E-06</v>
      </c>
    </row>
    <row r="41" spans="1:9" ht="18" customHeight="1">
      <c r="A41" s="42"/>
      <c r="B41" s="46" t="s">
        <v>407</v>
      </c>
      <c r="C41" s="6"/>
      <c r="D41" s="6"/>
      <c r="E41" s="76">
        <v>2110</v>
      </c>
      <c r="F41" s="208">
        <v>238627</v>
      </c>
      <c r="G41" s="208">
        <f>F41</f>
        <v>238627</v>
      </c>
      <c r="H41" s="208"/>
      <c r="I41" s="221">
        <f t="shared" si="2"/>
        <v>0.007121932703679674</v>
      </c>
    </row>
    <row r="42" spans="1:9" ht="16.5" customHeight="1">
      <c r="A42" s="68" t="s">
        <v>360</v>
      </c>
      <c r="B42" s="65" t="s">
        <v>431</v>
      </c>
      <c r="C42" s="85">
        <v>750</v>
      </c>
      <c r="D42" s="86"/>
      <c r="E42" s="73"/>
      <c r="F42" s="206">
        <f>F43+F45+F51+F53</f>
        <v>1330275</v>
      </c>
      <c r="G42" s="206">
        <f>G43+G45+G51+G53</f>
        <v>1330275</v>
      </c>
      <c r="H42" s="206">
        <f>H43+H45+H51+H53</f>
        <v>0</v>
      </c>
      <c r="I42" s="219">
        <f t="shared" si="2"/>
        <v>0.03970266997191214</v>
      </c>
    </row>
    <row r="43" spans="1:9" ht="16.5" customHeight="1">
      <c r="A43" s="362" t="s">
        <v>393</v>
      </c>
      <c r="B43" s="363" t="s">
        <v>394</v>
      </c>
      <c r="C43" s="364"/>
      <c r="D43" s="364">
        <v>75011</v>
      </c>
      <c r="E43" s="72"/>
      <c r="F43" s="207">
        <f>F44</f>
        <v>102935</v>
      </c>
      <c r="G43" s="207">
        <f>G44</f>
        <v>102935</v>
      </c>
      <c r="H43" s="207">
        <f>H44</f>
        <v>0</v>
      </c>
      <c r="I43" s="220">
        <f t="shared" si="2"/>
        <v>0.0030721424769756447</v>
      </c>
    </row>
    <row r="44" spans="1:9" ht="21" customHeight="1">
      <c r="A44" s="42"/>
      <c r="B44" s="46" t="s">
        <v>407</v>
      </c>
      <c r="C44" s="6"/>
      <c r="D44" s="6"/>
      <c r="E44" s="76">
        <v>2110</v>
      </c>
      <c r="F44" s="208">
        <v>102935</v>
      </c>
      <c r="G44" s="208">
        <f>F44</f>
        <v>102935</v>
      </c>
      <c r="H44" s="208"/>
      <c r="I44" s="221">
        <f t="shared" si="2"/>
        <v>0.0030721424769756447</v>
      </c>
    </row>
    <row r="45" spans="1:9" ht="17.25" customHeight="1">
      <c r="A45" s="362" t="s">
        <v>396</v>
      </c>
      <c r="B45" s="363" t="s">
        <v>432</v>
      </c>
      <c r="C45" s="364"/>
      <c r="D45" s="364">
        <v>75020</v>
      </c>
      <c r="E45" s="90"/>
      <c r="F45" s="207">
        <f>F46+F47+F48+F49+F50</f>
        <v>683656</v>
      </c>
      <c r="G45" s="207">
        <f>G46+G47+G48+G49+G50</f>
        <v>683656</v>
      </c>
      <c r="H45" s="207">
        <f>H46+H47+H48+H49+H50</f>
        <v>0</v>
      </c>
      <c r="I45" s="220">
        <f t="shared" si="2"/>
        <v>0.020404028146298745</v>
      </c>
    </row>
    <row r="46" spans="1:9" ht="18" customHeight="1">
      <c r="A46" s="42"/>
      <c r="B46" s="46" t="s">
        <v>433</v>
      </c>
      <c r="C46" s="8"/>
      <c r="D46" s="8"/>
      <c r="E46" s="77" t="s">
        <v>511</v>
      </c>
      <c r="F46" s="208">
        <v>678017</v>
      </c>
      <c r="G46" s="208">
        <f>F46</f>
        <v>678017</v>
      </c>
      <c r="H46" s="208"/>
      <c r="I46" s="221">
        <f t="shared" si="2"/>
        <v>0.020235729594516888</v>
      </c>
    </row>
    <row r="47" spans="1:9" ht="19.5" customHeight="1">
      <c r="A47" s="42"/>
      <c r="B47" s="46" t="s">
        <v>398</v>
      </c>
      <c r="C47" s="8"/>
      <c r="D47" s="8"/>
      <c r="E47" s="77" t="s">
        <v>507</v>
      </c>
      <c r="F47" s="208">
        <v>2600</v>
      </c>
      <c r="G47" s="208">
        <f>F47</f>
        <v>2600</v>
      </c>
      <c r="H47" s="208"/>
      <c r="I47" s="221">
        <f t="shared" si="2"/>
        <v>7.759819731030919E-05</v>
      </c>
    </row>
    <row r="48" spans="1:9" ht="21" customHeight="1">
      <c r="A48" s="42"/>
      <c r="B48" s="46" t="s">
        <v>400</v>
      </c>
      <c r="C48" s="8"/>
      <c r="D48" s="8"/>
      <c r="E48" s="77" t="s">
        <v>508</v>
      </c>
      <c r="F48" s="208">
        <v>1244</v>
      </c>
      <c r="G48" s="208">
        <f>F48</f>
        <v>1244</v>
      </c>
      <c r="H48" s="208"/>
      <c r="I48" s="221">
        <f t="shared" si="2"/>
        <v>3.712775286693255E-05</v>
      </c>
    </row>
    <row r="49" spans="1:9" ht="18" customHeight="1">
      <c r="A49" s="42"/>
      <c r="B49" s="46" t="s">
        <v>401</v>
      </c>
      <c r="C49" s="8"/>
      <c r="D49" s="8"/>
      <c r="E49" s="77" t="s">
        <v>509</v>
      </c>
      <c r="F49" s="208">
        <v>175</v>
      </c>
      <c r="G49" s="208">
        <f>F49</f>
        <v>175</v>
      </c>
      <c r="H49" s="208"/>
      <c r="I49" s="221">
        <f t="shared" si="2"/>
        <v>5.222955588193888E-06</v>
      </c>
    </row>
    <row r="50" spans="1:9" ht="18" customHeight="1">
      <c r="A50" s="42"/>
      <c r="B50" s="46" t="s">
        <v>434</v>
      </c>
      <c r="C50" s="8"/>
      <c r="D50" s="8"/>
      <c r="E50" s="77" t="s">
        <v>510</v>
      </c>
      <c r="F50" s="208">
        <v>1620</v>
      </c>
      <c r="G50" s="208">
        <f>F50</f>
        <v>1620</v>
      </c>
      <c r="H50" s="208"/>
      <c r="I50" s="221">
        <f t="shared" si="2"/>
        <v>4.834964601642342E-05</v>
      </c>
    </row>
    <row r="51" spans="1:9" ht="16.5" customHeight="1">
      <c r="A51" s="362" t="s">
        <v>441</v>
      </c>
      <c r="B51" s="363" t="s">
        <v>81</v>
      </c>
      <c r="C51" s="364"/>
      <c r="D51" s="364">
        <v>75045</v>
      </c>
      <c r="E51" s="72"/>
      <c r="F51" s="207">
        <f>F52</f>
        <v>14000</v>
      </c>
      <c r="G51" s="207">
        <f>G52</f>
        <v>14000</v>
      </c>
      <c r="H51" s="207">
        <f>H52</f>
        <v>0</v>
      </c>
      <c r="I51" s="220">
        <f t="shared" si="2"/>
        <v>0.00041783644705551103</v>
      </c>
    </row>
    <row r="52" spans="1:9" ht="20.25" customHeight="1">
      <c r="A52" s="42"/>
      <c r="B52" s="46" t="s">
        <v>407</v>
      </c>
      <c r="C52" s="6"/>
      <c r="D52" s="6"/>
      <c r="E52" s="76">
        <v>2110</v>
      </c>
      <c r="F52" s="208">
        <v>14000</v>
      </c>
      <c r="G52" s="208">
        <f>F52</f>
        <v>14000</v>
      </c>
      <c r="H52" s="208"/>
      <c r="I52" s="221">
        <f t="shared" si="2"/>
        <v>0.00041783644705551103</v>
      </c>
    </row>
    <row r="53" spans="1:9" ht="23.25" customHeight="1">
      <c r="A53" s="362" t="s">
        <v>558</v>
      </c>
      <c r="B53" s="363" t="s">
        <v>271</v>
      </c>
      <c r="C53" s="364"/>
      <c r="D53" s="364">
        <v>75075</v>
      </c>
      <c r="E53" s="90"/>
      <c r="F53" s="207">
        <f>F54+F55</f>
        <v>529684</v>
      </c>
      <c r="G53" s="207">
        <f>G54+G55</f>
        <v>529684</v>
      </c>
      <c r="H53" s="207">
        <f>H54+H55</f>
        <v>0</v>
      </c>
      <c r="I53" s="220">
        <f t="shared" si="2"/>
        <v>0.015808662901582237</v>
      </c>
    </row>
    <row r="54" spans="1:10" ht="24" customHeight="1">
      <c r="A54" s="42"/>
      <c r="B54" s="64" t="s">
        <v>616</v>
      </c>
      <c r="C54" s="6"/>
      <c r="D54" s="6"/>
      <c r="E54" s="76">
        <v>2705</v>
      </c>
      <c r="F54" s="208">
        <v>473928</v>
      </c>
      <c r="G54" s="208">
        <f>F54</f>
        <v>473928</v>
      </c>
      <c r="H54" s="208"/>
      <c r="I54" s="221">
        <f t="shared" si="2"/>
        <v>0.014144599405723159</v>
      </c>
      <c r="J54" s="353"/>
    </row>
    <row r="55" spans="1:10" ht="21" customHeight="1">
      <c r="A55" s="42"/>
      <c r="B55" s="64" t="s">
        <v>578</v>
      </c>
      <c r="C55" s="6"/>
      <c r="D55" s="6"/>
      <c r="E55" s="76">
        <v>2326</v>
      </c>
      <c r="F55" s="208">
        <v>55756</v>
      </c>
      <c r="G55" s="208">
        <f>F55</f>
        <v>55756</v>
      </c>
      <c r="H55" s="208"/>
      <c r="I55" s="221">
        <f t="shared" si="2"/>
        <v>0.0016640634958590766</v>
      </c>
      <c r="J55" s="353"/>
    </row>
    <row r="56" spans="1:9" ht="22.5" customHeight="1">
      <c r="A56" s="68" t="s">
        <v>348</v>
      </c>
      <c r="B56" s="71" t="s">
        <v>435</v>
      </c>
      <c r="C56" s="85">
        <v>754</v>
      </c>
      <c r="D56" s="86"/>
      <c r="E56" s="87"/>
      <c r="F56" s="206">
        <f>F57</f>
        <v>2670000</v>
      </c>
      <c r="G56" s="206">
        <f>G57</f>
        <v>2520000</v>
      </c>
      <c r="H56" s="206">
        <f>H57</f>
        <v>150000</v>
      </c>
      <c r="I56" s="219">
        <f t="shared" si="2"/>
        <v>0.07968737954558675</v>
      </c>
    </row>
    <row r="57" spans="1:9" ht="22.5" customHeight="1">
      <c r="A57" s="362" t="s">
        <v>393</v>
      </c>
      <c r="B57" s="363" t="s">
        <v>308</v>
      </c>
      <c r="C57" s="364"/>
      <c r="D57" s="364">
        <v>75411</v>
      </c>
      <c r="E57" s="72"/>
      <c r="F57" s="207">
        <f>F58+F59+F60</f>
        <v>2670000</v>
      </c>
      <c r="G57" s="207">
        <f>G58+G59+G60</f>
        <v>2520000</v>
      </c>
      <c r="H57" s="207">
        <f>H58+H59+H60</f>
        <v>150000</v>
      </c>
      <c r="I57" s="220">
        <f t="shared" si="2"/>
        <v>0.07968737954558675</v>
      </c>
    </row>
    <row r="58" spans="1:9" ht="18.75" customHeight="1">
      <c r="A58" s="42"/>
      <c r="B58" s="46" t="s">
        <v>395</v>
      </c>
      <c r="C58" s="88"/>
      <c r="D58" s="88"/>
      <c r="E58" s="91" t="s">
        <v>506</v>
      </c>
      <c r="F58" s="208">
        <v>1000</v>
      </c>
      <c r="G58" s="208">
        <f>F58</f>
        <v>1000</v>
      </c>
      <c r="H58" s="208"/>
      <c r="I58" s="221">
        <f t="shared" si="2"/>
        <v>2.9845460503965072E-05</v>
      </c>
    </row>
    <row r="59" spans="1:9" ht="18.75" customHeight="1">
      <c r="A59" s="42"/>
      <c r="B59" s="46" t="s">
        <v>407</v>
      </c>
      <c r="C59" s="88"/>
      <c r="D59" s="88"/>
      <c r="E59" s="91" t="s">
        <v>170</v>
      </c>
      <c r="F59" s="208">
        <v>2519000</v>
      </c>
      <c r="G59" s="208">
        <f>F59</f>
        <v>2519000</v>
      </c>
      <c r="H59" s="208"/>
      <c r="I59" s="221">
        <f t="shared" si="2"/>
        <v>0.07518071500948802</v>
      </c>
    </row>
    <row r="60" spans="1:9" ht="20.25" customHeight="1">
      <c r="A60" s="42"/>
      <c r="B60" s="46" t="s">
        <v>407</v>
      </c>
      <c r="C60" s="6"/>
      <c r="D60" s="6"/>
      <c r="E60" s="76">
        <v>6410</v>
      </c>
      <c r="F60" s="208">
        <v>150000</v>
      </c>
      <c r="G60" s="208"/>
      <c r="H60" s="208">
        <f>F60</f>
        <v>150000</v>
      </c>
      <c r="I60" s="221">
        <f t="shared" si="2"/>
        <v>0.004476819075594761</v>
      </c>
    </row>
    <row r="61" spans="1:9" ht="27" customHeight="1">
      <c r="A61" s="68" t="s">
        <v>389</v>
      </c>
      <c r="B61" s="73" t="s">
        <v>523</v>
      </c>
      <c r="C61" s="78" t="s">
        <v>436</v>
      </c>
      <c r="D61" s="83"/>
      <c r="E61" s="84"/>
      <c r="F61" s="206">
        <f>F62</f>
        <v>2698361</v>
      </c>
      <c r="G61" s="206">
        <f>G62</f>
        <v>2698361</v>
      </c>
      <c r="H61" s="206">
        <f>H62</f>
        <v>0</v>
      </c>
      <c r="I61" s="219">
        <f t="shared" si="2"/>
        <v>0.0805338266509397</v>
      </c>
    </row>
    <row r="62" spans="1:9" ht="24.75" customHeight="1">
      <c r="A62" s="362" t="s">
        <v>393</v>
      </c>
      <c r="B62" s="364" t="s">
        <v>521</v>
      </c>
      <c r="C62" s="349"/>
      <c r="D62" s="349" t="s">
        <v>437</v>
      </c>
      <c r="E62" s="94"/>
      <c r="F62" s="207">
        <f>F63+F64</f>
        <v>2698361</v>
      </c>
      <c r="G62" s="207">
        <f>G63+G64</f>
        <v>2698361</v>
      </c>
      <c r="H62" s="207">
        <f>H63+H64</f>
        <v>0</v>
      </c>
      <c r="I62" s="220">
        <f t="shared" si="2"/>
        <v>0.0805338266509397</v>
      </c>
    </row>
    <row r="63" spans="1:9" ht="18.75" customHeight="1">
      <c r="A63" s="42"/>
      <c r="B63" s="46" t="s">
        <v>522</v>
      </c>
      <c r="C63" s="8"/>
      <c r="D63" s="8"/>
      <c r="E63" s="77" t="s">
        <v>512</v>
      </c>
      <c r="F63" s="208">
        <v>2651103</v>
      </c>
      <c r="G63" s="208">
        <f>F63</f>
        <v>2651103</v>
      </c>
      <c r="H63" s="208"/>
      <c r="I63" s="221">
        <f t="shared" si="2"/>
        <v>0.07912338987844332</v>
      </c>
    </row>
    <row r="64" spans="1:9" ht="17.25" customHeight="1">
      <c r="A64" s="42"/>
      <c r="B64" s="46" t="s">
        <v>47</v>
      </c>
      <c r="C64" s="8"/>
      <c r="D64" s="8"/>
      <c r="E64" s="77" t="s">
        <v>513</v>
      </c>
      <c r="F64" s="208">
        <v>47258</v>
      </c>
      <c r="G64" s="208">
        <f>F64</f>
        <v>47258</v>
      </c>
      <c r="H64" s="208"/>
      <c r="I64" s="221">
        <f t="shared" si="2"/>
        <v>0.0014104367724963815</v>
      </c>
    </row>
    <row r="65" spans="1:9" ht="21" customHeight="1">
      <c r="A65" s="68" t="s">
        <v>384</v>
      </c>
      <c r="B65" s="75" t="s">
        <v>438</v>
      </c>
      <c r="C65" s="85">
        <v>758</v>
      </c>
      <c r="D65" s="86"/>
      <c r="E65" s="87"/>
      <c r="F65" s="206">
        <f>F66+F68+F70+F72+F74</f>
        <v>18641135</v>
      </c>
      <c r="G65" s="206">
        <f>G66+G68+G70+G72+G74</f>
        <v>18641135</v>
      </c>
      <c r="H65" s="206">
        <f>H66+H68+H70+H72+H74</f>
        <v>0</v>
      </c>
      <c r="I65" s="219">
        <f t="shared" si="2"/>
        <v>0.556353258391581</v>
      </c>
    </row>
    <row r="66" spans="1:9" ht="24" customHeight="1">
      <c r="A66" s="362" t="s">
        <v>393</v>
      </c>
      <c r="B66" s="363" t="s">
        <v>409</v>
      </c>
      <c r="C66" s="364"/>
      <c r="D66" s="364">
        <v>75801</v>
      </c>
      <c r="E66" s="90"/>
      <c r="F66" s="207">
        <f>F67</f>
        <v>14370625</v>
      </c>
      <c r="G66" s="207">
        <f>G67</f>
        <v>14370625</v>
      </c>
      <c r="H66" s="207">
        <f>H67</f>
        <v>0</v>
      </c>
      <c r="I66" s="220">
        <f t="shared" si="2"/>
        <v>0.4288979208547931</v>
      </c>
    </row>
    <row r="67" spans="1:9" ht="23.25" customHeight="1">
      <c r="A67" s="42"/>
      <c r="B67" s="46" t="s">
        <v>342</v>
      </c>
      <c r="C67" s="6"/>
      <c r="D67" s="6"/>
      <c r="E67" s="77" t="s">
        <v>515</v>
      </c>
      <c r="F67" s="208">
        <v>14370625</v>
      </c>
      <c r="G67" s="208">
        <f>F67</f>
        <v>14370625</v>
      </c>
      <c r="H67" s="208"/>
      <c r="I67" s="221">
        <f t="shared" si="2"/>
        <v>0.4288979208547931</v>
      </c>
    </row>
    <row r="68" spans="1:9" ht="25.5" customHeight="1">
      <c r="A68" s="362" t="s">
        <v>396</v>
      </c>
      <c r="B68" s="363" t="s">
        <v>410</v>
      </c>
      <c r="C68" s="364"/>
      <c r="D68" s="364">
        <v>75802</v>
      </c>
      <c r="E68" s="95"/>
      <c r="F68" s="207">
        <f>F69</f>
        <v>0</v>
      </c>
      <c r="G68" s="207">
        <f>G69</f>
        <v>0</v>
      </c>
      <c r="H68" s="207">
        <f>H69</f>
        <v>0</v>
      </c>
      <c r="I68" s="220">
        <f t="shared" si="2"/>
        <v>0</v>
      </c>
    </row>
    <row r="69" spans="1:9" ht="26.25" customHeight="1">
      <c r="A69" s="42"/>
      <c r="B69" s="46" t="s">
        <v>411</v>
      </c>
      <c r="C69" s="6"/>
      <c r="D69" s="6"/>
      <c r="E69" s="77" t="s">
        <v>343</v>
      </c>
      <c r="F69" s="208">
        <v>0</v>
      </c>
      <c r="G69" s="208">
        <f>F69</f>
        <v>0</v>
      </c>
      <c r="H69" s="208"/>
      <c r="I69" s="221">
        <f t="shared" si="2"/>
        <v>0</v>
      </c>
    </row>
    <row r="70" spans="1:9" ht="22.5" customHeight="1">
      <c r="A70" s="362" t="s">
        <v>441</v>
      </c>
      <c r="B70" s="363" t="s">
        <v>473</v>
      </c>
      <c r="C70" s="364"/>
      <c r="D70" s="364">
        <v>75803</v>
      </c>
      <c r="E70" s="95"/>
      <c r="F70" s="207">
        <f>F71</f>
        <v>2489885</v>
      </c>
      <c r="G70" s="207">
        <f>G71</f>
        <v>2489885</v>
      </c>
      <c r="H70" s="207">
        <f>H71</f>
        <v>0</v>
      </c>
      <c r="I70" s="220">
        <f t="shared" si="2"/>
        <v>0.07431176442691508</v>
      </c>
    </row>
    <row r="71" spans="1:9" ht="22.5" customHeight="1">
      <c r="A71" s="25"/>
      <c r="B71" s="46" t="s">
        <v>344</v>
      </c>
      <c r="C71" s="6"/>
      <c r="D71" s="6"/>
      <c r="E71" s="77" t="s">
        <v>515</v>
      </c>
      <c r="F71" s="208">
        <v>2489885</v>
      </c>
      <c r="G71" s="208">
        <f>F71</f>
        <v>2489885</v>
      </c>
      <c r="H71" s="208"/>
      <c r="I71" s="221">
        <f t="shared" si="2"/>
        <v>0.07431176442691508</v>
      </c>
    </row>
    <row r="72" spans="1:9" ht="17.25" customHeight="1">
      <c r="A72" s="362" t="s">
        <v>443</v>
      </c>
      <c r="B72" s="363" t="s">
        <v>439</v>
      </c>
      <c r="C72" s="364"/>
      <c r="D72" s="364">
        <v>75814</v>
      </c>
      <c r="E72" s="94"/>
      <c r="F72" s="207">
        <f>F73</f>
        <v>30000</v>
      </c>
      <c r="G72" s="207">
        <f>G73</f>
        <v>30000</v>
      </c>
      <c r="H72" s="207">
        <f>H73</f>
        <v>0</v>
      </c>
      <c r="I72" s="223">
        <f aca="true" t="shared" si="3" ref="I72:I103">F72/$F$144</f>
        <v>0.0008953638151189522</v>
      </c>
    </row>
    <row r="73" spans="1:9" ht="18.75" customHeight="1">
      <c r="A73" s="42"/>
      <c r="B73" s="46" t="s">
        <v>395</v>
      </c>
      <c r="C73" s="6"/>
      <c r="D73" s="6"/>
      <c r="E73" s="77" t="s">
        <v>506</v>
      </c>
      <c r="F73" s="208">
        <v>30000</v>
      </c>
      <c r="G73" s="208">
        <f>F73</f>
        <v>30000</v>
      </c>
      <c r="H73" s="208"/>
      <c r="I73" s="221">
        <f t="shared" si="3"/>
        <v>0.0008953638151189522</v>
      </c>
    </row>
    <row r="74" spans="1:9" ht="23.25" customHeight="1">
      <c r="A74" s="362" t="s">
        <v>444</v>
      </c>
      <c r="B74" s="363" t="s">
        <v>547</v>
      </c>
      <c r="C74" s="364"/>
      <c r="D74" s="364">
        <v>75832</v>
      </c>
      <c r="E74" s="94"/>
      <c r="F74" s="207">
        <f>F75</f>
        <v>1750625</v>
      </c>
      <c r="G74" s="207">
        <f>G75</f>
        <v>1750625</v>
      </c>
      <c r="H74" s="207">
        <f>H75</f>
        <v>0</v>
      </c>
      <c r="I74" s="220">
        <f t="shared" si="3"/>
        <v>0.05224820929475386</v>
      </c>
    </row>
    <row r="75" spans="1:9" ht="21.75" customHeight="1">
      <c r="A75" s="70"/>
      <c r="B75" s="46" t="s">
        <v>345</v>
      </c>
      <c r="C75" s="17"/>
      <c r="D75" s="17"/>
      <c r="E75" s="77" t="s">
        <v>515</v>
      </c>
      <c r="F75" s="208">
        <v>1750625</v>
      </c>
      <c r="G75" s="208">
        <f>F75</f>
        <v>1750625</v>
      </c>
      <c r="H75" s="208"/>
      <c r="I75" s="221">
        <f t="shared" si="3"/>
        <v>0.05224820929475386</v>
      </c>
    </row>
    <row r="76" spans="1:9" ht="18.75" customHeight="1">
      <c r="A76" s="68" t="s">
        <v>535</v>
      </c>
      <c r="B76" s="75" t="s">
        <v>440</v>
      </c>
      <c r="C76" s="78" t="s">
        <v>129</v>
      </c>
      <c r="D76" s="83"/>
      <c r="E76" s="84"/>
      <c r="F76" s="206">
        <f>F77+F81</f>
        <v>130644</v>
      </c>
      <c r="G76" s="206">
        <f>G77+G81</f>
        <v>130644</v>
      </c>
      <c r="H76" s="206">
        <f>H77+H81</f>
        <v>0</v>
      </c>
      <c r="I76" s="219">
        <f t="shared" si="3"/>
        <v>0.003899130342080013</v>
      </c>
    </row>
    <row r="77" spans="1:9" ht="15.75" customHeight="1">
      <c r="A77" s="362" t="s">
        <v>393</v>
      </c>
      <c r="B77" s="363" t="s">
        <v>142</v>
      </c>
      <c r="C77" s="349"/>
      <c r="D77" s="349" t="s">
        <v>141</v>
      </c>
      <c r="E77" s="349"/>
      <c r="F77" s="207">
        <f>F78+F79+F80</f>
        <v>17878</v>
      </c>
      <c r="G77" s="207">
        <f>G78+G79+G80</f>
        <v>17878</v>
      </c>
      <c r="H77" s="207">
        <f>H78+H79+H80</f>
        <v>0</v>
      </c>
      <c r="I77" s="220">
        <f t="shared" si="3"/>
        <v>0.0005335771428898876</v>
      </c>
    </row>
    <row r="78" spans="1:9" ht="18" customHeight="1">
      <c r="A78" s="42"/>
      <c r="B78" s="46" t="s">
        <v>398</v>
      </c>
      <c r="C78" s="8"/>
      <c r="D78" s="8"/>
      <c r="E78" s="77" t="s">
        <v>507</v>
      </c>
      <c r="F78" s="208">
        <v>624</v>
      </c>
      <c r="G78" s="208">
        <f>F78</f>
        <v>624</v>
      </c>
      <c r="H78" s="208"/>
      <c r="I78" s="221">
        <f t="shared" si="3"/>
        <v>1.8623567354474207E-05</v>
      </c>
    </row>
    <row r="79" spans="1:9" ht="23.25" customHeight="1">
      <c r="A79" s="42"/>
      <c r="B79" s="46" t="s">
        <v>531</v>
      </c>
      <c r="C79" s="8"/>
      <c r="D79" s="8"/>
      <c r="E79" s="77" t="s">
        <v>508</v>
      </c>
      <c r="F79" s="208">
        <v>16810</v>
      </c>
      <c r="G79" s="208">
        <f>F79</f>
        <v>16810</v>
      </c>
      <c r="H79" s="208"/>
      <c r="I79" s="221">
        <f t="shared" si="3"/>
        <v>0.0005017021910716529</v>
      </c>
    </row>
    <row r="80" spans="1:9" ht="20.25" customHeight="1">
      <c r="A80" s="70"/>
      <c r="B80" s="46" t="s">
        <v>395</v>
      </c>
      <c r="C80" s="6"/>
      <c r="D80" s="17"/>
      <c r="E80" s="77" t="s">
        <v>506</v>
      </c>
      <c r="F80" s="208">
        <v>444</v>
      </c>
      <c r="G80" s="208">
        <f>F80</f>
        <v>444</v>
      </c>
      <c r="H80" s="208"/>
      <c r="I80" s="221">
        <f t="shared" si="3"/>
        <v>1.3251384463760492E-05</v>
      </c>
    </row>
    <row r="81" spans="1:9" ht="20.25" customHeight="1">
      <c r="A81" s="362" t="s">
        <v>396</v>
      </c>
      <c r="B81" s="363" t="s">
        <v>163</v>
      </c>
      <c r="C81" s="364"/>
      <c r="D81" s="364">
        <v>80130</v>
      </c>
      <c r="E81" s="90"/>
      <c r="F81" s="207">
        <f>F82+F83+F84+F85</f>
        <v>112766</v>
      </c>
      <c r="G81" s="207">
        <f>G82+G83+G84+G85</f>
        <v>112766</v>
      </c>
      <c r="H81" s="207">
        <f>H82+H83+H84+H85</f>
        <v>0</v>
      </c>
      <c r="I81" s="220">
        <f t="shared" si="3"/>
        <v>0.0033655531991901256</v>
      </c>
    </row>
    <row r="82" spans="1:9" ht="20.25" customHeight="1">
      <c r="A82" s="70"/>
      <c r="B82" s="46" t="s">
        <v>531</v>
      </c>
      <c r="C82" s="6"/>
      <c r="D82" s="17"/>
      <c r="E82" s="77" t="s">
        <v>508</v>
      </c>
      <c r="F82" s="208">
        <v>51410</v>
      </c>
      <c r="G82" s="208">
        <f>F82</f>
        <v>51410</v>
      </c>
      <c r="H82" s="208"/>
      <c r="I82" s="221">
        <f t="shared" si="3"/>
        <v>0.0015343551245088445</v>
      </c>
    </row>
    <row r="83" spans="1:9" ht="17.25" customHeight="1">
      <c r="A83" s="70"/>
      <c r="B83" s="46" t="s">
        <v>401</v>
      </c>
      <c r="C83" s="6"/>
      <c r="D83" s="17"/>
      <c r="E83" s="77" t="s">
        <v>509</v>
      </c>
      <c r="F83" s="208">
        <v>54588</v>
      </c>
      <c r="G83" s="208">
        <f>F83</f>
        <v>54588</v>
      </c>
      <c r="H83" s="208"/>
      <c r="I83" s="221">
        <f t="shared" si="3"/>
        <v>0.0016292039979904453</v>
      </c>
    </row>
    <row r="84" spans="1:9" ht="18" customHeight="1">
      <c r="A84" s="70"/>
      <c r="B84" s="46" t="s">
        <v>395</v>
      </c>
      <c r="C84" s="6"/>
      <c r="D84" s="17"/>
      <c r="E84" s="77" t="s">
        <v>506</v>
      </c>
      <c r="F84" s="208">
        <v>668</v>
      </c>
      <c r="G84" s="208">
        <f>F84</f>
        <v>668</v>
      </c>
      <c r="H84" s="208"/>
      <c r="I84" s="221">
        <f t="shared" si="3"/>
        <v>1.9936767616648668E-05</v>
      </c>
    </row>
    <row r="85" spans="1:9" ht="18" customHeight="1">
      <c r="A85" s="70"/>
      <c r="B85" s="46" t="s">
        <v>434</v>
      </c>
      <c r="C85" s="6"/>
      <c r="D85" s="17"/>
      <c r="E85" s="77" t="s">
        <v>510</v>
      </c>
      <c r="F85" s="208">
        <v>6100</v>
      </c>
      <c r="G85" s="208">
        <f>F85</f>
        <v>6100</v>
      </c>
      <c r="H85" s="208"/>
      <c r="I85" s="221">
        <f t="shared" si="3"/>
        <v>0.00018205730907418696</v>
      </c>
    </row>
    <row r="86" spans="1:9" s="11" customFormat="1" ht="20.25" customHeight="1">
      <c r="A86" s="68" t="s">
        <v>412</v>
      </c>
      <c r="B86" s="71" t="s">
        <v>442</v>
      </c>
      <c r="C86" s="85">
        <v>851</v>
      </c>
      <c r="D86" s="73"/>
      <c r="E86" s="79"/>
      <c r="F86" s="211">
        <f>F87+F93+F95</f>
        <v>2092901</v>
      </c>
      <c r="G86" s="211">
        <f>G87+G93+G95</f>
        <v>1087120</v>
      </c>
      <c r="H86" s="211">
        <f>H87+H93+H95</f>
        <v>1005781</v>
      </c>
      <c r="I86" s="305">
        <f t="shared" si="3"/>
        <v>0.06246359413420901</v>
      </c>
    </row>
    <row r="87" spans="1:9" ht="20.25" customHeight="1">
      <c r="A87" s="362" t="s">
        <v>393</v>
      </c>
      <c r="B87" s="363" t="s">
        <v>193</v>
      </c>
      <c r="C87" s="364"/>
      <c r="D87" s="364">
        <v>85111</v>
      </c>
      <c r="E87" s="309"/>
      <c r="F87" s="207">
        <f>SUM(F88:F92)</f>
        <v>909901</v>
      </c>
      <c r="G87" s="207">
        <f>SUM(G88:G92)</f>
        <v>54120</v>
      </c>
      <c r="H87" s="207">
        <f>SUM(H88:H92)</f>
        <v>855781</v>
      </c>
      <c r="I87" s="220">
        <f t="shared" si="3"/>
        <v>0.027156414358018324</v>
      </c>
    </row>
    <row r="88" spans="1:9" ht="21.75" customHeight="1">
      <c r="A88" s="70"/>
      <c r="B88" s="46" t="s">
        <v>531</v>
      </c>
      <c r="C88" s="6"/>
      <c r="D88" s="76"/>
      <c r="E88" s="77" t="s">
        <v>508</v>
      </c>
      <c r="F88" s="208">
        <v>54120</v>
      </c>
      <c r="G88" s="208">
        <f>F88</f>
        <v>54120</v>
      </c>
      <c r="H88" s="208"/>
      <c r="I88" s="221">
        <f t="shared" si="3"/>
        <v>0.0016152363224745897</v>
      </c>
    </row>
    <row r="89" spans="1:9" ht="20.25" customHeight="1">
      <c r="A89" s="70"/>
      <c r="B89" s="46" t="s">
        <v>315</v>
      </c>
      <c r="C89" s="6"/>
      <c r="D89" s="76"/>
      <c r="E89" s="77" t="s">
        <v>314</v>
      </c>
      <c r="F89" s="208">
        <v>115247</v>
      </c>
      <c r="G89" s="208"/>
      <c r="H89" s="208">
        <f>F89</f>
        <v>115247</v>
      </c>
      <c r="I89" s="221">
        <f t="shared" si="3"/>
        <v>0.003439599786700463</v>
      </c>
    </row>
    <row r="90" spans="1:9" ht="21" customHeight="1">
      <c r="A90" s="70"/>
      <c r="B90" s="66" t="s">
        <v>532</v>
      </c>
      <c r="C90" s="6"/>
      <c r="D90" s="76"/>
      <c r="E90" s="77" t="s">
        <v>340</v>
      </c>
      <c r="F90" s="208">
        <v>334592</v>
      </c>
      <c r="G90" s="208"/>
      <c r="H90" s="208">
        <f>F90</f>
        <v>334592</v>
      </c>
      <c r="I90" s="221">
        <f t="shared" si="3"/>
        <v>0.009986052320942683</v>
      </c>
    </row>
    <row r="91" spans="1:9" ht="23.25" customHeight="1">
      <c r="A91" s="70"/>
      <c r="B91" s="66" t="s">
        <v>532</v>
      </c>
      <c r="C91" s="6"/>
      <c r="D91" s="17"/>
      <c r="E91" s="77" t="s">
        <v>483</v>
      </c>
      <c r="F91" s="208">
        <v>86476</v>
      </c>
      <c r="G91" s="208"/>
      <c r="H91" s="208">
        <f>F91</f>
        <v>86476</v>
      </c>
      <c r="I91" s="221">
        <f t="shared" si="3"/>
        <v>0.0025809160425408835</v>
      </c>
    </row>
    <row r="92" spans="1:9" ht="17.25" customHeight="1">
      <c r="A92" s="70"/>
      <c r="B92" s="46" t="s">
        <v>408</v>
      </c>
      <c r="C92" s="6"/>
      <c r="D92" s="17"/>
      <c r="E92" s="77" t="s">
        <v>313</v>
      </c>
      <c r="F92" s="208">
        <v>319466</v>
      </c>
      <c r="G92" s="208"/>
      <c r="H92" s="208">
        <f>F92</f>
        <v>319466</v>
      </c>
      <c r="I92" s="221">
        <f t="shared" si="3"/>
        <v>0.009534609885359707</v>
      </c>
    </row>
    <row r="93" spans="1:9" ht="24.75" customHeight="1">
      <c r="A93" s="362" t="s">
        <v>396</v>
      </c>
      <c r="B93" s="364" t="s">
        <v>618</v>
      </c>
      <c r="C93" s="366"/>
      <c r="D93" s="367">
        <v>85117</v>
      </c>
      <c r="E93" s="350"/>
      <c r="F93" s="351">
        <f>F94</f>
        <v>150000</v>
      </c>
      <c r="G93" s="351">
        <f>G94</f>
        <v>0</v>
      </c>
      <c r="H93" s="351">
        <f>H94</f>
        <v>150000</v>
      </c>
      <c r="I93" s="276">
        <f t="shared" si="3"/>
        <v>0.004476819075594761</v>
      </c>
    </row>
    <row r="94" spans="1:9" ht="16.5" customHeight="1">
      <c r="A94" s="70"/>
      <c r="B94" s="46" t="s">
        <v>408</v>
      </c>
      <c r="C94" s="6"/>
      <c r="D94" s="17"/>
      <c r="E94" s="77" t="s">
        <v>617</v>
      </c>
      <c r="F94" s="208">
        <v>150000</v>
      </c>
      <c r="G94" s="208"/>
      <c r="H94" s="208">
        <f>F94</f>
        <v>150000</v>
      </c>
      <c r="I94" s="221">
        <f t="shared" si="3"/>
        <v>0.004476819075594761</v>
      </c>
    </row>
    <row r="95" spans="1:9" ht="24.75" customHeight="1">
      <c r="A95" s="365" t="s">
        <v>441</v>
      </c>
      <c r="B95" s="363" t="s">
        <v>449</v>
      </c>
      <c r="C95" s="364"/>
      <c r="D95" s="364">
        <v>85156</v>
      </c>
      <c r="E95" s="306"/>
      <c r="F95" s="308">
        <f>F96</f>
        <v>1033000</v>
      </c>
      <c r="G95" s="308">
        <f>G96</f>
        <v>1033000</v>
      </c>
      <c r="H95" s="308">
        <f>H96</f>
        <v>0</v>
      </c>
      <c r="I95" s="276">
        <f t="shared" si="3"/>
        <v>0.030830360700595923</v>
      </c>
    </row>
    <row r="96" spans="1:9" ht="23.25" customHeight="1">
      <c r="A96" s="42"/>
      <c r="B96" s="46" t="s">
        <v>413</v>
      </c>
      <c r="C96" s="6"/>
      <c r="D96" s="6"/>
      <c r="E96" s="76">
        <v>2110</v>
      </c>
      <c r="F96" s="208">
        <v>1033000</v>
      </c>
      <c r="G96" s="208">
        <f>F96</f>
        <v>1033000</v>
      </c>
      <c r="H96" s="208"/>
      <c r="I96" s="221">
        <f t="shared" si="3"/>
        <v>0.030830360700595923</v>
      </c>
    </row>
    <row r="97" spans="1:9" ht="20.25" customHeight="1">
      <c r="A97" s="68" t="s">
        <v>414</v>
      </c>
      <c r="B97" s="65" t="s">
        <v>108</v>
      </c>
      <c r="C97" s="85">
        <v>852</v>
      </c>
      <c r="D97" s="85"/>
      <c r="E97" s="73"/>
      <c r="F97" s="206">
        <f>F98+F103+F107+F109+F113+F117</f>
        <v>1338783</v>
      </c>
      <c r="G97" s="206">
        <f>G98+G103+G107+G109+G113+G117</f>
        <v>1338783</v>
      </c>
      <c r="H97" s="206">
        <f>H98+H103+H107+H109+H113+H117</f>
        <v>0</v>
      </c>
      <c r="I97" s="219">
        <f t="shared" si="3"/>
        <v>0.03995659514987988</v>
      </c>
    </row>
    <row r="98" spans="1:9" ht="19.5" customHeight="1">
      <c r="A98" s="362" t="s">
        <v>393</v>
      </c>
      <c r="B98" s="363" t="s">
        <v>310</v>
      </c>
      <c r="C98" s="349"/>
      <c r="D98" s="349" t="s">
        <v>109</v>
      </c>
      <c r="E98" s="309"/>
      <c r="F98" s="207">
        <f>F99+F100+F101+F102</f>
        <v>90342</v>
      </c>
      <c r="G98" s="207">
        <f>G99+G100+G101+G102</f>
        <v>90342</v>
      </c>
      <c r="H98" s="207">
        <f>H99+H100+H101+H102</f>
        <v>0</v>
      </c>
      <c r="I98" s="220">
        <f t="shared" si="3"/>
        <v>0.0026962985928492126</v>
      </c>
    </row>
    <row r="99" spans="1:9" ht="21.75" customHeight="1">
      <c r="A99" s="70"/>
      <c r="B99" s="46" t="s">
        <v>285</v>
      </c>
      <c r="C99" s="82"/>
      <c r="D99" s="82"/>
      <c r="E99" s="77" t="s">
        <v>286</v>
      </c>
      <c r="F99" s="208">
        <v>500</v>
      </c>
      <c r="G99" s="208">
        <f>F99</f>
        <v>500</v>
      </c>
      <c r="H99" s="208"/>
      <c r="I99" s="221">
        <f t="shared" si="3"/>
        <v>1.4922730251982536E-05</v>
      </c>
    </row>
    <row r="100" spans="1:9" ht="17.25" customHeight="1">
      <c r="A100" s="70"/>
      <c r="B100" s="46" t="s">
        <v>395</v>
      </c>
      <c r="C100" s="8"/>
      <c r="D100" s="8"/>
      <c r="E100" s="77" t="s">
        <v>506</v>
      </c>
      <c r="F100" s="208">
        <v>200</v>
      </c>
      <c r="G100" s="208">
        <f>F100</f>
        <v>200</v>
      </c>
      <c r="H100" s="208"/>
      <c r="I100" s="221">
        <f t="shared" si="3"/>
        <v>5.969092100793015E-06</v>
      </c>
    </row>
    <row r="101" spans="1:9" ht="19.5" customHeight="1">
      <c r="A101" s="70"/>
      <c r="B101" s="46" t="s">
        <v>415</v>
      </c>
      <c r="C101" s="8"/>
      <c r="D101" s="8"/>
      <c r="E101" s="77" t="s">
        <v>416</v>
      </c>
      <c r="F101" s="208">
        <v>0</v>
      </c>
      <c r="G101" s="208">
        <f>F101</f>
        <v>0</v>
      </c>
      <c r="H101" s="208"/>
      <c r="I101" s="221">
        <f t="shared" si="3"/>
        <v>0</v>
      </c>
    </row>
    <row r="102" spans="1:9" ht="22.5" customHeight="1">
      <c r="A102" s="70"/>
      <c r="B102" s="46" t="s">
        <v>417</v>
      </c>
      <c r="C102" s="17"/>
      <c r="D102" s="36"/>
      <c r="E102" s="76">
        <v>2320</v>
      </c>
      <c r="F102" s="208">
        <v>89642</v>
      </c>
      <c r="G102" s="208">
        <f>F102</f>
        <v>89642</v>
      </c>
      <c r="H102" s="208"/>
      <c r="I102" s="221">
        <f t="shared" si="3"/>
        <v>0.002675406770496437</v>
      </c>
    </row>
    <row r="103" spans="1:9" ht="21" customHeight="1">
      <c r="A103" s="362" t="s">
        <v>396</v>
      </c>
      <c r="B103" s="363" t="s">
        <v>205</v>
      </c>
      <c r="C103" s="349"/>
      <c r="D103" s="349" t="s">
        <v>110</v>
      </c>
      <c r="E103" s="309"/>
      <c r="F103" s="207">
        <f>F104+F105+F106</f>
        <v>861800</v>
      </c>
      <c r="G103" s="207">
        <f>G104+G105+G106</f>
        <v>861800</v>
      </c>
      <c r="H103" s="207">
        <f>H104+H105+H106</f>
        <v>0</v>
      </c>
      <c r="I103" s="220">
        <f t="shared" si="3"/>
        <v>0.0257208178623171</v>
      </c>
    </row>
    <row r="104" spans="1:9" ht="22.5" customHeight="1">
      <c r="A104" s="42"/>
      <c r="B104" s="46" t="s">
        <v>401</v>
      </c>
      <c r="C104" s="8"/>
      <c r="D104" s="8"/>
      <c r="E104" s="77" t="s">
        <v>509</v>
      </c>
      <c r="F104" s="208">
        <v>495600</v>
      </c>
      <c r="G104" s="208">
        <f>F104</f>
        <v>495600</v>
      </c>
      <c r="H104" s="208"/>
      <c r="I104" s="221">
        <f aca="true" t="shared" si="4" ref="I104:I135">F104/$F$144</f>
        <v>0.01479141022576509</v>
      </c>
    </row>
    <row r="105" spans="1:9" ht="18.75" customHeight="1">
      <c r="A105" s="42"/>
      <c r="B105" s="46" t="s">
        <v>395</v>
      </c>
      <c r="C105" s="8"/>
      <c r="D105" s="8"/>
      <c r="E105" s="77" t="s">
        <v>506</v>
      </c>
      <c r="F105" s="208">
        <v>200</v>
      </c>
      <c r="G105" s="208">
        <f>F105</f>
        <v>200</v>
      </c>
      <c r="H105" s="208"/>
      <c r="I105" s="221">
        <f t="shared" si="4"/>
        <v>5.969092100793015E-06</v>
      </c>
    </row>
    <row r="106" spans="1:9" ht="20.25" customHeight="1">
      <c r="A106" s="42"/>
      <c r="B106" s="46" t="s">
        <v>418</v>
      </c>
      <c r="C106" s="6"/>
      <c r="D106" s="17"/>
      <c r="E106" s="76">
        <v>2130</v>
      </c>
      <c r="F106" s="208">
        <v>366000</v>
      </c>
      <c r="G106" s="208">
        <f>F106</f>
        <v>366000</v>
      </c>
      <c r="H106" s="208"/>
      <c r="I106" s="221">
        <f t="shared" si="4"/>
        <v>0.010923438544451217</v>
      </c>
    </row>
    <row r="107" spans="1:9" ht="19.5" customHeight="1">
      <c r="A107" s="362" t="s">
        <v>441</v>
      </c>
      <c r="B107" s="363" t="s">
        <v>419</v>
      </c>
      <c r="C107" s="364"/>
      <c r="D107" s="364">
        <v>85203</v>
      </c>
      <c r="E107" s="307"/>
      <c r="F107" s="207">
        <f>F108</f>
        <v>307000</v>
      </c>
      <c r="G107" s="207">
        <f>G108</f>
        <v>307000</v>
      </c>
      <c r="H107" s="207">
        <f>H108</f>
        <v>0</v>
      </c>
      <c r="I107" s="223">
        <f t="shared" si="4"/>
        <v>0.009162556374717277</v>
      </c>
    </row>
    <row r="108" spans="1:9" ht="23.25" customHeight="1">
      <c r="A108" s="42"/>
      <c r="B108" s="46" t="s">
        <v>413</v>
      </c>
      <c r="C108" s="6"/>
      <c r="D108" s="17"/>
      <c r="E108" s="76">
        <v>2110</v>
      </c>
      <c r="F108" s="208">
        <v>307000</v>
      </c>
      <c r="G108" s="208">
        <f>F108</f>
        <v>307000</v>
      </c>
      <c r="H108" s="208"/>
      <c r="I108" s="221">
        <f t="shared" si="4"/>
        <v>0.009162556374717277</v>
      </c>
    </row>
    <row r="109" spans="1:9" ht="16.5" customHeight="1">
      <c r="A109" s="362" t="s">
        <v>443</v>
      </c>
      <c r="B109" s="363" t="s">
        <v>311</v>
      </c>
      <c r="C109" s="349"/>
      <c r="D109" s="349" t="s">
        <v>115</v>
      </c>
      <c r="E109" s="309"/>
      <c r="F109" s="207">
        <f>F110+F111+F112</f>
        <v>65541</v>
      </c>
      <c r="G109" s="207">
        <f>G110+G111+G112</f>
        <v>65541</v>
      </c>
      <c r="H109" s="207">
        <f>H110+H111+H112</f>
        <v>0</v>
      </c>
      <c r="I109" s="220">
        <f t="shared" si="4"/>
        <v>0.001956101326890375</v>
      </c>
    </row>
    <row r="110" spans="1:9" ht="23.25" customHeight="1">
      <c r="A110" s="42"/>
      <c r="B110" s="46" t="s">
        <v>285</v>
      </c>
      <c r="C110" s="8"/>
      <c r="D110" s="8"/>
      <c r="E110" s="77" t="s">
        <v>286</v>
      </c>
      <c r="F110" s="208">
        <v>500</v>
      </c>
      <c r="G110" s="208">
        <f>F110</f>
        <v>500</v>
      </c>
      <c r="H110" s="208"/>
      <c r="I110" s="221">
        <f t="shared" si="4"/>
        <v>1.4922730251982536E-05</v>
      </c>
    </row>
    <row r="111" spans="1:9" ht="22.5" customHeight="1">
      <c r="A111" s="42"/>
      <c r="B111" s="64" t="s">
        <v>555</v>
      </c>
      <c r="C111" s="8"/>
      <c r="D111" s="8"/>
      <c r="E111" s="77" t="s">
        <v>74</v>
      </c>
      <c r="F111" s="208">
        <v>28035</v>
      </c>
      <c r="G111" s="208">
        <f>F111</f>
        <v>28035</v>
      </c>
      <c r="H111" s="208"/>
      <c r="I111" s="221">
        <f t="shared" si="4"/>
        <v>0.0008367174852286608</v>
      </c>
    </row>
    <row r="112" spans="1:9" ht="23.25" customHeight="1">
      <c r="A112" s="42"/>
      <c r="B112" s="46" t="s">
        <v>417</v>
      </c>
      <c r="C112" s="8"/>
      <c r="D112" s="8"/>
      <c r="E112" s="77" t="s">
        <v>182</v>
      </c>
      <c r="F112" s="208">
        <v>37006</v>
      </c>
      <c r="G112" s="208">
        <f>F112</f>
        <v>37006</v>
      </c>
      <c r="H112" s="208"/>
      <c r="I112" s="221">
        <f t="shared" si="4"/>
        <v>0.0011044611114097314</v>
      </c>
    </row>
    <row r="113" spans="1:9" ht="18.75" customHeight="1">
      <c r="A113" s="362" t="s">
        <v>444</v>
      </c>
      <c r="B113" s="363" t="s">
        <v>339</v>
      </c>
      <c r="C113" s="349"/>
      <c r="D113" s="349" t="s">
        <v>111</v>
      </c>
      <c r="E113" s="94"/>
      <c r="F113" s="207">
        <f>F114+F115+F116</f>
        <v>10500</v>
      </c>
      <c r="G113" s="207">
        <f>G114+G115+G116</f>
        <v>10500</v>
      </c>
      <c r="H113" s="207">
        <f>H114+H115+H116</f>
        <v>0</v>
      </c>
      <c r="I113" s="220">
        <f t="shared" si="4"/>
        <v>0.00031337733529163326</v>
      </c>
    </row>
    <row r="114" spans="1:9" ht="16.5" customHeight="1">
      <c r="A114" s="42"/>
      <c r="B114" s="46" t="s">
        <v>395</v>
      </c>
      <c r="C114" s="8"/>
      <c r="D114" s="8"/>
      <c r="E114" s="77" t="s">
        <v>506</v>
      </c>
      <c r="F114" s="208">
        <v>500</v>
      </c>
      <c r="G114" s="208">
        <f>F114</f>
        <v>500</v>
      </c>
      <c r="H114" s="208"/>
      <c r="I114" s="221">
        <f t="shared" si="4"/>
        <v>1.4922730251982536E-05</v>
      </c>
    </row>
    <row r="115" spans="1:9" ht="21" customHeight="1">
      <c r="A115" s="42"/>
      <c r="B115" s="46" t="s">
        <v>413</v>
      </c>
      <c r="C115" s="8"/>
      <c r="D115" s="8"/>
      <c r="E115" s="77" t="s">
        <v>170</v>
      </c>
      <c r="F115" s="208">
        <v>10000</v>
      </c>
      <c r="G115" s="208">
        <f>F115</f>
        <v>10000</v>
      </c>
      <c r="H115" s="208"/>
      <c r="I115" s="221">
        <f t="shared" si="4"/>
        <v>0.00029845460503965073</v>
      </c>
    </row>
    <row r="116" spans="1:9" ht="17.25" customHeight="1">
      <c r="A116" s="42"/>
      <c r="B116" s="46" t="s">
        <v>420</v>
      </c>
      <c r="C116" s="8"/>
      <c r="D116" s="8"/>
      <c r="E116" s="77" t="s">
        <v>416</v>
      </c>
      <c r="F116" s="208">
        <v>0</v>
      </c>
      <c r="G116" s="208">
        <f>F116</f>
        <v>0</v>
      </c>
      <c r="H116" s="208"/>
      <c r="I116" s="221">
        <f t="shared" si="4"/>
        <v>0</v>
      </c>
    </row>
    <row r="117" spans="1:9" ht="36" customHeight="1">
      <c r="A117" s="362" t="s">
        <v>470</v>
      </c>
      <c r="B117" s="363" t="s">
        <v>278</v>
      </c>
      <c r="C117" s="349"/>
      <c r="D117" s="349" t="s">
        <v>276</v>
      </c>
      <c r="E117" s="309"/>
      <c r="F117" s="207">
        <f>F118+F119</f>
        <v>3600</v>
      </c>
      <c r="G117" s="207">
        <f>G118+G119</f>
        <v>3600</v>
      </c>
      <c r="H117" s="207">
        <f>H118+H119</f>
        <v>0</v>
      </c>
      <c r="I117" s="220">
        <f t="shared" si="4"/>
        <v>0.00010744365781427426</v>
      </c>
    </row>
    <row r="118" spans="1:9" ht="18" customHeight="1">
      <c r="A118" s="74"/>
      <c r="B118" s="46" t="s">
        <v>434</v>
      </c>
      <c r="C118" s="92"/>
      <c r="D118" s="92"/>
      <c r="E118" s="91" t="s">
        <v>510</v>
      </c>
      <c r="F118" s="208">
        <v>3600</v>
      </c>
      <c r="G118" s="208">
        <f>F118</f>
        <v>3600</v>
      </c>
      <c r="H118" s="208"/>
      <c r="I118" s="221">
        <f t="shared" si="4"/>
        <v>0.00010744365781427426</v>
      </c>
    </row>
    <row r="119" spans="1:9" ht="18.75" customHeight="1">
      <c r="A119" s="42"/>
      <c r="B119" s="46" t="s">
        <v>420</v>
      </c>
      <c r="C119" s="8"/>
      <c r="D119" s="8"/>
      <c r="E119" s="77" t="s">
        <v>416</v>
      </c>
      <c r="F119" s="208">
        <v>0</v>
      </c>
      <c r="G119" s="208">
        <f>F119</f>
        <v>0</v>
      </c>
      <c r="H119" s="208"/>
      <c r="I119" s="221">
        <f t="shared" si="4"/>
        <v>0</v>
      </c>
    </row>
    <row r="120" spans="1:10" ht="27.75" customHeight="1">
      <c r="A120" s="68" t="s">
        <v>421</v>
      </c>
      <c r="B120" s="65" t="s">
        <v>112</v>
      </c>
      <c r="C120" s="78" t="s">
        <v>199</v>
      </c>
      <c r="D120" s="78"/>
      <c r="E120" s="79"/>
      <c r="F120" s="206">
        <f>F121+F123</f>
        <v>362612</v>
      </c>
      <c r="G120" s="206">
        <f>G121+G123</f>
        <v>362612</v>
      </c>
      <c r="H120" s="206">
        <f>H121+H123</f>
        <v>0</v>
      </c>
      <c r="I120" s="219">
        <f t="shared" si="4"/>
        <v>0.010822322124263784</v>
      </c>
      <c r="J120" s="59"/>
    </row>
    <row r="121" spans="1:9" s="57" customFormat="1" ht="15.75" customHeight="1">
      <c r="A121" s="362" t="s">
        <v>393</v>
      </c>
      <c r="B121" s="363" t="s">
        <v>445</v>
      </c>
      <c r="C121" s="349"/>
      <c r="D121" s="349" t="s">
        <v>210</v>
      </c>
      <c r="E121" s="94"/>
      <c r="F121" s="207">
        <f>F122</f>
        <v>47251</v>
      </c>
      <c r="G121" s="207">
        <f>G122</f>
        <v>47251</v>
      </c>
      <c r="H121" s="207">
        <f>H122</f>
        <v>0</v>
      </c>
      <c r="I121" s="220">
        <f t="shared" si="4"/>
        <v>0.0014102278542728536</v>
      </c>
    </row>
    <row r="122" spans="1:9" s="57" customFormat="1" ht="15.75" customHeight="1">
      <c r="A122" s="42"/>
      <c r="B122" s="46" t="s">
        <v>434</v>
      </c>
      <c r="C122" s="8"/>
      <c r="D122" s="8"/>
      <c r="E122" s="77" t="s">
        <v>510</v>
      </c>
      <c r="F122" s="212">
        <v>47251</v>
      </c>
      <c r="G122" s="212">
        <f>F122</f>
        <v>47251</v>
      </c>
      <c r="H122" s="212"/>
      <c r="I122" s="221">
        <f t="shared" si="4"/>
        <v>0.0014102278542728536</v>
      </c>
    </row>
    <row r="123" spans="1:9" s="11" customFormat="1" ht="17.25" customHeight="1">
      <c r="A123" s="362" t="s">
        <v>396</v>
      </c>
      <c r="B123" s="348" t="s">
        <v>240</v>
      </c>
      <c r="C123" s="349"/>
      <c r="D123" s="349" t="s">
        <v>239</v>
      </c>
      <c r="E123" s="349"/>
      <c r="F123" s="207">
        <f>F124+F125+F126</f>
        <v>315361</v>
      </c>
      <c r="G123" s="207">
        <f>G124+G125+G126</f>
        <v>315361</v>
      </c>
      <c r="H123" s="207">
        <f>H124+H125+H126</f>
        <v>0</v>
      </c>
      <c r="I123" s="220">
        <f t="shared" si="4"/>
        <v>0.00941209426999093</v>
      </c>
    </row>
    <row r="124" spans="1:9" s="11" customFormat="1" ht="21.75" customHeight="1">
      <c r="A124" s="205"/>
      <c r="B124" s="46" t="s">
        <v>531</v>
      </c>
      <c r="C124" s="91"/>
      <c r="D124" s="91"/>
      <c r="E124" s="91" t="s">
        <v>508</v>
      </c>
      <c r="F124" s="213">
        <v>20331</v>
      </c>
      <c r="G124" s="213">
        <f>F124</f>
        <v>20331</v>
      </c>
      <c r="H124" s="213"/>
      <c r="I124" s="221">
        <f t="shared" si="4"/>
        <v>0.0006067880575061139</v>
      </c>
    </row>
    <row r="125" spans="1:9" ht="16.5" customHeight="1">
      <c r="A125" s="42"/>
      <c r="B125" s="46" t="s">
        <v>395</v>
      </c>
      <c r="C125" s="8"/>
      <c r="D125" s="8"/>
      <c r="E125" s="77" t="s">
        <v>506</v>
      </c>
      <c r="F125" s="208">
        <v>530</v>
      </c>
      <c r="G125" s="208">
        <f>F125</f>
        <v>530</v>
      </c>
      <c r="H125" s="208"/>
      <c r="I125" s="221">
        <f t="shared" si="4"/>
        <v>1.581809406710149E-05</v>
      </c>
    </row>
    <row r="126" spans="1:9" s="11" customFormat="1" ht="20.25" customHeight="1">
      <c r="A126" s="70"/>
      <c r="B126" s="46" t="s">
        <v>312</v>
      </c>
      <c r="C126" s="36"/>
      <c r="D126" s="36"/>
      <c r="E126" s="76">
        <v>2690</v>
      </c>
      <c r="F126" s="208">
        <v>294500</v>
      </c>
      <c r="G126" s="208">
        <f>F126</f>
        <v>294500</v>
      </c>
      <c r="H126" s="208"/>
      <c r="I126" s="221">
        <f t="shared" si="4"/>
        <v>0.008789488118417715</v>
      </c>
    </row>
    <row r="127" spans="1:9" s="11" customFormat="1" ht="22.5" customHeight="1">
      <c r="A127" s="68" t="s">
        <v>422</v>
      </c>
      <c r="B127" s="93" t="s">
        <v>446</v>
      </c>
      <c r="C127" s="78" t="s">
        <v>242</v>
      </c>
      <c r="D127" s="83"/>
      <c r="E127" s="84"/>
      <c r="F127" s="206">
        <f>F128+F133+F136</f>
        <v>285355</v>
      </c>
      <c r="G127" s="206">
        <f>G128+G133+G136</f>
        <v>285355</v>
      </c>
      <c r="H127" s="206">
        <f>H128+H133+H136</f>
        <v>0</v>
      </c>
      <c r="I127" s="219">
        <f t="shared" si="4"/>
        <v>0.008516551382108953</v>
      </c>
    </row>
    <row r="128" spans="1:9" s="11" customFormat="1" ht="24.75" customHeight="1">
      <c r="A128" s="362" t="s">
        <v>393</v>
      </c>
      <c r="B128" s="363" t="s">
        <v>245</v>
      </c>
      <c r="C128" s="349"/>
      <c r="D128" s="349" t="s">
        <v>244</v>
      </c>
      <c r="E128" s="94"/>
      <c r="F128" s="207">
        <f>F129+F130+F131+F132</f>
        <v>55548</v>
      </c>
      <c r="G128" s="207">
        <f>G129+G130+G131+G132</f>
        <v>55548</v>
      </c>
      <c r="H128" s="207">
        <f>H129+H130+H131+H132</f>
        <v>0</v>
      </c>
      <c r="I128" s="220">
        <f t="shared" si="4"/>
        <v>0.001657855640074252</v>
      </c>
    </row>
    <row r="129" spans="1:9" ht="21.75" customHeight="1">
      <c r="A129" s="42"/>
      <c r="B129" s="46" t="s">
        <v>287</v>
      </c>
      <c r="C129" s="8"/>
      <c r="D129" s="8"/>
      <c r="E129" s="77" t="s">
        <v>286</v>
      </c>
      <c r="F129" s="208">
        <v>32848</v>
      </c>
      <c r="G129" s="208">
        <f>F129</f>
        <v>32848</v>
      </c>
      <c r="H129" s="208"/>
      <c r="I129" s="221">
        <f t="shared" si="4"/>
        <v>0.0009803636866342448</v>
      </c>
    </row>
    <row r="130" spans="1:9" ht="27" customHeight="1">
      <c r="A130" s="42"/>
      <c r="B130" s="46" t="s">
        <v>531</v>
      </c>
      <c r="C130" s="8"/>
      <c r="D130" s="8"/>
      <c r="E130" s="91" t="s">
        <v>508</v>
      </c>
      <c r="F130" s="214">
        <v>15000</v>
      </c>
      <c r="G130" s="208">
        <f>F130</f>
        <v>15000</v>
      </c>
      <c r="H130" s="214"/>
      <c r="I130" s="221">
        <f t="shared" si="4"/>
        <v>0.0004476819075594761</v>
      </c>
    </row>
    <row r="131" spans="1:9" ht="17.25" customHeight="1">
      <c r="A131" s="42"/>
      <c r="B131" s="46" t="s">
        <v>395</v>
      </c>
      <c r="C131" s="8"/>
      <c r="D131" s="8"/>
      <c r="E131" s="77" t="s">
        <v>506</v>
      </c>
      <c r="F131" s="214">
        <v>700</v>
      </c>
      <c r="G131" s="214">
        <f>F131</f>
        <v>700</v>
      </c>
      <c r="H131" s="214"/>
      <c r="I131" s="221">
        <f t="shared" si="4"/>
        <v>2.089182235277555E-05</v>
      </c>
    </row>
    <row r="132" spans="1:9" ht="18.75" customHeight="1">
      <c r="A132" s="42"/>
      <c r="B132" s="46" t="s">
        <v>434</v>
      </c>
      <c r="C132" s="8"/>
      <c r="D132" s="8"/>
      <c r="E132" s="77" t="s">
        <v>510</v>
      </c>
      <c r="F132" s="214">
        <v>7000</v>
      </c>
      <c r="G132" s="214">
        <f>F132</f>
        <v>7000</v>
      </c>
      <c r="H132" s="214"/>
      <c r="I132" s="221">
        <f t="shared" si="4"/>
        <v>0.00020891822352775552</v>
      </c>
    </row>
    <row r="133" spans="1:9" ht="21.75" customHeight="1">
      <c r="A133" s="362" t="s">
        <v>396</v>
      </c>
      <c r="B133" s="363" t="s">
        <v>524</v>
      </c>
      <c r="C133" s="349"/>
      <c r="D133" s="349" t="s">
        <v>246</v>
      </c>
      <c r="E133" s="94"/>
      <c r="F133" s="207">
        <f>F134+F135</f>
        <v>187</v>
      </c>
      <c r="G133" s="207">
        <f>G134+G135</f>
        <v>187</v>
      </c>
      <c r="H133" s="207">
        <f>H134+H135</f>
        <v>0</v>
      </c>
      <c r="I133" s="220">
        <f t="shared" si="4"/>
        <v>5.581101114241469E-06</v>
      </c>
    </row>
    <row r="134" spans="1:9" ht="18.75" customHeight="1">
      <c r="A134" s="205"/>
      <c r="B134" s="66" t="s">
        <v>401</v>
      </c>
      <c r="C134" s="91"/>
      <c r="D134" s="91"/>
      <c r="E134" s="91" t="s">
        <v>509</v>
      </c>
      <c r="F134" s="213">
        <v>152</v>
      </c>
      <c r="G134" s="213">
        <f>F134</f>
        <v>152</v>
      </c>
      <c r="H134" s="213"/>
      <c r="I134" s="224">
        <f t="shared" si="4"/>
        <v>4.536509996602691E-06</v>
      </c>
    </row>
    <row r="135" spans="1:9" ht="21" customHeight="1">
      <c r="A135" s="42"/>
      <c r="B135" s="46" t="s">
        <v>395</v>
      </c>
      <c r="C135" s="8"/>
      <c r="D135" s="8"/>
      <c r="E135" s="77" t="s">
        <v>506</v>
      </c>
      <c r="F135" s="214">
        <v>35</v>
      </c>
      <c r="G135" s="214">
        <f>F135</f>
        <v>35</v>
      </c>
      <c r="H135" s="214"/>
      <c r="I135" s="224">
        <f t="shared" si="4"/>
        <v>1.0445911176387776E-06</v>
      </c>
    </row>
    <row r="136" spans="1:9" ht="21.75" customHeight="1">
      <c r="A136" s="362" t="s">
        <v>441</v>
      </c>
      <c r="B136" s="363" t="s">
        <v>249</v>
      </c>
      <c r="C136" s="349"/>
      <c r="D136" s="349" t="s">
        <v>248</v>
      </c>
      <c r="E136" s="94"/>
      <c r="F136" s="207">
        <f>F137+F138+F139+F140</f>
        <v>229620</v>
      </c>
      <c r="G136" s="207">
        <f>G137+G138+G139+G140</f>
        <v>229620</v>
      </c>
      <c r="H136" s="207">
        <f>H137+H138+H139+H140</f>
        <v>0</v>
      </c>
      <c r="I136" s="220">
        <f aca="true" t="shared" si="5" ref="I136:I144">F136/$F$144</f>
        <v>0.00685311464092046</v>
      </c>
    </row>
    <row r="137" spans="1:9" ht="23.25" customHeight="1">
      <c r="A137" s="42"/>
      <c r="B137" s="46" t="s">
        <v>400</v>
      </c>
      <c r="C137" s="8"/>
      <c r="D137" s="8"/>
      <c r="E137" s="77" t="s">
        <v>508</v>
      </c>
      <c r="F137" s="214">
        <v>135000</v>
      </c>
      <c r="G137" s="214">
        <f>F137</f>
        <v>135000</v>
      </c>
      <c r="H137" s="214"/>
      <c r="I137" s="221">
        <f t="shared" si="5"/>
        <v>0.004029137168035285</v>
      </c>
    </row>
    <row r="138" spans="1:9" ht="18" customHeight="1">
      <c r="A138" s="42"/>
      <c r="B138" s="66" t="s">
        <v>401</v>
      </c>
      <c r="C138" s="8"/>
      <c r="D138" s="8"/>
      <c r="E138" s="77" t="s">
        <v>509</v>
      </c>
      <c r="F138" s="208">
        <v>85000</v>
      </c>
      <c r="G138" s="214">
        <f>F138</f>
        <v>85000</v>
      </c>
      <c r="H138" s="208"/>
      <c r="I138" s="221">
        <f t="shared" si="5"/>
        <v>0.0025368641428370315</v>
      </c>
    </row>
    <row r="139" spans="1:9" ht="17.25" customHeight="1">
      <c r="A139" s="42"/>
      <c r="B139" s="66" t="s">
        <v>395</v>
      </c>
      <c r="C139" s="8"/>
      <c r="D139" s="8"/>
      <c r="E139" s="77" t="s">
        <v>506</v>
      </c>
      <c r="F139" s="208">
        <v>120</v>
      </c>
      <c r="G139" s="214">
        <f>F139</f>
        <v>120</v>
      </c>
      <c r="H139" s="208"/>
      <c r="I139" s="221">
        <f t="shared" si="5"/>
        <v>3.5814552604758087E-06</v>
      </c>
    </row>
    <row r="140" spans="1:9" ht="17.25" customHeight="1">
      <c r="A140" s="42"/>
      <c r="B140" s="66" t="s">
        <v>434</v>
      </c>
      <c r="C140" s="8"/>
      <c r="D140" s="8"/>
      <c r="E140" s="77" t="s">
        <v>510</v>
      </c>
      <c r="F140" s="208">
        <v>9500</v>
      </c>
      <c r="G140" s="214">
        <f>F140</f>
        <v>9500</v>
      </c>
      <c r="H140" s="208"/>
      <c r="I140" s="221">
        <f t="shared" si="5"/>
        <v>0.0002835318747876682</v>
      </c>
    </row>
    <row r="141" spans="1:9" ht="24" customHeight="1">
      <c r="A141" s="68" t="s">
        <v>423</v>
      </c>
      <c r="B141" s="93" t="s">
        <v>559</v>
      </c>
      <c r="C141" s="85">
        <v>900</v>
      </c>
      <c r="D141" s="85"/>
      <c r="E141" s="73"/>
      <c r="F141" s="206">
        <f aca="true" t="shared" si="6" ref="F141:H142">F142</f>
        <v>50000</v>
      </c>
      <c r="G141" s="206">
        <f t="shared" si="6"/>
        <v>50000</v>
      </c>
      <c r="H141" s="206">
        <f t="shared" si="6"/>
        <v>0</v>
      </c>
      <c r="I141" s="219">
        <f t="shared" si="5"/>
        <v>0.0014922730251982538</v>
      </c>
    </row>
    <row r="142" spans="1:9" s="11" customFormat="1" ht="24" customHeight="1">
      <c r="A142" s="362" t="s">
        <v>393</v>
      </c>
      <c r="B142" s="363" t="s">
        <v>560</v>
      </c>
      <c r="C142" s="364"/>
      <c r="D142" s="364">
        <v>90011</v>
      </c>
      <c r="E142" s="72"/>
      <c r="F142" s="207">
        <f t="shared" si="6"/>
        <v>50000</v>
      </c>
      <c r="G142" s="207">
        <f t="shared" si="6"/>
        <v>50000</v>
      </c>
      <c r="H142" s="207">
        <f t="shared" si="6"/>
        <v>0</v>
      </c>
      <c r="I142" s="220">
        <f t="shared" si="5"/>
        <v>0.0014922730251982538</v>
      </c>
    </row>
    <row r="143" spans="1:9" s="11" customFormat="1" ht="21.75" customHeight="1">
      <c r="A143" s="67"/>
      <c r="B143" s="46" t="s">
        <v>341</v>
      </c>
      <c r="C143" s="36"/>
      <c r="D143" s="36"/>
      <c r="E143" s="76">
        <v>2440</v>
      </c>
      <c r="F143" s="208">
        <v>50000</v>
      </c>
      <c r="G143" s="208">
        <f>F143</f>
        <v>50000</v>
      </c>
      <c r="H143" s="208"/>
      <c r="I143" s="221">
        <f t="shared" si="5"/>
        <v>0.0014922730251982538</v>
      </c>
    </row>
    <row r="144" spans="1:10" ht="18.75" customHeight="1">
      <c r="A144" s="201"/>
      <c r="B144" s="199" t="s">
        <v>474</v>
      </c>
      <c r="C144" s="200"/>
      <c r="D144" s="200"/>
      <c r="E144" s="200"/>
      <c r="F144" s="215">
        <f>F8+F13+F16+F26+F34+F42+F56+F61+F65+F76+F86+F97+F120+F127+F141</f>
        <v>33505933</v>
      </c>
      <c r="G144" s="215">
        <f>G8+G13+G16+G26+G34+G42+G56+G61+G65+G76+G86+G97+G120+G127+G141</f>
        <v>29041972</v>
      </c>
      <c r="H144" s="215">
        <f>H8+H13+H16+H26+H34+H42+H56+H61+H65+H76+H86+H97+H120+H127+H141</f>
        <v>4463961</v>
      </c>
      <c r="I144" s="225">
        <f t="shared" si="5"/>
        <v>1</v>
      </c>
      <c r="J144" s="59"/>
    </row>
    <row r="145" spans="1:10" ht="18" customHeight="1">
      <c r="A145" s="96"/>
      <c r="B145" s="387" t="s">
        <v>475</v>
      </c>
      <c r="C145" s="387"/>
      <c r="D145" s="387"/>
      <c r="E145" s="387"/>
      <c r="F145" s="216">
        <f>F146+F147+F148+F149+F150</f>
        <v>6739696</v>
      </c>
      <c r="G145" s="216">
        <f>G146+G147+G148+G149+G150</f>
        <v>5457660</v>
      </c>
      <c r="H145" s="216">
        <f>H146+H147+H148+H149+H150</f>
        <v>1282036</v>
      </c>
      <c r="I145" s="222">
        <f aca="true" t="shared" si="7" ref="I145:I152">F145/$F$144</f>
        <v>0.2011493307767314</v>
      </c>
      <c r="J145" s="59"/>
    </row>
    <row r="146" spans="1:9" ht="18.75" customHeight="1">
      <c r="A146" s="42"/>
      <c r="B146" s="388" t="s">
        <v>516</v>
      </c>
      <c r="C146" s="388"/>
      <c r="D146" s="388"/>
      <c r="E146" s="388"/>
      <c r="F146" s="208">
        <f>F101+F106+F116+F119</f>
        <v>366000</v>
      </c>
      <c r="G146" s="208">
        <f>G101+G106+G116+G119</f>
        <v>366000</v>
      </c>
      <c r="H146" s="208">
        <f>H101+H106+H116+H119</f>
        <v>0</v>
      </c>
      <c r="I146" s="226">
        <f t="shared" si="7"/>
        <v>0.010923438544451217</v>
      </c>
    </row>
    <row r="147" spans="1:9" ht="19.5" customHeight="1">
      <c r="A147" s="42"/>
      <c r="B147" s="388" t="s">
        <v>614</v>
      </c>
      <c r="C147" s="388"/>
      <c r="D147" s="388"/>
      <c r="E147" s="388"/>
      <c r="F147" s="208">
        <f>F10+F33+F36+F38+F41+F44+F52+F59+F60+F96+F108+F115</f>
        <v>4544562</v>
      </c>
      <c r="G147" s="208">
        <f>G10+G33+G36+G38+G41+G44+G52+G59+G60+G96+G108+G115</f>
        <v>4394562</v>
      </c>
      <c r="H147" s="208">
        <f>H10+H33+H36+H38+H41+H44+H52+H59+H60+H96+H108+H115</f>
        <v>150000</v>
      </c>
      <c r="I147" s="226">
        <f t="shared" si="7"/>
        <v>0.13563454567882052</v>
      </c>
    </row>
    <row r="148" spans="1:9" ht="17.25" customHeight="1">
      <c r="A148" s="42"/>
      <c r="B148" s="391" t="s">
        <v>519</v>
      </c>
      <c r="C148" s="391"/>
      <c r="D148" s="391"/>
      <c r="E148" s="391"/>
      <c r="F148" s="208">
        <f>F22+F25+F55+F92+F94+F102+F111+F112</f>
        <v>1116312</v>
      </c>
      <c r="G148" s="208">
        <f>G22+G25+G55+G92+G94+G102+G111+G112</f>
        <v>210439</v>
      </c>
      <c r="H148" s="208">
        <f>H22+H25+H55+H92+H94+H102+H111+H112</f>
        <v>905873</v>
      </c>
      <c r="I148" s="226">
        <f t="shared" si="7"/>
        <v>0.03331684570610226</v>
      </c>
    </row>
    <row r="149" spans="1:9" ht="21" customHeight="1">
      <c r="A149" s="42"/>
      <c r="B149" s="391" t="s">
        <v>159</v>
      </c>
      <c r="C149" s="391"/>
      <c r="D149" s="391"/>
      <c r="E149" s="391"/>
      <c r="F149" s="208">
        <f>F143+F126</f>
        <v>344500</v>
      </c>
      <c r="G149" s="208">
        <f>G143+G126</f>
        <v>344500</v>
      </c>
      <c r="H149" s="208">
        <f>H143+H126</f>
        <v>0</v>
      </c>
      <c r="I149" s="226">
        <f t="shared" si="7"/>
        <v>0.010281761143615968</v>
      </c>
    </row>
    <row r="150" spans="1:9" ht="21.75" customHeight="1">
      <c r="A150" s="42"/>
      <c r="B150" s="390" t="s">
        <v>520</v>
      </c>
      <c r="C150" s="390"/>
      <c r="D150" s="390"/>
      <c r="E150" s="390"/>
      <c r="F150" s="208">
        <f>F15+F24+F89+F91</f>
        <v>368322</v>
      </c>
      <c r="G150" s="208">
        <f>G15+G24+G89+G91</f>
        <v>142159</v>
      </c>
      <c r="H150" s="208">
        <f>H15+H24+H89+H91</f>
        <v>226163</v>
      </c>
      <c r="I150" s="226">
        <f t="shared" si="7"/>
        <v>0.010992739703741424</v>
      </c>
    </row>
    <row r="151" spans="1:9" ht="21.75" customHeight="1">
      <c r="A151" s="204"/>
      <c r="B151" s="392" t="s">
        <v>626</v>
      </c>
      <c r="C151" s="392"/>
      <c r="D151" s="392"/>
      <c r="E151" s="392"/>
      <c r="F151" s="210">
        <f>F23+F54+F90</f>
        <v>1505153</v>
      </c>
      <c r="G151" s="210">
        <f>G23+G54+G90</f>
        <v>473928</v>
      </c>
      <c r="H151" s="210">
        <f>H23+H54+H90</f>
        <v>1031225</v>
      </c>
      <c r="I151" s="347">
        <f t="shared" si="7"/>
        <v>0.044921984413924546</v>
      </c>
    </row>
    <row r="152" spans="1:9" ht="20.25" customHeight="1" thickBot="1">
      <c r="A152" s="202"/>
      <c r="B152" s="389" t="s">
        <v>627</v>
      </c>
      <c r="C152" s="389"/>
      <c r="D152" s="389"/>
      <c r="E152" s="389"/>
      <c r="F152" s="217">
        <f>F12+F20+F21+F28+F29+F30+F31+F32+F40+F46+F47+F48+F49+F50+F58+F78+F79+F80+F82+F83+F84+F85+F88+F99+F100+F104+F105+F110+F114+F118+F122+F124+F125+F129+F130+F131+F132+F134+F135+F137+F138+F139+F140+F73+F63+F64</f>
        <v>6649949</v>
      </c>
      <c r="G152" s="217">
        <f>G12+G20+G21+G28+G29+G30+G31+G32+G40+G46+G47+G48+G49+G50+G58+G78+G79+G80+G82+G83+G84+G85+G88+G99+G100+G104+G105+G110+G114+G118+G122+G124+G125+G129+G130+G131+G132+G134+G135+G137+G138+G139+G140+G73+G63+G64</f>
        <v>4499249</v>
      </c>
      <c r="H152" s="217">
        <f>H12+H20+H21+H28+H29+H30+H31+H32+H40+H46+H47+H48+H49+H50+H58+H78+H79+H80+H82+H83+H84+H85+H88+H99+H100+H104+H105+H110+H114+H118+H122+H124+H125+H129+H130+H131+H132+H134+H135+H137+H138+H139+H140+H73+H63+H64</f>
        <v>2150700</v>
      </c>
      <c r="I152" s="227">
        <f t="shared" si="7"/>
        <v>0.19847079023288203</v>
      </c>
    </row>
    <row r="153" ht="18" customHeight="1">
      <c r="I153" s="218"/>
    </row>
    <row r="154" spans="7:9" ht="14.25" customHeight="1">
      <c r="G154" s="406" t="s">
        <v>562</v>
      </c>
      <c r="H154" s="406"/>
      <c r="I154" s="406"/>
    </row>
    <row r="155" spans="2:9" ht="14.25" customHeight="1">
      <c r="B155" t="s">
        <v>561</v>
      </c>
      <c r="I155" s="218"/>
    </row>
    <row r="156" spans="8:10" ht="14.25" customHeight="1">
      <c r="H156" t="s">
        <v>563</v>
      </c>
      <c r="I156" s="218"/>
      <c r="J156" s="12"/>
    </row>
    <row r="157" ht="12.75">
      <c r="I157" s="218"/>
    </row>
  </sheetData>
  <mergeCells count="16">
    <mergeCell ref="D2:I2"/>
    <mergeCell ref="G154:I154"/>
    <mergeCell ref="B145:E145"/>
    <mergeCell ref="B146:E146"/>
    <mergeCell ref="B152:E152"/>
    <mergeCell ref="B150:E150"/>
    <mergeCell ref="B148:E148"/>
    <mergeCell ref="B149:E149"/>
    <mergeCell ref="B147:E147"/>
    <mergeCell ref="B151:E151"/>
    <mergeCell ref="B3:H3"/>
    <mergeCell ref="I5:I6"/>
    <mergeCell ref="G5:H5"/>
    <mergeCell ref="A5:A6"/>
    <mergeCell ref="C5:E5"/>
    <mergeCell ref="F5:F6"/>
  </mergeCells>
  <printOptions/>
  <pageMargins left="0.7086614173228347" right="0.6299212598425197" top="0.2362204724409449" bottom="0.3937007874015748" header="0.4330708661417323" footer="0.38"/>
  <pageSetup horizontalDpi="600" verticalDpi="600" orientation="portrait" paperSize="9" scale="80" r:id="rId1"/>
  <headerFooter alignWithMargins="0">
    <oddFooter>&amp;CStrona &amp;P</oddFooter>
  </headerFooter>
  <rowBreaks count="3" manualBreakCount="3">
    <brk id="50" max="8" man="1"/>
    <brk id="92" max="8" man="1"/>
    <brk id="1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21" sqref="A21:IV21"/>
    </sheetView>
  </sheetViews>
  <sheetFormatPr defaultColWidth="9.00390625" defaultRowHeight="12.75"/>
  <cols>
    <col min="1" max="1" width="7.00390625" style="0" customWidth="1"/>
    <col min="2" max="2" width="42.25390625" style="0" customWidth="1"/>
    <col min="3" max="3" width="22.003906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394" t="s">
        <v>628</v>
      </c>
      <c r="D2" s="394"/>
      <c r="E2" s="394"/>
      <c r="F2" s="54"/>
      <c r="G2" s="54"/>
    </row>
    <row r="3" spans="1:10" ht="25.5" customHeight="1">
      <c r="A3" s="393" t="s">
        <v>317</v>
      </c>
      <c r="B3" s="393"/>
      <c r="C3" s="393"/>
      <c r="D3" s="393"/>
      <c r="E3" s="393"/>
      <c r="F3" s="382"/>
      <c r="G3" s="382"/>
      <c r="H3" s="382"/>
      <c r="I3" s="382"/>
      <c r="J3" s="382"/>
    </row>
    <row r="4" spans="1:10" ht="15.7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ht="13.5" thickBot="1"/>
    <row r="6" spans="1:10" ht="24.75" customHeight="1">
      <c r="A6" s="425" t="s">
        <v>318</v>
      </c>
      <c r="B6" s="384" t="s">
        <v>319</v>
      </c>
      <c r="C6" s="396" t="s">
        <v>320</v>
      </c>
      <c r="D6" s="427" t="s">
        <v>517</v>
      </c>
      <c r="E6" s="429" t="s">
        <v>609</v>
      </c>
      <c r="F6" s="35"/>
      <c r="G6" s="35"/>
      <c r="H6" s="395"/>
      <c r="I6" s="395"/>
      <c r="J6" s="395"/>
    </row>
    <row r="7" spans="1:10" ht="18.75" customHeight="1" thickBot="1">
      <c r="A7" s="426"/>
      <c r="B7" s="424"/>
      <c r="C7" s="383"/>
      <c r="D7" s="428"/>
      <c r="E7" s="430"/>
      <c r="F7" s="35"/>
      <c r="G7" s="35"/>
      <c r="H7" s="395"/>
      <c r="I7" s="395"/>
      <c r="J7" s="395"/>
    </row>
    <row r="8" spans="1:7" ht="13.5" customHeight="1" thickBot="1">
      <c r="A8" s="19">
        <v>1</v>
      </c>
      <c r="B8" s="20">
        <v>2</v>
      </c>
      <c r="C8" s="21">
        <v>3</v>
      </c>
      <c r="D8" s="37">
        <v>4</v>
      </c>
      <c r="E8" s="114">
        <v>5</v>
      </c>
      <c r="F8" s="55"/>
      <c r="G8" s="55"/>
    </row>
    <row r="9" spans="1:7" ht="18" customHeight="1" thickBot="1">
      <c r="A9" s="142" t="s">
        <v>321</v>
      </c>
      <c r="B9" s="143" t="s">
        <v>322</v>
      </c>
      <c r="C9" s="143"/>
      <c r="D9" s="144">
        <v>25467450</v>
      </c>
      <c r="E9" s="310">
        <f>'Z 1,4'!F144</f>
        <v>33505933</v>
      </c>
      <c r="F9" s="12"/>
      <c r="G9" s="12"/>
    </row>
    <row r="10" spans="1:7" ht="18" customHeight="1" thickBot="1">
      <c r="A10" s="142" t="s">
        <v>323</v>
      </c>
      <c r="B10" s="143" t="s">
        <v>324</v>
      </c>
      <c r="C10" s="143"/>
      <c r="D10" s="144">
        <v>28296781</v>
      </c>
      <c r="E10" s="279">
        <f>'Z 2.4 '!D608</f>
        <v>33973223</v>
      </c>
      <c r="F10" s="12"/>
      <c r="G10" s="12"/>
    </row>
    <row r="11" spans="1:7" ht="12.75">
      <c r="A11" s="29"/>
      <c r="B11" s="190" t="s">
        <v>325</v>
      </c>
      <c r="C11" s="30"/>
      <c r="D11" s="30">
        <f>D9-D10</f>
        <v>-2829331</v>
      </c>
      <c r="E11" s="280">
        <f>E9-E10</f>
        <v>-467290</v>
      </c>
      <c r="F11" s="12"/>
      <c r="G11" s="12"/>
    </row>
    <row r="12" spans="1:7" ht="15.75" customHeight="1" thickBot="1">
      <c r="A12" s="191"/>
      <c r="B12" s="192" t="s">
        <v>326</v>
      </c>
      <c r="C12" s="192"/>
      <c r="D12" s="31">
        <f>D13-D22</f>
        <v>2945559</v>
      </c>
      <c r="E12" s="281">
        <f>E13-E22</f>
        <v>467290</v>
      </c>
      <c r="F12" s="12"/>
      <c r="G12" s="12"/>
    </row>
    <row r="13" spans="1:7" ht="15.75" customHeight="1" thickBot="1">
      <c r="A13" s="186" t="s">
        <v>327</v>
      </c>
      <c r="B13" s="187" t="s">
        <v>328</v>
      </c>
      <c r="C13" s="188"/>
      <c r="D13" s="189">
        <f>D17+D21+D14+D19</f>
        <v>3495559</v>
      </c>
      <c r="E13" s="282">
        <f>E14+E15+E16+E17+E18+E19+E20+E21</f>
        <v>4416017</v>
      </c>
      <c r="F13" s="34"/>
      <c r="G13" s="34"/>
    </row>
    <row r="14" spans="1:7" ht="12.75">
      <c r="A14" s="23" t="s">
        <v>329</v>
      </c>
      <c r="B14" s="16" t="s">
        <v>534</v>
      </c>
      <c r="C14" s="22" t="s">
        <v>405</v>
      </c>
      <c r="D14" s="24">
        <v>3067725</v>
      </c>
      <c r="E14" s="283">
        <v>616017</v>
      </c>
      <c r="F14" s="12"/>
      <c r="G14" s="12"/>
    </row>
    <row r="15" spans="1:7" ht="16.5" customHeight="1">
      <c r="A15" s="25" t="s">
        <v>330</v>
      </c>
      <c r="B15" s="4" t="s">
        <v>331</v>
      </c>
      <c r="C15" s="1" t="s">
        <v>405</v>
      </c>
      <c r="D15" s="38">
        <v>0</v>
      </c>
      <c r="E15" s="284">
        <v>0</v>
      </c>
      <c r="F15" s="12"/>
      <c r="G15" s="12"/>
    </row>
    <row r="16" spans="1:7" ht="37.5" customHeight="1">
      <c r="A16" s="25" t="s">
        <v>332</v>
      </c>
      <c r="B16" s="5" t="s">
        <v>471</v>
      </c>
      <c r="C16" s="1" t="s">
        <v>469</v>
      </c>
      <c r="D16" s="38"/>
      <c r="E16" s="284">
        <v>0</v>
      </c>
      <c r="F16" s="12"/>
      <c r="G16" s="12"/>
    </row>
    <row r="17" spans="1:7" ht="16.5" customHeight="1">
      <c r="A17" s="25" t="s">
        <v>334</v>
      </c>
      <c r="B17" s="4" t="s">
        <v>333</v>
      </c>
      <c r="C17" s="1" t="s">
        <v>406</v>
      </c>
      <c r="D17" s="38">
        <v>119000</v>
      </c>
      <c r="E17" s="284">
        <v>0</v>
      </c>
      <c r="F17" s="12"/>
      <c r="G17" s="12"/>
    </row>
    <row r="18" spans="1:7" ht="18" customHeight="1">
      <c r="A18" s="25" t="s">
        <v>336</v>
      </c>
      <c r="B18" s="4" t="s">
        <v>335</v>
      </c>
      <c r="C18" s="1" t="s">
        <v>424</v>
      </c>
      <c r="D18" s="38">
        <v>0</v>
      </c>
      <c r="E18" s="284">
        <v>0</v>
      </c>
      <c r="F18" s="12"/>
      <c r="G18" s="12"/>
    </row>
    <row r="19" spans="1:7" ht="18.75" customHeight="1">
      <c r="A19" s="25" t="s">
        <v>360</v>
      </c>
      <c r="B19" s="5" t="s">
        <v>346</v>
      </c>
      <c r="C19" s="1" t="s">
        <v>425</v>
      </c>
      <c r="D19" s="38">
        <v>182463</v>
      </c>
      <c r="E19" s="284">
        <v>0</v>
      </c>
      <c r="F19" s="12"/>
      <c r="G19" s="12"/>
    </row>
    <row r="20" spans="1:7" ht="18.75" customHeight="1">
      <c r="A20" s="25" t="s">
        <v>361</v>
      </c>
      <c r="B20" s="5" t="s">
        <v>347</v>
      </c>
      <c r="C20" s="1" t="s">
        <v>426</v>
      </c>
      <c r="D20" s="38">
        <v>0</v>
      </c>
      <c r="E20" s="284">
        <v>3800000</v>
      </c>
      <c r="F20" s="12"/>
      <c r="G20" s="12"/>
    </row>
    <row r="21" spans="1:7" ht="13.5" thickBot="1">
      <c r="A21" s="26" t="s">
        <v>348</v>
      </c>
      <c r="B21" s="27" t="s">
        <v>349</v>
      </c>
      <c r="C21" s="15" t="s">
        <v>406</v>
      </c>
      <c r="D21" s="28">
        <v>126371</v>
      </c>
      <c r="E21" s="285">
        <v>0</v>
      </c>
      <c r="F21" s="12"/>
      <c r="G21" s="12"/>
    </row>
    <row r="22" spans="1:7" ht="15.75" customHeight="1" thickBot="1">
      <c r="A22" s="145" t="s">
        <v>350</v>
      </c>
      <c r="B22" s="141" t="s">
        <v>351</v>
      </c>
      <c r="C22" s="147"/>
      <c r="D22" s="146">
        <f>D23+D28</f>
        <v>550000</v>
      </c>
      <c r="E22" s="286">
        <f>E23+E24+E25+E26+E27+E28+E29+E30</f>
        <v>3948727</v>
      </c>
      <c r="F22" s="34"/>
      <c r="G22" s="34"/>
    </row>
    <row r="23" spans="1:7" ht="15.75" customHeight="1">
      <c r="A23" s="23" t="s">
        <v>329</v>
      </c>
      <c r="B23" s="303" t="s">
        <v>352</v>
      </c>
      <c r="C23" s="22" t="s">
        <v>427</v>
      </c>
      <c r="D23" s="303">
        <v>550000</v>
      </c>
      <c r="E23" s="300">
        <v>1325397</v>
      </c>
      <c r="F23" s="12"/>
      <c r="G23" s="12"/>
    </row>
    <row r="24" spans="1:7" ht="15.75" customHeight="1">
      <c r="A24" s="25" t="s">
        <v>610</v>
      </c>
      <c r="B24" s="4" t="s">
        <v>611</v>
      </c>
      <c r="C24" s="1" t="s">
        <v>427</v>
      </c>
      <c r="D24" s="4"/>
      <c r="E24" s="288">
        <v>1800000</v>
      </c>
      <c r="F24" s="12"/>
      <c r="G24" s="12"/>
    </row>
    <row r="25" spans="1:7" ht="15.75" customHeight="1">
      <c r="A25" s="25" t="s">
        <v>330</v>
      </c>
      <c r="B25" s="4" t="s">
        <v>353</v>
      </c>
      <c r="C25" s="1" t="s">
        <v>428</v>
      </c>
      <c r="D25" s="4">
        <v>0</v>
      </c>
      <c r="E25" s="288">
        <v>0</v>
      </c>
      <c r="F25" s="12"/>
      <c r="G25" s="12"/>
    </row>
    <row r="26" spans="1:7" ht="15.75" customHeight="1">
      <c r="A26" s="25" t="s">
        <v>332</v>
      </c>
      <c r="B26" s="4" t="s">
        <v>183</v>
      </c>
      <c r="C26" s="1" t="s">
        <v>427</v>
      </c>
      <c r="D26" s="38">
        <v>0</v>
      </c>
      <c r="E26" s="284">
        <v>47000</v>
      </c>
      <c r="F26" s="12"/>
      <c r="G26" s="12"/>
    </row>
    <row r="27" spans="1:7" ht="39" customHeight="1">
      <c r="A27" s="25" t="s">
        <v>334</v>
      </c>
      <c r="B27" s="5" t="s">
        <v>160</v>
      </c>
      <c r="C27" s="1" t="s">
        <v>472</v>
      </c>
      <c r="D27" s="38"/>
      <c r="E27" s="284">
        <v>776330</v>
      </c>
      <c r="F27" s="12"/>
      <c r="G27" s="12"/>
    </row>
    <row r="28" spans="1:13" ht="15.75" customHeight="1">
      <c r="A28" s="25" t="s">
        <v>336</v>
      </c>
      <c r="B28" s="4" t="s">
        <v>354</v>
      </c>
      <c r="C28" s="1" t="s">
        <v>429</v>
      </c>
      <c r="D28" s="38">
        <v>0</v>
      </c>
      <c r="E28" s="284">
        <v>0</v>
      </c>
      <c r="F28" s="12"/>
      <c r="G28" s="12"/>
      <c r="M28" s="12"/>
    </row>
    <row r="29" spans="1:7" ht="15.75" customHeight="1">
      <c r="A29" s="25" t="s">
        <v>360</v>
      </c>
      <c r="B29" s="4" t="s">
        <v>355</v>
      </c>
      <c r="C29" s="1" t="s">
        <v>430</v>
      </c>
      <c r="D29" s="38">
        <v>0</v>
      </c>
      <c r="E29" s="284">
        <v>0</v>
      </c>
      <c r="F29" s="12"/>
      <c r="G29" s="12"/>
    </row>
    <row r="30" spans="1:7" ht="15.75" customHeight="1" thickBot="1">
      <c r="A30" s="14" t="s">
        <v>361</v>
      </c>
      <c r="B30" s="31" t="s">
        <v>356</v>
      </c>
      <c r="C30" s="32" t="s">
        <v>133</v>
      </c>
      <c r="D30" s="39"/>
      <c r="E30" s="287">
        <v>0</v>
      </c>
      <c r="F30" s="12"/>
      <c r="G30" s="12"/>
    </row>
    <row r="31" ht="30" customHeight="1"/>
    <row r="32" spans="3:4" ht="16.5" customHeight="1">
      <c r="C32" s="406" t="s">
        <v>185</v>
      </c>
      <c r="D32" s="406"/>
    </row>
    <row r="33" ht="8.25" customHeight="1"/>
    <row r="34" spans="3:4" ht="19.5" customHeight="1">
      <c r="C34" s="406" t="s">
        <v>563</v>
      </c>
      <c r="D34" s="406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4:D34"/>
    <mergeCell ref="C32:D32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4"/>
  <sheetViews>
    <sheetView tabSelected="1" workbookViewId="0" topLeftCell="C1">
      <selection activeCell="F37" sqref="F3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33"/>
      <c r="J2" s="443" t="s">
        <v>638</v>
      </c>
      <c r="K2" s="443"/>
      <c r="L2" s="443"/>
      <c r="M2" s="443"/>
      <c r="N2" s="443"/>
      <c r="O2" s="443"/>
      <c r="P2" s="443"/>
    </row>
    <row r="3" spans="1:16" ht="27" customHeight="1">
      <c r="A3" s="447" t="s">
        <v>572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6.5" customHeight="1">
      <c r="A4" s="460" t="s">
        <v>318</v>
      </c>
      <c r="B4" s="451" t="s">
        <v>290</v>
      </c>
      <c r="C4" s="451" t="s">
        <v>291</v>
      </c>
      <c r="D4" s="451" t="s">
        <v>545</v>
      </c>
      <c r="E4" s="460" t="s">
        <v>8</v>
      </c>
      <c r="F4" s="460" t="s">
        <v>150</v>
      </c>
      <c r="G4" s="448" t="s">
        <v>324</v>
      </c>
      <c r="H4" s="449"/>
      <c r="I4" s="449"/>
      <c r="J4" s="449"/>
      <c r="K4" s="449"/>
      <c r="L4" s="449"/>
      <c r="M4" s="449"/>
      <c r="N4" s="449"/>
      <c r="O4" s="450"/>
      <c r="P4" s="460" t="s">
        <v>151</v>
      </c>
    </row>
    <row r="5" spans="1:16" ht="13.5" customHeight="1">
      <c r="A5" s="461"/>
      <c r="B5" s="453"/>
      <c r="C5" s="453"/>
      <c r="D5" s="453"/>
      <c r="E5" s="461"/>
      <c r="F5" s="461"/>
      <c r="G5" s="460" t="s">
        <v>570</v>
      </c>
      <c r="H5" s="448" t="s">
        <v>154</v>
      </c>
      <c r="I5" s="449"/>
      <c r="J5" s="449"/>
      <c r="K5" s="449"/>
      <c r="L5" s="449"/>
      <c r="M5" s="450"/>
      <c r="N5" s="451">
        <v>2009</v>
      </c>
      <c r="O5" s="451">
        <v>2010</v>
      </c>
      <c r="P5" s="461"/>
    </row>
    <row r="6" spans="1:16" ht="58.5" customHeight="1">
      <c r="A6" s="462"/>
      <c r="B6" s="452"/>
      <c r="C6" s="452"/>
      <c r="D6" s="452"/>
      <c r="E6" s="462"/>
      <c r="F6" s="462"/>
      <c r="G6" s="462"/>
      <c r="H6" s="110" t="s">
        <v>153</v>
      </c>
      <c r="I6" s="110" t="s">
        <v>386</v>
      </c>
      <c r="J6" s="110" t="s">
        <v>152</v>
      </c>
      <c r="K6" s="458" t="s">
        <v>468</v>
      </c>
      <c r="L6" s="459"/>
      <c r="M6" s="110" t="s">
        <v>155</v>
      </c>
      <c r="N6" s="452"/>
      <c r="O6" s="452"/>
      <c r="P6" s="462"/>
    </row>
    <row r="7" spans="1:16" ht="12.75">
      <c r="A7" s="7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8</v>
      </c>
      <c r="J7" s="43">
        <v>9</v>
      </c>
      <c r="K7" s="456">
        <v>10</v>
      </c>
      <c r="L7" s="457"/>
      <c r="M7" s="43">
        <v>11</v>
      </c>
      <c r="N7" s="43">
        <v>12</v>
      </c>
      <c r="O7" s="43">
        <v>13</v>
      </c>
      <c r="P7" s="43">
        <v>14</v>
      </c>
    </row>
    <row r="8" spans="1:16" ht="12" customHeight="1">
      <c r="A8" s="437" t="s">
        <v>329</v>
      </c>
      <c r="B8" s="440">
        <v>600</v>
      </c>
      <c r="C8" s="440">
        <v>60014</v>
      </c>
      <c r="D8" s="475">
        <v>6050</v>
      </c>
      <c r="E8" s="436" t="s">
        <v>571</v>
      </c>
      <c r="F8" s="435">
        <v>143838</v>
      </c>
      <c r="G8" s="435">
        <f>H8+J8+L8+M8</f>
        <v>88938</v>
      </c>
      <c r="H8" s="435">
        <v>88938</v>
      </c>
      <c r="I8" s="108">
        <v>0</v>
      </c>
      <c r="J8" s="435"/>
      <c r="K8" s="112" t="s">
        <v>299</v>
      </c>
      <c r="L8" s="107"/>
      <c r="M8" s="435"/>
      <c r="N8" s="435"/>
      <c r="O8" s="435"/>
      <c r="P8" s="444" t="s">
        <v>385</v>
      </c>
    </row>
    <row r="9" spans="1:16" ht="13.5" customHeight="1">
      <c r="A9" s="454"/>
      <c r="B9" s="454"/>
      <c r="C9" s="454"/>
      <c r="D9" s="476"/>
      <c r="E9" s="465"/>
      <c r="F9" s="454"/>
      <c r="G9" s="454"/>
      <c r="H9" s="454"/>
      <c r="I9" s="108"/>
      <c r="J9" s="433"/>
      <c r="K9" s="112" t="s">
        <v>301</v>
      </c>
      <c r="L9" s="107"/>
      <c r="M9" s="433"/>
      <c r="N9" s="433"/>
      <c r="O9" s="433"/>
      <c r="P9" s="445"/>
    </row>
    <row r="10" spans="1:16" ht="13.5" customHeight="1">
      <c r="A10" s="455"/>
      <c r="B10" s="455"/>
      <c r="C10" s="455"/>
      <c r="D10" s="477"/>
      <c r="E10" s="466"/>
      <c r="F10" s="455"/>
      <c r="G10" s="455"/>
      <c r="H10" s="455"/>
      <c r="I10" s="108"/>
      <c r="J10" s="434"/>
      <c r="K10" s="112" t="s">
        <v>303</v>
      </c>
      <c r="L10" s="107"/>
      <c r="M10" s="434"/>
      <c r="N10" s="434"/>
      <c r="O10" s="434"/>
      <c r="P10" s="446"/>
    </row>
    <row r="11" spans="1:16" ht="14.25" customHeight="1">
      <c r="A11" s="437" t="s">
        <v>330</v>
      </c>
      <c r="B11" s="440">
        <v>600</v>
      </c>
      <c r="C11" s="440">
        <v>60014</v>
      </c>
      <c r="D11" s="273">
        <v>6050</v>
      </c>
      <c r="E11" s="436" t="s">
        <v>11</v>
      </c>
      <c r="F11" s="435">
        <v>2193508</v>
      </c>
      <c r="G11" s="435">
        <f>J11+L12+M11</f>
        <v>62354</v>
      </c>
      <c r="H11" s="435"/>
      <c r="I11" s="60">
        <v>0</v>
      </c>
      <c r="J11" s="435">
        <v>33482</v>
      </c>
      <c r="K11" s="112" t="s">
        <v>299</v>
      </c>
      <c r="L11" s="107"/>
      <c r="M11" s="435"/>
      <c r="N11" s="435">
        <v>807308</v>
      </c>
      <c r="O11" s="435">
        <v>1180470</v>
      </c>
      <c r="P11" s="444" t="s">
        <v>385</v>
      </c>
    </row>
    <row r="12" spans="1:16" ht="13.5" customHeight="1">
      <c r="A12" s="438"/>
      <c r="B12" s="441"/>
      <c r="C12" s="441"/>
      <c r="D12" s="274">
        <v>6058</v>
      </c>
      <c r="E12" s="431"/>
      <c r="F12" s="433"/>
      <c r="G12" s="433"/>
      <c r="H12" s="433"/>
      <c r="I12" s="60"/>
      <c r="J12" s="433"/>
      <c r="K12" s="112" t="s">
        <v>301</v>
      </c>
      <c r="L12" s="107">
        <v>28872</v>
      </c>
      <c r="M12" s="433"/>
      <c r="N12" s="433"/>
      <c r="O12" s="433"/>
      <c r="P12" s="445"/>
    </row>
    <row r="13" spans="1:16" ht="14.25" customHeight="1">
      <c r="A13" s="439"/>
      <c r="B13" s="442"/>
      <c r="C13" s="442"/>
      <c r="D13" s="275">
        <v>6059</v>
      </c>
      <c r="E13" s="432"/>
      <c r="F13" s="434"/>
      <c r="G13" s="434"/>
      <c r="H13" s="434"/>
      <c r="I13" s="60"/>
      <c r="J13" s="434"/>
      <c r="K13" s="112" t="s">
        <v>303</v>
      </c>
      <c r="L13" s="107"/>
      <c r="M13" s="434"/>
      <c r="N13" s="434"/>
      <c r="O13" s="434"/>
      <c r="P13" s="446"/>
    </row>
    <row r="14" spans="1:16" ht="13.5" customHeight="1">
      <c r="A14" s="437" t="s">
        <v>332</v>
      </c>
      <c r="B14" s="440">
        <v>600</v>
      </c>
      <c r="C14" s="440">
        <v>60014</v>
      </c>
      <c r="D14" s="273">
        <v>6050</v>
      </c>
      <c r="E14" s="436" t="s">
        <v>573</v>
      </c>
      <c r="F14" s="435">
        <v>2166480</v>
      </c>
      <c r="G14" s="435">
        <f>J14+L15+M14</f>
        <v>153000</v>
      </c>
      <c r="H14" s="435"/>
      <c r="I14" s="60"/>
      <c r="J14" s="435">
        <v>76500</v>
      </c>
      <c r="K14" s="112" t="s">
        <v>299</v>
      </c>
      <c r="L14" s="107"/>
      <c r="M14" s="435"/>
      <c r="N14" s="435">
        <v>1360000</v>
      </c>
      <c r="O14" s="435">
        <v>612000</v>
      </c>
      <c r="P14" s="444" t="s">
        <v>385</v>
      </c>
    </row>
    <row r="15" spans="1:16" ht="12.75" customHeight="1">
      <c r="A15" s="438"/>
      <c r="B15" s="441"/>
      <c r="C15" s="441"/>
      <c r="D15" s="274">
        <v>6058</v>
      </c>
      <c r="E15" s="431"/>
      <c r="F15" s="433"/>
      <c r="G15" s="433"/>
      <c r="H15" s="433"/>
      <c r="I15" s="60"/>
      <c r="J15" s="433"/>
      <c r="K15" s="112" t="s">
        <v>301</v>
      </c>
      <c r="L15" s="107">
        <v>76500</v>
      </c>
      <c r="M15" s="433"/>
      <c r="N15" s="433"/>
      <c r="O15" s="433"/>
      <c r="P15" s="445"/>
    </row>
    <row r="16" spans="1:16" ht="16.5" customHeight="1">
      <c r="A16" s="439"/>
      <c r="B16" s="442"/>
      <c r="C16" s="442"/>
      <c r="D16" s="275">
        <v>6059</v>
      </c>
      <c r="E16" s="432"/>
      <c r="F16" s="434"/>
      <c r="G16" s="434"/>
      <c r="H16" s="434"/>
      <c r="I16" s="60"/>
      <c r="J16" s="434"/>
      <c r="K16" s="113" t="s">
        <v>303</v>
      </c>
      <c r="L16" s="107"/>
      <c r="M16" s="434"/>
      <c r="N16" s="434"/>
      <c r="O16" s="434"/>
      <c r="P16" s="446"/>
    </row>
    <row r="17" spans="1:16" ht="15" customHeight="1">
      <c r="A17" s="437" t="s">
        <v>334</v>
      </c>
      <c r="B17" s="440">
        <v>600</v>
      </c>
      <c r="C17" s="440">
        <v>60014</v>
      </c>
      <c r="D17" s="273">
        <v>6050</v>
      </c>
      <c r="E17" s="436" t="s">
        <v>574</v>
      </c>
      <c r="F17" s="435">
        <v>5200000</v>
      </c>
      <c r="G17" s="435">
        <f>J17+L18+M17</f>
        <v>512070</v>
      </c>
      <c r="H17" s="435">
        <v>0</v>
      </c>
      <c r="I17" s="60"/>
      <c r="J17" s="435">
        <v>256035</v>
      </c>
      <c r="K17" s="112" t="s">
        <v>299</v>
      </c>
      <c r="L17" s="107"/>
      <c r="M17" s="435"/>
      <c r="N17" s="435">
        <v>2560350</v>
      </c>
      <c r="O17" s="435">
        <v>2048280</v>
      </c>
      <c r="P17" s="444" t="s">
        <v>385</v>
      </c>
    </row>
    <row r="18" spans="1:16" ht="13.5" customHeight="1">
      <c r="A18" s="438"/>
      <c r="B18" s="441"/>
      <c r="C18" s="441"/>
      <c r="D18" s="274">
        <v>6058</v>
      </c>
      <c r="E18" s="431"/>
      <c r="F18" s="433"/>
      <c r="G18" s="433"/>
      <c r="H18" s="433"/>
      <c r="I18" s="60"/>
      <c r="J18" s="433"/>
      <c r="K18" s="112" t="s">
        <v>301</v>
      </c>
      <c r="L18" s="107">
        <v>256035</v>
      </c>
      <c r="M18" s="433"/>
      <c r="N18" s="433"/>
      <c r="O18" s="433"/>
      <c r="P18" s="445"/>
    </row>
    <row r="19" spans="1:16" ht="15.75" customHeight="1">
      <c r="A19" s="439"/>
      <c r="B19" s="442"/>
      <c r="C19" s="442"/>
      <c r="D19" s="275">
        <v>6059</v>
      </c>
      <c r="E19" s="432"/>
      <c r="F19" s="434"/>
      <c r="G19" s="434"/>
      <c r="H19" s="434"/>
      <c r="I19" s="60"/>
      <c r="J19" s="434"/>
      <c r="K19" s="112" t="s">
        <v>303</v>
      </c>
      <c r="L19" s="107"/>
      <c r="M19" s="434"/>
      <c r="N19" s="434"/>
      <c r="O19" s="434"/>
      <c r="P19" s="446"/>
    </row>
    <row r="20" spans="1:16" ht="15.75" customHeight="1">
      <c r="A20" s="377"/>
      <c r="B20" s="274"/>
      <c r="C20" s="274"/>
      <c r="D20" s="274"/>
      <c r="E20" s="436" t="s">
        <v>635</v>
      </c>
      <c r="F20" s="379"/>
      <c r="G20" s="379"/>
      <c r="H20" s="379"/>
      <c r="I20" s="60"/>
      <c r="J20" s="379"/>
      <c r="K20" s="112" t="s">
        <v>299</v>
      </c>
      <c r="L20" s="107"/>
      <c r="M20" s="379"/>
      <c r="N20" s="379"/>
      <c r="O20" s="379"/>
      <c r="P20" s="444" t="s">
        <v>385</v>
      </c>
    </row>
    <row r="21" spans="1:16" ht="15.75" customHeight="1">
      <c r="A21" s="377" t="s">
        <v>336</v>
      </c>
      <c r="B21" s="274">
        <v>600</v>
      </c>
      <c r="C21" s="274">
        <v>60014</v>
      </c>
      <c r="D21" s="274">
        <v>6050</v>
      </c>
      <c r="E21" s="431"/>
      <c r="F21" s="379">
        <v>1100000</v>
      </c>
      <c r="G21" s="379">
        <f>L20+L21+L22+J21+H21</f>
        <v>100000</v>
      </c>
      <c r="H21" s="379">
        <v>100000</v>
      </c>
      <c r="I21" s="60"/>
      <c r="J21" s="379"/>
      <c r="K21" s="112" t="s">
        <v>301</v>
      </c>
      <c r="L21" s="107"/>
      <c r="M21" s="379"/>
      <c r="N21" s="379">
        <v>500000</v>
      </c>
      <c r="O21" s="379">
        <v>500000</v>
      </c>
      <c r="P21" s="445"/>
    </row>
    <row r="22" spans="1:16" ht="15.75" customHeight="1">
      <c r="A22" s="378"/>
      <c r="B22" s="275"/>
      <c r="C22" s="275"/>
      <c r="D22" s="275"/>
      <c r="E22" s="432"/>
      <c r="F22" s="376"/>
      <c r="G22" s="376"/>
      <c r="H22" s="376"/>
      <c r="I22" s="61"/>
      <c r="J22" s="376"/>
      <c r="K22" s="112" t="s">
        <v>303</v>
      </c>
      <c r="L22" s="109"/>
      <c r="M22" s="376"/>
      <c r="N22" s="376"/>
      <c r="O22" s="376"/>
      <c r="P22" s="446"/>
    </row>
    <row r="23" spans="1:16" ht="14.25" customHeight="1">
      <c r="A23" s="438" t="s">
        <v>360</v>
      </c>
      <c r="B23" s="441">
        <v>851</v>
      </c>
      <c r="C23" s="441">
        <v>85111</v>
      </c>
      <c r="D23" s="274">
        <v>6050</v>
      </c>
      <c r="E23" s="431" t="s">
        <v>575</v>
      </c>
      <c r="F23" s="433">
        <v>4167072</v>
      </c>
      <c r="G23" s="433">
        <f>H23+J23+L24+M23+M25</f>
        <v>250000</v>
      </c>
      <c r="H23" s="433">
        <v>148727</v>
      </c>
      <c r="I23" s="380"/>
      <c r="J23" s="433">
        <v>101273</v>
      </c>
      <c r="K23" s="112" t="s">
        <v>299</v>
      </c>
      <c r="L23" s="381"/>
      <c r="M23" s="433"/>
      <c r="N23" s="433">
        <v>1067871</v>
      </c>
      <c r="O23" s="433">
        <v>2849211</v>
      </c>
      <c r="P23" s="468" t="s">
        <v>387</v>
      </c>
    </row>
    <row r="24" spans="1:16" ht="12" customHeight="1">
      <c r="A24" s="438"/>
      <c r="B24" s="441"/>
      <c r="C24" s="441"/>
      <c r="D24" s="274">
        <v>6058</v>
      </c>
      <c r="E24" s="431"/>
      <c r="F24" s="433"/>
      <c r="G24" s="433"/>
      <c r="H24" s="433"/>
      <c r="I24" s="60"/>
      <c r="J24" s="433"/>
      <c r="K24" s="112" t="s">
        <v>301</v>
      </c>
      <c r="L24" s="107"/>
      <c r="M24" s="433"/>
      <c r="N24" s="433"/>
      <c r="O24" s="433"/>
      <c r="P24" s="468"/>
    </row>
    <row r="25" spans="1:16" ht="12" customHeight="1">
      <c r="A25" s="439"/>
      <c r="B25" s="442"/>
      <c r="C25" s="442"/>
      <c r="D25" s="274">
        <v>6059</v>
      </c>
      <c r="E25" s="432"/>
      <c r="F25" s="434"/>
      <c r="G25" s="434"/>
      <c r="H25" s="434"/>
      <c r="I25" s="60"/>
      <c r="J25" s="434"/>
      <c r="K25" s="112" t="s">
        <v>303</v>
      </c>
      <c r="L25" s="107"/>
      <c r="M25" s="434"/>
      <c r="N25" s="434"/>
      <c r="O25" s="434"/>
      <c r="P25" s="469"/>
    </row>
    <row r="26" spans="1:17" ht="13.5" customHeight="1">
      <c r="A26" s="437" t="s">
        <v>361</v>
      </c>
      <c r="B26" s="440">
        <v>851</v>
      </c>
      <c r="C26" s="440">
        <v>85111</v>
      </c>
      <c r="D26" s="271">
        <v>6050</v>
      </c>
      <c r="E26" s="436" t="s">
        <v>576</v>
      </c>
      <c r="F26" s="435">
        <v>8334350</v>
      </c>
      <c r="G26" s="435">
        <f>H26+I26+L26+J26+M26+L27+L28</f>
        <v>1671320</v>
      </c>
      <c r="H26" s="435">
        <v>703652</v>
      </c>
      <c r="I26" s="61">
        <v>0</v>
      </c>
      <c r="J26" s="435"/>
      <c r="K26" s="112" t="s">
        <v>299</v>
      </c>
      <c r="L26" s="109">
        <v>86476</v>
      </c>
      <c r="M26" s="435">
        <f>'Z 2.4 '!L386</f>
        <v>446479</v>
      </c>
      <c r="N26" s="435"/>
      <c r="O26" s="435"/>
      <c r="P26" s="467" t="s">
        <v>387</v>
      </c>
      <c r="Q26" s="41"/>
    </row>
    <row r="27" spans="1:17" ht="13.5" customHeight="1">
      <c r="A27" s="438"/>
      <c r="B27" s="441"/>
      <c r="C27" s="441"/>
      <c r="D27" s="269">
        <v>6058</v>
      </c>
      <c r="E27" s="431"/>
      <c r="F27" s="433"/>
      <c r="G27" s="433"/>
      <c r="H27" s="433"/>
      <c r="I27" s="61"/>
      <c r="J27" s="433"/>
      <c r="K27" s="112" t="s">
        <v>301</v>
      </c>
      <c r="L27" s="109">
        <v>319466</v>
      </c>
      <c r="M27" s="433"/>
      <c r="N27" s="433"/>
      <c r="O27" s="433"/>
      <c r="P27" s="468"/>
      <c r="Q27" s="41"/>
    </row>
    <row r="28" spans="1:17" ht="12" customHeight="1">
      <c r="A28" s="439"/>
      <c r="B28" s="442"/>
      <c r="C28" s="442"/>
      <c r="D28" s="270">
        <v>6059</v>
      </c>
      <c r="E28" s="432"/>
      <c r="F28" s="434"/>
      <c r="G28" s="434"/>
      <c r="H28" s="434"/>
      <c r="I28" s="61"/>
      <c r="J28" s="434"/>
      <c r="K28" s="112" t="s">
        <v>303</v>
      </c>
      <c r="L28" s="109">
        <v>115247</v>
      </c>
      <c r="M28" s="434"/>
      <c r="N28" s="434"/>
      <c r="O28" s="434"/>
      <c r="P28" s="469"/>
      <c r="Q28" s="41"/>
    </row>
    <row r="29" spans="1:16" ht="26.25" customHeight="1">
      <c r="A29" s="448" t="s">
        <v>388</v>
      </c>
      <c r="B29" s="449"/>
      <c r="C29" s="449"/>
      <c r="D29" s="449"/>
      <c r="E29" s="450"/>
      <c r="F29" s="111">
        <f>F8+F11+F14+F17+F21+F23+F26</f>
        <v>23305248</v>
      </c>
      <c r="G29" s="111">
        <f>G8+G11+G14+G17+G21+G23+G26</f>
        <v>2837682</v>
      </c>
      <c r="H29" s="111">
        <f>H8+H11+H14+H17+H21+H23+H26</f>
        <v>1041317</v>
      </c>
      <c r="I29" s="111">
        <f>I8+I11+I14+I17+I21+I23+I26</f>
        <v>0</v>
      </c>
      <c r="J29" s="111">
        <f>J8+J11+J14+J17+J21+J23+J26</f>
        <v>467290</v>
      </c>
      <c r="K29" s="471">
        <f>L12+L15+L18+L21+L26+L27+L28</f>
        <v>882596</v>
      </c>
      <c r="L29" s="472"/>
      <c r="M29" s="111">
        <f>M11+M14+M17+M21+M23+M26</f>
        <v>446479</v>
      </c>
      <c r="N29" s="111">
        <f>N11+N14+N17+N21+N23+N26</f>
        <v>6295529</v>
      </c>
      <c r="O29" s="111">
        <f>O11+O14+O17+O21+O23+O26</f>
        <v>7189961</v>
      </c>
      <c r="P29" s="111" t="s">
        <v>265</v>
      </c>
    </row>
    <row r="30" spans="1:15" ht="16.5" customHeight="1">
      <c r="A30" s="473" t="s">
        <v>156</v>
      </c>
      <c r="B30" s="473"/>
      <c r="C30" s="473"/>
      <c r="D30" s="473"/>
      <c r="E30" s="473"/>
      <c r="F30" s="473"/>
      <c r="G30" s="473"/>
      <c r="H30" s="44"/>
      <c r="I30" s="44"/>
      <c r="J30" s="44"/>
      <c r="K30" s="44"/>
      <c r="L30" s="44"/>
      <c r="M30" s="44"/>
      <c r="N30" s="44"/>
      <c r="O30" s="44"/>
    </row>
    <row r="31" spans="1:15" ht="12.75">
      <c r="A31" s="463" t="s">
        <v>157</v>
      </c>
      <c r="B31" s="463"/>
      <c r="C31" s="463"/>
      <c r="D31" s="463"/>
      <c r="E31" s="463"/>
      <c r="F31" s="463"/>
      <c r="G31" s="463"/>
      <c r="H31" s="44"/>
      <c r="I31" s="44"/>
      <c r="J31" s="464" t="s">
        <v>542</v>
      </c>
      <c r="K31" s="464"/>
      <c r="L31" s="464"/>
      <c r="M31" s="464"/>
      <c r="N31" s="464"/>
      <c r="O31" s="464"/>
    </row>
    <row r="32" spans="1:15" ht="12.75" customHeight="1">
      <c r="A32" s="470" t="s">
        <v>602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4"/>
      <c r="M32" s="44"/>
      <c r="N32" s="44"/>
      <c r="O32" s="44"/>
    </row>
    <row r="33" spans="1:15" ht="10.5" customHeight="1">
      <c r="A33" s="463" t="s">
        <v>158</v>
      </c>
      <c r="B33" s="463"/>
      <c r="C33" s="463"/>
      <c r="D33" s="463"/>
      <c r="E33" s="44"/>
      <c r="F33" s="44"/>
      <c r="G33" s="44"/>
      <c r="H33" s="44"/>
      <c r="I33" s="44"/>
      <c r="J33" s="44"/>
      <c r="K33" s="44"/>
      <c r="L33" s="44"/>
      <c r="M33" s="44"/>
      <c r="N33" s="474" t="s">
        <v>563</v>
      </c>
      <c r="O33" s="474"/>
    </row>
    <row r="34" spans="2:15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ht="12" customHeight="1"/>
    <row r="36" ht="12.75" hidden="1"/>
    <row r="37" ht="18" customHeight="1"/>
  </sheetData>
  <mergeCells count="99">
    <mergeCell ref="E20:E22"/>
    <mergeCell ref="P20:P22"/>
    <mergeCell ref="N33:O33"/>
    <mergeCell ref="D8:D10"/>
    <mergeCell ref="M23:M25"/>
    <mergeCell ref="N23:N25"/>
    <mergeCell ref="O23:O25"/>
    <mergeCell ref="E14:E16"/>
    <mergeCell ref="O17:O19"/>
    <mergeCell ref="N17:N19"/>
    <mergeCell ref="A33:D33"/>
    <mergeCell ref="E26:E28"/>
    <mergeCell ref="F26:F28"/>
    <mergeCell ref="M26:M28"/>
    <mergeCell ref="J26:J28"/>
    <mergeCell ref="G26:G28"/>
    <mergeCell ref="A32:K32"/>
    <mergeCell ref="K29:L29"/>
    <mergeCell ref="A29:E29"/>
    <mergeCell ref="A30:G30"/>
    <mergeCell ref="P14:P16"/>
    <mergeCell ref="A17:A19"/>
    <mergeCell ref="B17:B19"/>
    <mergeCell ref="C17:C19"/>
    <mergeCell ref="F17:F19"/>
    <mergeCell ref="G17:G19"/>
    <mergeCell ref="P17:P19"/>
    <mergeCell ref="M17:M19"/>
    <mergeCell ref="N14:N16"/>
    <mergeCell ref="O14:O16"/>
    <mergeCell ref="O26:O28"/>
    <mergeCell ref="P26:P28"/>
    <mergeCell ref="H26:H28"/>
    <mergeCell ref="J17:J19"/>
    <mergeCell ref="P23:P25"/>
    <mergeCell ref="N26:N28"/>
    <mergeCell ref="A31:G31"/>
    <mergeCell ref="J31:O31"/>
    <mergeCell ref="A4:A6"/>
    <mergeCell ref="A8:A10"/>
    <mergeCell ref="F8:F10"/>
    <mergeCell ref="G8:G10"/>
    <mergeCell ref="E8:E10"/>
    <mergeCell ref="B8:B10"/>
    <mergeCell ref="N8:N10"/>
    <mergeCell ref="M8:M10"/>
    <mergeCell ref="P4:P6"/>
    <mergeCell ref="H5:M5"/>
    <mergeCell ref="F4:F6"/>
    <mergeCell ref="E4:E6"/>
    <mergeCell ref="G5:G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D4:D6"/>
    <mergeCell ref="C8:C10"/>
    <mergeCell ref="H8:H10"/>
    <mergeCell ref="K7:L7"/>
    <mergeCell ref="K6:L6"/>
    <mergeCell ref="J11:J13"/>
    <mergeCell ref="M11:M13"/>
    <mergeCell ref="M14:M16"/>
    <mergeCell ref="H17:H19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A26:A28"/>
    <mergeCell ref="B26:B28"/>
    <mergeCell ref="C26:C28"/>
    <mergeCell ref="A14:A16"/>
    <mergeCell ref="C14:C16"/>
    <mergeCell ref="B14:B16"/>
    <mergeCell ref="C23:C25"/>
    <mergeCell ref="A23:A25"/>
    <mergeCell ref="B23:B25"/>
    <mergeCell ref="E23:E25"/>
    <mergeCell ref="H23:H25"/>
    <mergeCell ref="J23:J25"/>
    <mergeCell ref="F14:F16"/>
    <mergeCell ref="G14:G16"/>
    <mergeCell ref="E17:E19"/>
    <mergeCell ref="H14:H16"/>
    <mergeCell ref="J14:J16"/>
    <mergeCell ref="G23:G25"/>
    <mergeCell ref="F23:F2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I2" sqref="I2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478"/>
      <c r="J1" s="478"/>
      <c r="K1" s="478"/>
      <c r="L1" s="478"/>
      <c r="M1" s="478"/>
      <c r="N1" s="194"/>
      <c r="O1" s="194"/>
      <c r="P1" s="194"/>
      <c r="Q1" s="194"/>
      <c r="R1" s="194"/>
    </row>
    <row r="2" spans="5:19" ht="12.75">
      <c r="E2" s="196"/>
      <c r="L2" s="486" t="s">
        <v>637</v>
      </c>
      <c r="M2" s="486"/>
      <c r="N2" s="486"/>
      <c r="O2" s="486"/>
      <c r="P2" s="486"/>
      <c r="Q2" s="486"/>
      <c r="R2" s="486"/>
      <c r="S2" s="486"/>
    </row>
    <row r="3" spans="9:18" ht="12.75"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8:18" ht="12.75">
      <c r="H4" s="1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18" ht="18">
      <c r="A5" s="487" t="s">
        <v>615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</row>
    <row r="6" spans="1:18" ht="12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9" ht="12.75" customHeight="1" thickBot="1">
      <c r="A7" s="4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N7" s="116"/>
      <c r="O7" s="116"/>
      <c r="P7" s="116"/>
      <c r="Q7" s="116" t="s">
        <v>382</v>
      </c>
      <c r="R7" s="116"/>
      <c r="S7" s="44"/>
    </row>
    <row r="8" spans="1:19" ht="21" customHeight="1">
      <c r="A8" s="480" t="s">
        <v>298</v>
      </c>
      <c r="B8" s="480" t="s">
        <v>622</v>
      </c>
      <c r="C8" s="482" t="s">
        <v>623</v>
      </c>
      <c r="D8" s="484" t="s">
        <v>489</v>
      </c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5"/>
      <c r="S8" s="44"/>
    </row>
    <row r="9" spans="1:19" ht="49.5" customHeight="1" thickBot="1">
      <c r="A9" s="481"/>
      <c r="B9" s="481"/>
      <c r="C9" s="483"/>
      <c r="D9" s="332">
        <v>2008</v>
      </c>
      <c r="E9" s="332">
        <v>2009</v>
      </c>
      <c r="F9" s="332">
        <v>2010</v>
      </c>
      <c r="G9" s="332">
        <v>2011</v>
      </c>
      <c r="H9" s="332">
        <v>2012</v>
      </c>
      <c r="I9" s="332">
        <v>2013</v>
      </c>
      <c r="J9" s="332">
        <v>2014</v>
      </c>
      <c r="K9" s="332">
        <v>2015</v>
      </c>
      <c r="L9" s="332">
        <v>2016</v>
      </c>
      <c r="M9" s="332">
        <v>2017</v>
      </c>
      <c r="N9" s="333">
        <v>2018</v>
      </c>
      <c r="O9" s="333">
        <v>2019</v>
      </c>
      <c r="P9" s="333">
        <v>2020</v>
      </c>
      <c r="Q9" s="333">
        <v>2021</v>
      </c>
      <c r="R9" s="334">
        <v>2022</v>
      </c>
      <c r="S9" s="44"/>
    </row>
    <row r="10" spans="1:19" ht="12.75" customHeight="1" thickBot="1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1">
        <v>12</v>
      </c>
      <c r="M10" s="335">
        <v>13</v>
      </c>
      <c r="N10" s="336">
        <v>14</v>
      </c>
      <c r="O10" s="336">
        <v>15</v>
      </c>
      <c r="P10" s="336">
        <v>16</v>
      </c>
      <c r="Q10" s="336">
        <v>17</v>
      </c>
      <c r="R10" s="337">
        <v>18</v>
      </c>
      <c r="S10" s="44"/>
    </row>
    <row r="11" spans="1:19" ht="19.5" customHeight="1">
      <c r="A11" s="122" t="s">
        <v>329</v>
      </c>
      <c r="B11" s="324" t="s">
        <v>490</v>
      </c>
      <c r="C11" s="314">
        <v>0</v>
      </c>
      <c r="D11" s="314">
        <f>'Z5.4'!E20</f>
        <v>3800000</v>
      </c>
      <c r="E11" s="314">
        <v>6800000</v>
      </c>
      <c r="F11" s="314">
        <v>6800000</v>
      </c>
      <c r="G11" s="314">
        <v>6800000</v>
      </c>
      <c r="H11" s="314">
        <v>6800000</v>
      </c>
      <c r="I11" s="314">
        <v>6120000</v>
      </c>
      <c r="J11" s="314">
        <v>5440000</v>
      </c>
      <c r="K11" s="314">
        <v>4760000</v>
      </c>
      <c r="L11" s="314">
        <v>4080000</v>
      </c>
      <c r="M11" s="314">
        <v>3400000</v>
      </c>
      <c r="N11" s="314">
        <v>2720000</v>
      </c>
      <c r="O11" s="315">
        <v>2040000</v>
      </c>
      <c r="P11" s="314">
        <v>1360000</v>
      </c>
      <c r="Q11" s="314">
        <v>680000</v>
      </c>
      <c r="R11" s="316">
        <v>0</v>
      </c>
      <c r="S11" s="44"/>
    </row>
    <row r="12" spans="1:19" ht="19.5" customHeight="1">
      <c r="A12" s="123" t="s">
        <v>330</v>
      </c>
      <c r="B12" s="325" t="s">
        <v>491</v>
      </c>
      <c r="C12" s="312">
        <v>11288861</v>
      </c>
      <c r="D12" s="312">
        <v>8003151</v>
      </c>
      <c r="E12" s="312">
        <v>4337713</v>
      </c>
      <c r="F12" s="312">
        <v>3330038</v>
      </c>
      <c r="G12" s="312">
        <v>2528634</v>
      </c>
      <c r="H12" s="312">
        <v>1727230</v>
      </c>
      <c r="I12" s="312">
        <v>1080826</v>
      </c>
      <c r="J12" s="312">
        <v>399400</v>
      </c>
      <c r="K12" s="312">
        <v>0</v>
      </c>
      <c r="L12" s="312">
        <v>0</v>
      </c>
      <c r="M12" s="312">
        <v>0</v>
      </c>
      <c r="N12" s="312">
        <v>0</v>
      </c>
      <c r="O12" s="312">
        <v>0</v>
      </c>
      <c r="P12" s="312">
        <v>0</v>
      </c>
      <c r="Q12" s="312">
        <v>0</v>
      </c>
      <c r="R12" s="313">
        <v>0</v>
      </c>
      <c r="S12" s="44"/>
    </row>
    <row r="13" spans="1:19" ht="19.5" customHeight="1">
      <c r="A13" s="123" t="s">
        <v>332</v>
      </c>
      <c r="B13" s="325" t="s">
        <v>492</v>
      </c>
      <c r="C13" s="312">
        <v>91400</v>
      </c>
      <c r="D13" s="312">
        <v>44400</v>
      </c>
      <c r="E13" s="312">
        <v>33400</v>
      </c>
      <c r="F13" s="312">
        <v>22400</v>
      </c>
      <c r="G13" s="312">
        <v>11400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2">
        <v>0</v>
      </c>
      <c r="N13" s="312">
        <v>0</v>
      </c>
      <c r="O13" s="312">
        <v>0</v>
      </c>
      <c r="P13" s="312">
        <v>0</v>
      </c>
      <c r="Q13" s="312">
        <v>0</v>
      </c>
      <c r="R13" s="313">
        <v>0</v>
      </c>
      <c r="S13" s="44"/>
    </row>
    <row r="14" spans="1:19" ht="19.5" customHeight="1">
      <c r="A14" s="123" t="s">
        <v>334</v>
      </c>
      <c r="B14" s="325" t="s">
        <v>493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>
        <v>0</v>
      </c>
      <c r="N14" s="312">
        <v>0</v>
      </c>
      <c r="O14" s="312">
        <v>0</v>
      </c>
      <c r="P14" s="312">
        <v>0</v>
      </c>
      <c r="Q14" s="312">
        <v>0</v>
      </c>
      <c r="R14" s="313">
        <v>0</v>
      </c>
      <c r="S14" s="44"/>
    </row>
    <row r="15" spans="1:19" ht="19.5" customHeight="1">
      <c r="A15" s="122" t="s">
        <v>336</v>
      </c>
      <c r="B15" s="326" t="s">
        <v>494</v>
      </c>
      <c r="C15" s="312">
        <f>C16+C17</f>
        <v>0</v>
      </c>
      <c r="D15" s="312">
        <f aca="true" t="shared" si="0" ref="D15:M15">D16+D17</f>
        <v>0</v>
      </c>
      <c r="E15" s="312">
        <f t="shared" si="0"/>
        <v>0</v>
      </c>
      <c r="F15" s="312">
        <f t="shared" si="0"/>
        <v>0</v>
      </c>
      <c r="G15" s="312">
        <f t="shared" si="0"/>
        <v>0</v>
      </c>
      <c r="H15" s="312">
        <f t="shared" si="0"/>
        <v>0</v>
      </c>
      <c r="I15" s="312">
        <f t="shared" si="0"/>
        <v>0</v>
      </c>
      <c r="J15" s="312">
        <f t="shared" si="0"/>
        <v>0</v>
      </c>
      <c r="K15" s="312">
        <f t="shared" si="0"/>
        <v>0</v>
      </c>
      <c r="L15" s="312">
        <f t="shared" si="0"/>
        <v>0</v>
      </c>
      <c r="M15" s="312">
        <f t="shared" si="0"/>
        <v>0</v>
      </c>
      <c r="N15" s="312">
        <v>0</v>
      </c>
      <c r="O15" s="312">
        <v>0</v>
      </c>
      <c r="P15" s="312">
        <v>0</v>
      </c>
      <c r="Q15" s="312">
        <v>0</v>
      </c>
      <c r="R15" s="313">
        <v>0</v>
      </c>
      <c r="S15" s="44"/>
    </row>
    <row r="16" spans="1:19" ht="19.5" customHeight="1">
      <c r="A16" s="122"/>
      <c r="B16" s="326" t="s">
        <v>495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12">
        <v>0</v>
      </c>
      <c r="K16" s="312">
        <v>0</v>
      </c>
      <c r="L16" s="312">
        <v>0</v>
      </c>
      <c r="M16" s="312">
        <v>0</v>
      </c>
      <c r="N16" s="312">
        <v>0</v>
      </c>
      <c r="O16" s="312">
        <v>0</v>
      </c>
      <c r="P16" s="312">
        <v>0</v>
      </c>
      <c r="Q16" s="312">
        <v>0</v>
      </c>
      <c r="R16" s="313">
        <v>0</v>
      </c>
      <c r="S16" s="44"/>
    </row>
    <row r="17" spans="1:19" ht="19.5" customHeight="1">
      <c r="A17" s="122"/>
      <c r="B17" s="325" t="s">
        <v>496</v>
      </c>
      <c r="C17" s="312">
        <f>C18+C19+C20+C21</f>
        <v>0</v>
      </c>
      <c r="D17" s="312">
        <f aca="true" t="shared" si="1" ref="D17:M17">D18+D19+D20+D21</f>
        <v>0</v>
      </c>
      <c r="E17" s="312">
        <f t="shared" si="1"/>
        <v>0</v>
      </c>
      <c r="F17" s="312">
        <f t="shared" si="1"/>
        <v>0</v>
      </c>
      <c r="G17" s="312">
        <f t="shared" si="1"/>
        <v>0</v>
      </c>
      <c r="H17" s="312">
        <f t="shared" si="1"/>
        <v>0</v>
      </c>
      <c r="I17" s="312">
        <f t="shared" si="1"/>
        <v>0</v>
      </c>
      <c r="J17" s="312">
        <f t="shared" si="1"/>
        <v>0</v>
      </c>
      <c r="K17" s="312">
        <f t="shared" si="1"/>
        <v>0</v>
      </c>
      <c r="L17" s="312">
        <f t="shared" si="1"/>
        <v>0</v>
      </c>
      <c r="M17" s="312">
        <f t="shared" si="1"/>
        <v>0</v>
      </c>
      <c r="N17" s="312">
        <v>0</v>
      </c>
      <c r="O17" s="312">
        <v>0</v>
      </c>
      <c r="P17" s="312">
        <v>0</v>
      </c>
      <c r="Q17" s="312">
        <v>0</v>
      </c>
      <c r="R17" s="313">
        <v>0</v>
      </c>
      <c r="S17" s="44"/>
    </row>
    <row r="18" spans="1:19" ht="19.5" customHeight="1">
      <c r="A18" s="122"/>
      <c r="B18" s="327" t="s">
        <v>358</v>
      </c>
      <c r="C18" s="312">
        <v>0</v>
      </c>
      <c r="D18" s="312">
        <v>0</v>
      </c>
      <c r="E18" s="312">
        <v>0</v>
      </c>
      <c r="F18" s="312">
        <v>0</v>
      </c>
      <c r="G18" s="312">
        <v>0</v>
      </c>
      <c r="H18" s="312">
        <v>0</v>
      </c>
      <c r="I18" s="312">
        <v>0</v>
      </c>
      <c r="J18" s="312">
        <v>0</v>
      </c>
      <c r="K18" s="312">
        <v>0</v>
      </c>
      <c r="L18" s="312">
        <v>0</v>
      </c>
      <c r="M18" s="312">
        <v>0</v>
      </c>
      <c r="N18" s="312">
        <v>0</v>
      </c>
      <c r="O18" s="312">
        <v>0</v>
      </c>
      <c r="P18" s="312">
        <v>0</v>
      </c>
      <c r="Q18" s="312">
        <v>0</v>
      </c>
      <c r="R18" s="313">
        <v>0</v>
      </c>
      <c r="S18" s="44"/>
    </row>
    <row r="19" spans="1:19" ht="19.5" customHeight="1">
      <c r="A19" s="122"/>
      <c r="B19" s="327" t="s">
        <v>359</v>
      </c>
      <c r="C19" s="312">
        <v>0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  <c r="N19" s="312">
        <v>0</v>
      </c>
      <c r="O19" s="312">
        <v>0</v>
      </c>
      <c r="P19" s="312">
        <v>0</v>
      </c>
      <c r="Q19" s="312">
        <v>0</v>
      </c>
      <c r="R19" s="313">
        <v>0</v>
      </c>
      <c r="S19" s="44"/>
    </row>
    <row r="20" spans="1:19" ht="30.75" customHeight="1">
      <c r="A20" s="122"/>
      <c r="B20" s="328" t="s">
        <v>497</v>
      </c>
      <c r="C20" s="312">
        <v>0</v>
      </c>
      <c r="D20" s="312">
        <v>0</v>
      </c>
      <c r="E20" s="312">
        <v>0</v>
      </c>
      <c r="F20" s="312">
        <v>0</v>
      </c>
      <c r="G20" s="312">
        <v>0</v>
      </c>
      <c r="H20" s="312">
        <v>0</v>
      </c>
      <c r="I20" s="312">
        <v>0</v>
      </c>
      <c r="J20" s="312">
        <v>0</v>
      </c>
      <c r="K20" s="312">
        <v>0</v>
      </c>
      <c r="L20" s="312">
        <v>0</v>
      </c>
      <c r="M20" s="312">
        <f>'Z2a'!M27</f>
        <v>0</v>
      </c>
      <c r="N20" s="312">
        <v>0</v>
      </c>
      <c r="O20" s="312">
        <v>0</v>
      </c>
      <c r="P20" s="312">
        <v>0</v>
      </c>
      <c r="Q20" s="312">
        <v>0</v>
      </c>
      <c r="R20" s="313">
        <v>0</v>
      </c>
      <c r="S20" s="44"/>
    </row>
    <row r="21" spans="1:19" ht="19.5" customHeight="1">
      <c r="A21" s="124"/>
      <c r="B21" s="327" t="s">
        <v>498</v>
      </c>
      <c r="C21" s="312">
        <v>0</v>
      </c>
      <c r="D21" s="312">
        <v>0</v>
      </c>
      <c r="E21" s="312">
        <v>0</v>
      </c>
      <c r="F21" s="312">
        <v>0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>
        <v>0</v>
      </c>
      <c r="M21" s="312">
        <v>0</v>
      </c>
      <c r="N21" s="312">
        <v>0</v>
      </c>
      <c r="O21" s="312">
        <v>0</v>
      </c>
      <c r="P21" s="312">
        <v>0</v>
      </c>
      <c r="Q21" s="312">
        <v>0</v>
      </c>
      <c r="R21" s="313">
        <v>0</v>
      </c>
      <c r="S21" s="44"/>
    </row>
    <row r="22" spans="1:19" ht="19.5" customHeight="1">
      <c r="A22" s="125" t="s">
        <v>360</v>
      </c>
      <c r="B22" s="329" t="s">
        <v>362</v>
      </c>
      <c r="C22" s="312">
        <f>'Z2a'!C9</f>
        <v>38277703</v>
      </c>
      <c r="D22" s="312">
        <f>'Z2a'!D9</f>
        <v>33505933</v>
      </c>
      <c r="E22" s="312">
        <f>'Z2a'!E9</f>
        <v>31696656</v>
      </c>
      <c r="F22" s="312">
        <f>'Z2a'!F9</f>
        <v>29600000</v>
      </c>
      <c r="G22" s="312">
        <f>'Z2a'!G9</f>
        <v>29200000</v>
      </c>
      <c r="H22" s="312">
        <f>'Z2a'!H9</f>
        <v>29400000</v>
      </c>
      <c r="I22" s="312">
        <f>'Z2a'!I9</f>
        <v>29500000</v>
      </c>
      <c r="J22" s="312">
        <f>'Z2a'!J9</f>
        <v>29600000</v>
      </c>
      <c r="K22" s="312">
        <f>'Z2a'!K9</f>
        <v>29700000</v>
      </c>
      <c r="L22" s="312">
        <f>'Z2a'!L9</f>
        <v>30000000</v>
      </c>
      <c r="M22" s="312">
        <f>'Z2a'!M9</f>
        <v>30100000</v>
      </c>
      <c r="N22" s="312">
        <f>'Z2a'!N9</f>
        <v>33415000</v>
      </c>
      <c r="O22" s="312">
        <f>'Z2a'!O9</f>
        <v>33510000</v>
      </c>
      <c r="P22" s="312">
        <f>'Z2a'!P9</f>
        <v>33520000</v>
      </c>
      <c r="Q22" s="312">
        <f>'Z2a'!Q9</f>
        <v>33565000</v>
      </c>
      <c r="R22" s="313">
        <f>'Z2a'!R9</f>
        <v>33615000</v>
      </c>
      <c r="S22" s="44"/>
    </row>
    <row r="23" spans="1:19" ht="27.75" customHeight="1">
      <c r="A23" s="123" t="s">
        <v>361</v>
      </c>
      <c r="B23" s="326" t="s">
        <v>499</v>
      </c>
      <c r="C23" s="312">
        <f>C11+C12+C13+C14+C15</f>
        <v>11380261</v>
      </c>
      <c r="D23" s="312">
        <f aca="true" t="shared" si="2" ref="D23:R23">D11+D12+D13+D14+D15</f>
        <v>11847551</v>
      </c>
      <c r="E23" s="312">
        <f t="shared" si="2"/>
        <v>11171113</v>
      </c>
      <c r="F23" s="312">
        <f t="shared" si="2"/>
        <v>10152438</v>
      </c>
      <c r="G23" s="312">
        <f t="shared" si="2"/>
        <v>9340034</v>
      </c>
      <c r="H23" s="312">
        <f t="shared" si="2"/>
        <v>8527230</v>
      </c>
      <c r="I23" s="312">
        <f t="shared" si="2"/>
        <v>7200826</v>
      </c>
      <c r="J23" s="312">
        <f t="shared" si="2"/>
        <v>5839400</v>
      </c>
      <c r="K23" s="312">
        <f t="shared" si="2"/>
        <v>4760000</v>
      </c>
      <c r="L23" s="312">
        <f t="shared" si="2"/>
        <v>4080000</v>
      </c>
      <c r="M23" s="312">
        <f t="shared" si="2"/>
        <v>3400000</v>
      </c>
      <c r="N23" s="312">
        <f t="shared" si="2"/>
        <v>2720000</v>
      </c>
      <c r="O23" s="312">
        <f t="shared" si="2"/>
        <v>2040000</v>
      </c>
      <c r="P23" s="312">
        <f t="shared" si="2"/>
        <v>1360000</v>
      </c>
      <c r="Q23" s="312">
        <f t="shared" si="2"/>
        <v>680000</v>
      </c>
      <c r="R23" s="313">
        <f t="shared" si="2"/>
        <v>0</v>
      </c>
      <c r="S23" s="44"/>
    </row>
    <row r="24" spans="1:19" ht="24.75" customHeight="1" thickBot="1">
      <c r="A24" s="126" t="s">
        <v>348</v>
      </c>
      <c r="B24" s="330" t="s">
        <v>500</v>
      </c>
      <c r="C24" s="331">
        <f>C23/C22</f>
        <v>0.29730783479876</v>
      </c>
      <c r="D24" s="331">
        <f aca="true" t="shared" si="3" ref="D24:R24">D23/D22</f>
        <v>0.3535956154392119</v>
      </c>
      <c r="E24" s="331">
        <f t="shared" si="3"/>
        <v>0.3524382193503315</v>
      </c>
      <c r="F24" s="331">
        <f t="shared" si="3"/>
        <v>0.3429877702702703</v>
      </c>
      <c r="G24" s="331">
        <f t="shared" si="3"/>
        <v>0.3198641780821918</v>
      </c>
      <c r="H24" s="331">
        <f t="shared" si="3"/>
        <v>0.29004183673469386</v>
      </c>
      <c r="I24" s="331">
        <f t="shared" si="3"/>
        <v>0.2440957966101695</v>
      </c>
      <c r="J24" s="331">
        <f t="shared" si="3"/>
        <v>0.197277027027027</v>
      </c>
      <c r="K24" s="331">
        <f t="shared" si="3"/>
        <v>0.16026936026936026</v>
      </c>
      <c r="L24" s="331">
        <f t="shared" si="3"/>
        <v>0.136</v>
      </c>
      <c r="M24" s="331">
        <f t="shared" si="3"/>
        <v>0.11295681063122924</v>
      </c>
      <c r="N24" s="331">
        <f t="shared" si="3"/>
        <v>0.08140056860691307</v>
      </c>
      <c r="O24" s="331">
        <f t="shared" si="3"/>
        <v>0.06087735004476276</v>
      </c>
      <c r="P24" s="331">
        <f t="shared" si="3"/>
        <v>0.0405727923627685</v>
      </c>
      <c r="Q24" s="331">
        <f t="shared" si="3"/>
        <v>0.020259198569938925</v>
      </c>
      <c r="R24" s="331">
        <f t="shared" si="3"/>
        <v>0</v>
      </c>
      <c r="S24" s="44"/>
    </row>
    <row r="25" spans="1:19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44"/>
    </row>
    <row r="26" spans="1:19" ht="12.75">
      <c r="A26" s="120"/>
      <c r="B26" s="120"/>
      <c r="C26" s="120"/>
      <c r="D26" s="120"/>
      <c r="E26" s="120"/>
      <c r="F26" s="120"/>
      <c r="M26" s="120"/>
      <c r="N26" s="479" t="s">
        <v>542</v>
      </c>
      <c r="O26" s="479"/>
      <c r="P26" s="479"/>
      <c r="Q26" s="479"/>
      <c r="R26" s="479"/>
      <c r="S26" s="479"/>
    </row>
    <row r="27" spans="1:19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44"/>
    </row>
    <row r="28" spans="1:19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M28" s="120"/>
      <c r="N28" s="120" t="s">
        <v>624</v>
      </c>
      <c r="O28" s="120"/>
      <c r="R28" s="120"/>
      <c r="S28" s="44"/>
    </row>
    <row r="29" spans="1:19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44"/>
    </row>
    <row r="30" spans="1:19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44"/>
    </row>
    <row r="31" spans="1:19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44"/>
    </row>
    <row r="32" spans="1:19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F1">
      <selection activeCell="V8" sqref="V8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5:17" ht="18" customHeight="1">
      <c r="O1" s="474"/>
      <c r="P1" s="474"/>
      <c r="Q1" s="474"/>
    </row>
    <row r="2" spans="12:18" ht="12.75" customHeight="1">
      <c r="L2" s="474" t="s">
        <v>636</v>
      </c>
      <c r="M2" s="474"/>
      <c r="N2" s="474"/>
      <c r="O2" s="474"/>
      <c r="P2" s="474"/>
      <c r="Q2" s="474"/>
      <c r="R2" s="474"/>
    </row>
    <row r="3" spans="15:17" ht="16.5" customHeight="1">
      <c r="O3" s="474"/>
      <c r="P3" s="474"/>
      <c r="Q3" s="474"/>
    </row>
    <row r="4" spans="1:18" ht="12.75">
      <c r="A4" s="494" t="s">
        <v>451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</row>
    <row r="5" ht="18" customHeight="1" thickBot="1"/>
    <row r="6" spans="1:18" ht="20.25" customHeight="1" thickBot="1">
      <c r="A6" s="498" t="s">
        <v>298</v>
      </c>
      <c r="B6" s="489" t="s">
        <v>481</v>
      </c>
      <c r="C6" s="496" t="s">
        <v>613</v>
      </c>
      <c r="D6" s="496" t="s">
        <v>612</v>
      </c>
      <c r="E6" s="491" t="s">
        <v>452</v>
      </c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3"/>
    </row>
    <row r="7" spans="1:18" ht="35.25" customHeight="1" thickBot="1">
      <c r="A7" s="499"/>
      <c r="B7" s="490"/>
      <c r="C7" s="497"/>
      <c r="D7" s="497"/>
      <c r="E7" s="321">
        <v>2009</v>
      </c>
      <c r="F7" s="322">
        <v>2010</v>
      </c>
      <c r="G7" s="322">
        <v>2011</v>
      </c>
      <c r="H7" s="322">
        <v>2012</v>
      </c>
      <c r="I7" s="322">
        <v>2013</v>
      </c>
      <c r="J7" s="322">
        <v>2014</v>
      </c>
      <c r="K7" s="322">
        <v>2015</v>
      </c>
      <c r="L7" s="322">
        <v>2016</v>
      </c>
      <c r="M7" s="323">
        <v>2017</v>
      </c>
      <c r="N7" s="138">
        <v>2018</v>
      </c>
      <c r="O7" s="138">
        <v>2019</v>
      </c>
      <c r="P7" s="138">
        <v>2020</v>
      </c>
      <c r="Q7" s="138">
        <v>2021</v>
      </c>
      <c r="R7" s="139">
        <v>2022</v>
      </c>
    </row>
    <row r="8" spans="1:18" ht="11.25" customHeight="1">
      <c r="A8" s="140">
        <v>1</v>
      </c>
      <c r="B8" s="137">
        <v>2</v>
      </c>
      <c r="C8" s="136">
        <v>3</v>
      </c>
      <c r="D8" s="136">
        <v>4</v>
      </c>
      <c r="E8" s="136">
        <v>5</v>
      </c>
      <c r="F8" s="137">
        <v>6</v>
      </c>
      <c r="G8" s="137">
        <v>7</v>
      </c>
      <c r="H8" s="137">
        <v>8</v>
      </c>
      <c r="I8" s="137">
        <v>9</v>
      </c>
      <c r="J8" s="137">
        <v>10</v>
      </c>
      <c r="K8" s="137">
        <v>11</v>
      </c>
      <c r="L8" s="137">
        <v>12</v>
      </c>
      <c r="M8" s="317">
        <v>13</v>
      </c>
      <c r="N8" s="137">
        <v>14</v>
      </c>
      <c r="O8" s="137">
        <v>15</v>
      </c>
      <c r="P8" s="137">
        <v>16</v>
      </c>
      <c r="Q8" s="137">
        <v>17</v>
      </c>
      <c r="R8" s="338">
        <v>18</v>
      </c>
    </row>
    <row r="9" spans="1:18" ht="21.75" customHeight="1">
      <c r="A9" s="127" t="s">
        <v>321</v>
      </c>
      <c r="B9" s="128" t="s">
        <v>453</v>
      </c>
      <c r="C9" s="129">
        <f>C10+C14+C15+C16</f>
        <v>38277703</v>
      </c>
      <c r="D9" s="129">
        <f aca="true" t="shared" si="0" ref="D9:R9">D10+D14+D15+D16</f>
        <v>33505933</v>
      </c>
      <c r="E9" s="129">
        <f t="shared" si="0"/>
        <v>31696656</v>
      </c>
      <c r="F9" s="129">
        <f t="shared" si="0"/>
        <v>29600000</v>
      </c>
      <c r="G9" s="129">
        <f t="shared" si="0"/>
        <v>29200000</v>
      </c>
      <c r="H9" s="129">
        <f t="shared" si="0"/>
        <v>29400000</v>
      </c>
      <c r="I9" s="129">
        <f t="shared" si="0"/>
        <v>29500000</v>
      </c>
      <c r="J9" s="129">
        <f t="shared" si="0"/>
        <v>29600000</v>
      </c>
      <c r="K9" s="129">
        <f t="shared" si="0"/>
        <v>29700000</v>
      </c>
      <c r="L9" s="129">
        <f t="shared" si="0"/>
        <v>30000000</v>
      </c>
      <c r="M9" s="129">
        <f t="shared" si="0"/>
        <v>30100000</v>
      </c>
      <c r="N9" s="129">
        <f t="shared" si="0"/>
        <v>33415000</v>
      </c>
      <c r="O9" s="129">
        <f t="shared" si="0"/>
        <v>33510000</v>
      </c>
      <c r="P9" s="129">
        <f t="shared" si="0"/>
        <v>33520000</v>
      </c>
      <c r="Q9" s="129">
        <f t="shared" si="0"/>
        <v>33565000</v>
      </c>
      <c r="R9" s="195">
        <f t="shared" si="0"/>
        <v>33615000</v>
      </c>
    </row>
    <row r="10" spans="1:18" ht="12.75">
      <c r="A10" s="40" t="s">
        <v>299</v>
      </c>
      <c r="B10" s="47" t="s">
        <v>300</v>
      </c>
      <c r="C10" s="117">
        <f>C11+C12+C13</f>
        <v>6091558</v>
      </c>
      <c r="D10" s="117">
        <f aca="true" t="shared" si="1" ref="D10:R10">D11+D12+D13</f>
        <v>6649949</v>
      </c>
      <c r="E10" s="117">
        <f t="shared" si="1"/>
        <v>6370265</v>
      </c>
      <c r="F10" s="117">
        <f t="shared" si="1"/>
        <v>4692000</v>
      </c>
      <c r="G10" s="117">
        <f t="shared" si="1"/>
        <v>4600000</v>
      </c>
      <c r="H10" s="117">
        <f t="shared" si="1"/>
        <v>4708000</v>
      </c>
      <c r="I10" s="117">
        <f t="shared" si="1"/>
        <v>4716000</v>
      </c>
      <c r="J10" s="117">
        <f t="shared" si="1"/>
        <v>4674000</v>
      </c>
      <c r="K10" s="117">
        <f t="shared" si="1"/>
        <v>4633000</v>
      </c>
      <c r="L10" s="117">
        <f t="shared" si="1"/>
        <v>4600000</v>
      </c>
      <c r="M10" s="318">
        <f t="shared" si="1"/>
        <v>4650000</v>
      </c>
      <c r="N10" s="318">
        <f t="shared" si="1"/>
        <v>7865000</v>
      </c>
      <c r="O10" s="318">
        <f t="shared" si="1"/>
        <v>7830000</v>
      </c>
      <c r="P10" s="318">
        <f t="shared" si="1"/>
        <v>7830000</v>
      </c>
      <c r="Q10" s="318">
        <f t="shared" si="1"/>
        <v>7765000</v>
      </c>
      <c r="R10" s="118">
        <f t="shared" si="1"/>
        <v>7865000</v>
      </c>
    </row>
    <row r="11" spans="1:18" ht="12.75">
      <c r="A11" s="40" t="s">
        <v>329</v>
      </c>
      <c r="B11" s="47" t="s">
        <v>501</v>
      </c>
      <c r="C11" s="117">
        <v>1966980</v>
      </c>
      <c r="D11" s="117">
        <f>'Z 1,4'!F152-'Z 1,4'!F61-'Z 1,4'!F30</f>
        <v>1800888</v>
      </c>
      <c r="E11" s="117">
        <v>1521204</v>
      </c>
      <c r="F11" s="117">
        <v>1592000</v>
      </c>
      <c r="G11" s="117">
        <v>1600000</v>
      </c>
      <c r="H11" s="117">
        <v>1608000</v>
      </c>
      <c r="I11" s="117">
        <v>1616000</v>
      </c>
      <c r="J11" s="117">
        <v>1624000</v>
      </c>
      <c r="K11" s="117">
        <v>1633000</v>
      </c>
      <c r="L11" s="117">
        <v>1650000</v>
      </c>
      <c r="M11" s="318">
        <v>1650000</v>
      </c>
      <c r="N11" s="117">
        <v>1665000</v>
      </c>
      <c r="O11" s="117">
        <v>1680000</v>
      </c>
      <c r="P11" s="117">
        <v>1630000</v>
      </c>
      <c r="Q11" s="117">
        <v>1665000</v>
      </c>
      <c r="R11" s="118">
        <v>1715000</v>
      </c>
    </row>
    <row r="12" spans="1:18" ht="12.75">
      <c r="A12" s="40" t="s">
        <v>330</v>
      </c>
      <c r="B12" s="47" t="s">
        <v>502</v>
      </c>
      <c r="C12" s="117">
        <v>1651948</v>
      </c>
      <c r="D12" s="117">
        <f>'Z 1,4'!F30</f>
        <v>2150700</v>
      </c>
      <c r="E12" s="117">
        <f>'Z 1,4'!F30</f>
        <v>2150700</v>
      </c>
      <c r="F12" s="117">
        <v>900000</v>
      </c>
      <c r="G12" s="117">
        <v>700000</v>
      </c>
      <c r="H12" s="117">
        <v>700000</v>
      </c>
      <c r="I12" s="117">
        <v>600000</v>
      </c>
      <c r="J12" s="117">
        <v>550000</v>
      </c>
      <c r="K12" s="117">
        <v>400000</v>
      </c>
      <c r="L12" s="117">
        <v>350000</v>
      </c>
      <c r="M12" s="318">
        <v>350000</v>
      </c>
      <c r="N12" s="117">
        <v>3500000</v>
      </c>
      <c r="O12" s="117">
        <v>3400000</v>
      </c>
      <c r="P12" s="117">
        <v>3400000</v>
      </c>
      <c r="Q12" s="117">
        <v>3300000</v>
      </c>
      <c r="R12" s="118">
        <v>3300000</v>
      </c>
    </row>
    <row r="13" spans="1:18" ht="12.75">
      <c r="A13" s="40" t="s">
        <v>332</v>
      </c>
      <c r="B13" s="47" t="s">
        <v>503</v>
      </c>
      <c r="C13" s="117">
        <v>2472630</v>
      </c>
      <c r="D13" s="117">
        <f>'Z 1,4'!F62</f>
        <v>2698361</v>
      </c>
      <c r="E13" s="117">
        <f>'Z 1,4'!G61</f>
        <v>2698361</v>
      </c>
      <c r="F13" s="117">
        <v>2200000</v>
      </c>
      <c r="G13" s="117">
        <v>2300000</v>
      </c>
      <c r="H13" s="117">
        <v>2400000</v>
      </c>
      <c r="I13" s="117">
        <v>2500000</v>
      </c>
      <c r="J13" s="117">
        <v>2500000</v>
      </c>
      <c r="K13" s="117">
        <v>2600000</v>
      </c>
      <c r="L13" s="117">
        <v>2600000</v>
      </c>
      <c r="M13" s="318">
        <v>2650000</v>
      </c>
      <c r="N13" s="117">
        <v>2700000</v>
      </c>
      <c r="O13" s="117">
        <v>2750000</v>
      </c>
      <c r="P13" s="117">
        <v>2800000</v>
      </c>
      <c r="Q13" s="117">
        <v>2800000</v>
      </c>
      <c r="R13" s="118">
        <v>2850000</v>
      </c>
    </row>
    <row r="14" spans="1:18" ht="12.75">
      <c r="A14" s="40" t="s">
        <v>301</v>
      </c>
      <c r="B14" s="47" t="s">
        <v>302</v>
      </c>
      <c r="C14" s="117">
        <v>18645090</v>
      </c>
      <c r="D14" s="117">
        <f>'Z 1,4'!F66+'Z 1,4'!F68+'Z 1,4'!F70+'Z 1,4'!F74</f>
        <v>18611135</v>
      </c>
      <c r="E14" s="117">
        <f>'Z 1,4'!F66+'Z 1,4'!F70+'Z 1,4'!F74</f>
        <v>18611135</v>
      </c>
      <c r="F14" s="117">
        <v>18200000</v>
      </c>
      <c r="G14" s="117">
        <v>18100000</v>
      </c>
      <c r="H14" s="117">
        <v>18200000</v>
      </c>
      <c r="I14" s="117">
        <v>18300000</v>
      </c>
      <c r="J14" s="117">
        <v>18400000</v>
      </c>
      <c r="K14" s="117">
        <v>18500000</v>
      </c>
      <c r="L14" s="117">
        <v>18600000</v>
      </c>
      <c r="M14" s="318">
        <v>18600000</v>
      </c>
      <c r="N14" s="117">
        <v>18650000</v>
      </c>
      <c r="O14" s="117">
        <v>18700000</v>
      </c>
      <c r="P14" s="117">
        <v>18700000</v>
      </c>
      <c r="Q14" s="117">
        <v>18800000</v>
      </c>
      <c r="R14" s="118">
        <v>18800000</v>
      </c>
    </row>
    <row r="15" spans="1:18" ht="12.75">
      <c r="A15" s="40" t="s">
        <v>303</v>
      </c>
      <c r="B15" s="46" t="s">
        <v>454</v>
      </c>
      <c r="C15" s="117">
        <v>9595606</v>
      </c>
      <c r="D15" s="117">
        <f>'Z 1,4'!F146+'Z 1,4'!F147+'Z 1,4'!F148+'Z 1,4'!F149+'Z 1,4'!F150</f>
        <v>6739696</v>
      </c>
      <c r="E15" s="117">
        <v>6169182</v>
      </c>
      <c r="F15" s="117">
        <v>6708000</v>
      </c>
      <c r="G15" s="117">
        <v>6500000</v>
      </c>
      <c r="H15" s="117">
        <v>6492000</v>
      </c>
      <c r="I15" s="117">
        <v>6484000</v>
      </c>
      <c r="J15" s="117">
        <v>6526000</v>
      </c>
      <c r="K15" s="117">
        <v>6567000</v>
      </c>
      <c r="L15" s="117">
        <v>6800000</v>
      </c>
      <c r="M15" s="318">
        <v>6850000</v>
      </c>
      <c r="N15" s="117">
        <v>6900000</v>
      </c>
      <c r="O15" s="117">
        <v>6980000</v>
      </c>
      <c r="P15" s="117">
        <v>6990000</v>
      </c>
      <c r="Q15" s="117">
        <v>7000000</v>
      </c>
      <c r="R15" s="118">
        <v>6950000</v>
      </c>
    </row>
    <row r="16" spans="1:18" ht="12.75">
      <c r="A16" s="40" t="s">
        <v>505</v>
      </c>
      <c r="B16" s="46" t="s">
        <v>625</v>
      </c>
      <c r="C16" s="117">
        <v>3945449</v>
      </c>
      <c r="D16" s="117">
        <f>'Z 1,4'!F23+'Z 1,4'!F54+'Z 1,4'!F90</f>
        <v>1505153</v>
      </c>
      <c r="E16" s="117">
        <v>546074</v>
      </c>
      <c r="F16" s="117"/>
      <c r="G16" s="117"/>
      <c r="H16" s="117"/>
      <c r="I16" s="117"/>
      <c r="J16" s="117"/>
      <c r="K16" s="117"/>
      <c r="L16" s="117"/>
      <c r="M16" s="318"/>
      <c r="N16" s="117"/>
      <c r="O16" s="117"/>
      <c r="P16" s="117"/>
      <c r="Q16" s="117"/>
      <c r="R16" s="118"/>
    </row>
    <row r="17" spans="1:18" ht="24" customHeight="1">
      <c r="A17" s="130" t="s">
        <v>323</v>
      </c>
      <c r="B17" s="49" t="s">
        <v>305</v>
      </c>
      <c r="C17" s="131">
        <v>38514101</v>
      </c>
      <c r="D17" s="131">
        <f>'Z 2.4 '!D608</f>
        <v>33973223</v>
      </c>
      <c r="E17" s="131">
        <v>31903524</v>
      </c>
      <c r="F17" s="131">
        <v>28096000</v>
      </c>
      <c r="G17" s="131">
        <v>27950000</v>
      </c>
      <c r="H17" s="131">
        <v>28142000</v>
      </c>
      <c r="I17" s="131">
        <v>28252000</v>
      </c>
      <c r="J17" s="131">
        <v>28475000</v>
      </c>
      <c r="K17" s="131">
        <v>28512000</v>
      </c>
      <c r="L17" s="131">
        <v>28800000</v>
      </c>
      <c r="M17" s="319">
        <v>28850000</v>
      </c>
      <c r="N17" s="131">
        <v>28950000</v>
      </c>
      <c r="O17" s="131">
        <v>29050000</v>
      </c>
      <c r="P17" s="131">
        <v>29250000</v>
      </c>
      <c r="Q17" s="131">
        <v>29350000</v>
      </c>
      <c r="R17" s="132">
        <v>29550000</v>
      </c>
    </row>
    <row r="18" spans="1:18" ht="22.5" customHeight="1">
      <c r="A18" s="130" t="s">
        <v>327</v>
      </c>
      <c r="B18" s="49" t="s">
        <v>7</v>
      </c>
      <c r="C18" s="131">
        <f>C19+C23+C28</f>
        <v>2505592</v>
      </c>
      <c r="D18" s="131">
        <f aca="true" t="shared" si="2" ref="D18:R18">D19+D23+D28</f>
        <v>4509097</v>
      </c>
      <c r="E18" s="131">
        <f t="shared" si="2"/>
        <v>4379108</v>
      </c>
      <c r="F18" s="131">
        <f t="shared" si="2"/>
        <v>1812075</v>
      </c>
      <c r="G18" s="131">
        <f t="shared" si="2"/>
        <v>1502304</v>
      </c>
      <c r="H18" s="131">
        <f t="shared" si="2"/>
        <v>1473904</v>
      </c>
      <c r="I18" s="131">
        <f t="shared" si="2"/>
        <v>1882404</v>
      </c>
      <c r="J18" s="131">
        <f t="shared" si="2"/>
        <v>1781426</v>
      </c>
      <c r="K18" s="131">
        <f t="shared" si="2"/>
        <v>1480000</v>
      </c>
      <c r="L18" s="131">
        <f t="shared" si="2"/>
        <v>1030000</v>
      </c>
      <c r="M18" s="131">
        <f t="shared" si="2"/>
        <v>990000</v>
      </c>
      <c r="N18" s="131">
        <f t="shared" si="2"/>
        <v>970000</v>
      </c>
      <c r="O18" s="131">
        <f t="shared" si="2"/>
        <v>940000</v>
      </c>
      <c r="P18" s="131">
        <f t="shared" si="2"/>
        <v>910000</v>
      </c>
      <c r="Q18" s="131">
        <f t="shared" si="2"/>
        <v>880000</v>
      </c>
      <c r="R18" s="131">
        <f t="shared" si="2"/>
        <v>830000</v>
      </c>
    </row>
    <row r="19" spans="1:18" ht="12.75">
      <c r="A19" s="40" t="s">
        <v>299</v>
      </c>
      <c r="B19" s="47" t="s">
        <v>504</v>
      </c>
      <c r="C19" s="117">
        <f aca="true" t="shared" si="3" ref="C19:R19">C20+C21+C22</f>
        <v>1793424</v>
      </c>
      <c r="D19" s="117">
        <f t="shared" si="3"/>
        <v>3721367</v>
      </c>
      <c r="E19" s="117">
        <f t="shared" si="3"/>
        <v>4182791</v>
      </c>
      <c r="F19" s="117">
        <f t="shared" si="3"/>
        <v>1625675</v>
      </c>
      <c r="G19" s="117">
        <f t="shared" si="3"/>
        <v>1326404</v>
      </c>
      <c r="H19" s="117">
        <f t="shared" si="3"/>
        <v>1308404</v>
      </c>
      <c r="I19" s="117">
        <f t="shared" si="3"/>
        <v>1202404</v>
      </c>
      <c r="J19" s="117">
        <f t="shared" si="3"/>
        <v>1101426</v>
      </c>
      <c r="K19" s="117">
        <f t="shared" si="3"/>
        <v>800000</v>
      </c>
      <c r="L19" s="117">
        <f t="shared" si="3"/>
        <v>350000</v>
      </c>
      <c r="M19" s="318">
        <f t="shared" si="3"/>
        <v>310000</v>
      </c>
      <c r="N19" s="318">
        <f t="shared" si="3"/>
        <v>290000</v>
      </c>
      <c r="O19" s="318">
        <f t="shared" si="3"/>
        <v>260000</v>
      </c>
      <c r="P19" s="318">
        <f t="shared" si="3"/>
        <v>230000</v>
      </c>
      <c r="Q19" s="318">
        <f t="shared" si="3"/>
        <v>200000</v>
      </c>
      <c r="R19" s="118">
        <f t="shared" si="3"/>
        <v>150000</v>
      </c>
    </row>
    <row r="20" spans="1:18" ht="12.75">
      <c r="A20" s="40" t="s">
        <v>329</v>
      </c>
      <c r="B20" s="46" t="s">
        <v>462</v>
      </c>
      <c r="C20" s="117">
        <v>1267094</v>
      </c>
      <c r="D20" s="117">
        <f>'Z5.4'!E23+'Z5.4'!E24+'Z5.4'!E26</f>
        <v>3172397</v>
      </c>
      <c r="E20" s="117">
        <v>3522421</v>
      </c>
      <c r="F20" s="117">
        <v>864675</v>
      </c>
      <c r="G20" s="117">
        <v>658404</v>
      </c>
      <c r="H20" s="117">
        <v>658404</v>
      </c>
      <c r="I20" s="117">
        <v>646404</v>
      </c>
      <c r="J20" s="117">
        <v>681426</v>
      </c>
      <c r="K20" s="117">
        <v>420000</v>
      </c>
      <c r="L20" s="47">
        <v>0</v>
      </c>
      <c r="M20" s="320">
        <v>0</v>
      </c>
      <c r="N20" s="47">
        <v>0</v>
      </c>
      <c r="O20" s="47">
        <v>0</v>
      </c>
      <c r="P20" s="47">
        <v>0</v>
      </c>
      <c r="Q20" s="47">
        <v>0</v>
      </c>
      <c r="R20" s="119">
        <v>0</v>
      </c>
    </row>
    <row r="21" spans="1:18" ht="45">
      <c r="A21" s="40" t="s">
        <v>330</v>
      </c>
      <c r="B21" s="46" t="s">
        <v>455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318">
        <v>0</v>
      </c>
      <c r="N21" s="117"/>
      <c r="O21" s="117">
        <v>0</v>
      </c>
      <c r="P21" s="117">
        <v>0</v>
      </c>
      <c r="Q21" s="117">
        <v>0</v>
      </c>
      <c r="R21" s="118">
        <v>0</v>
      </c>
    </row>
    <row r="22" spans="1:18" ht="12.75">
      <c r="A22" s="40" t="s">
        <v>332</v>
      </c>
      <c r="B22" s="46" t="s">
        <v>306</v>
      </c>
      <c r="C22" s="117">
        <v>526330</v>
      </c>
      <c r="D22" s="117">
        <f>'Z 2.4 '!D215</f>
        <v>548970</v>
      </c>
      <c r="E22" s="117">
        <v>660370</v>
      </c>
      <c r="F22" s="117">
        <v>761000</v>
      </c>
      <c r="G22" s="117">
        <v>668000</v>
      </c>
      <c r="H22" s="117">
        <v>650000</v>
      </c>
      <c r="I22" s="117">
        <v>556000</v>
      </c>
      <c r="J22" s="117">
        <v>420000</v>
      </c>
      <c r="K22" s="117">
        <v>380000</v>
      </c>
      <c r="L22" s="47">
        <v>350000</v>
      </c>
      <c r="M22" s="320">
        <v>310000</v>
      </c>
      <c r="N22" s="47">
        <v>290000</v>
      </c>
      <c r="O22" s="47">
        <v>260000</v>
      </c>
      <c r="P22" s="47">
        <v>230000</v>
      </c>
      <c r="Q22" s="47">
        <v>200000</v>
      </c>
      <c r="R22" s="119">
        <v>150000</v>
      </c>
    </row>
    <row r="23" spans="1:18" ht="22.5">
      <c r="A23" s="40" t="s">
        <v>301</v>
      </c>
      <c r="B23" s="46" t="s">
        <v>461</v>
      </c>
      <c r="C23" s="117">
        <f>C24+C25+C26</f>
        <v>712168</v>
      </c>
      <c r="D23" s="117">
        <f aca="true" t="shared" si="4" ref="D23:R23">D24+D25+D26</f>
        <v>787730</v>
      </c>
      <c r="E23" s="117">
        <f t="shared" si="4"/>
        <v>196317</v>
      </c>
      <c r="F23" s="117">
        <f t="shared" si="4"/>
        <v>186400</v>
      </c>
      <c r="G23" s="117">
        <f t="shared" si="4"/>
        <v>175900</v>
      </c>
      <c r="H23" s="117">
        <f t="shared" si="4"/>
        <v>165500</v>
      </c>
      <c r="I23" s="117">
        <f t="shared" si="4"/>
        <v>0</v>
      </c>
      <c r="J23" s="117">
        <f t="shared" si="4"/>
        <v>0</v>
      </c>
      <c r="K23" s="117">
        <f t="shared" si="4"/>
        <v>0</v>
      </c>
      <c r="L23" s="117">
        <f t="shared" si="4"/>
        <v>0</v>
      </c>
      <c r="M23" s="318">
        <f t="shared" si="4"/>
        <v>0</v>
      </c>
      <c r="N23" s="318">
        <f t="shared" si="4"/>
        <v>0</v>
      </c>
      <c r="O23" s="318">
        <f t="shared" si="4"/>
        <v>0</v>
      </c>
      <c r="P23" s="318">
        <f t="shared" si="4"/>
        <v>0</v>
      </c>
      <c r="Q23" s="318">
        <f t="shared" si="4"/>
        <v>0</v>
      </c>
      <c r="R23" s="118">
        <f t="shared" si="4"/>
        <v>0</v>
      </c>
    </row>
    <row r="24" spans="1:18" ht="12.75">
      <c r="A24" s="40" t="s">
        <v>329</v>
      </c>
      <c r="B24" s="47" t="s">
        <v>462</v>
      </c>
      <c r="C24" s="47"/>
      <c r="D24" s="47">
        <v>0</v>
      </c>
      <c r="E24" s="117">
        <v>154017</v>
      </c>
      <c r="F24" s="117">
        <v>154000</v>
      </c>
      <c r="G24" s="117">
        <v>154000</v>
      </c>
      <c r="H24" s="117">
        <v>154000</v>
      </c>
      <c r="I24" s="117">
        <v>0</v>
      </c>
      <c r="J24" s="117">
        <v>0</v>
      </c>
      <c r="K24" s="117">
        <v>0</v>
      </c>
      <c r="L24" s="117">
        <v>0</v>
      </c>
      <c r="M24" s="320">
        <v>0</v>
      </c>
      <c r="N24" s="47">
        <v>0</v>
      </c>
      <c r="O24" s="47">
        <v>0</v>
      </c>
      <c r="P24" s="47">
        <v>0</v>
      </c>
      <c r="Q24" s="47">
        <v>0</v>
      </c>
      <c r="R24" s="119">
        <v>0</v>
      </c>
    </row>
    <row r="25" spans="1:18" ht="45">
      <c r="A25" s="40" t="s">
        <v>330</v>
      </c>
      <c r="B25" s="46" t="s">
        <v>455</v>
      </c>
      <c r="C25" s="117">
        <v>712168</v>
      </c>
      <c r="D25" s="117">
        <f>'Z5.4'!E27</f>
        <v>776330</v>
      </c>
      <c r="E25" s="12"/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320">
        <v>0</v>
      </c>
      <c r="N25" s="47">
        <v>0</v>
      </c>
      <c r="O25" s="47">
        <v>0</v>
      </c>
      <c r="P25" s="47">
        <v>0</v>
      </c>
      <c r="Q25" s="47">
        <v>0</v>
      </c>
      <c r="R25" s="119">
        <v>0</v>
      </c>
    </row>
    <row r="26" spans="1:18" ht="12.75">
      <c r="A26" s="40" t="s">
        <v>332</v>
      </c>
      <c r="B26" s="47" t="s">
        <v>306</v>
      </c>
      <c r="C26" s="117">
        <v>0</v>
      </c>
      <c r="D26" s="117">
        <f>'Z 2.4 '!D214</f>
        <v>11400</v>
      </c>
      <c r="E26" s="117">
        <v>42300</v>
      </c>
      <c r="F26" s="117">
        <v>32400</v>
      </c>
      <c r="G26" s="117">
        <v>21900</v>
      </c>
      <c r="H26" s="117">
        <v>11500</v>
      </c>
      <c r="I26" s="117">
        <v>0</v>
      </c>
      <c r="J26" s="117">
        <v>0</v>
      </c>
      <c r="K26" s="117">
        <v>0</v>
      </c>
      <c r="L26" s="117">
        <v>0</v>
      </c>
      <c r="M26" s="320">
        <v>0</v>
      </c>
      <c r="N26" s="47">
        <v>0</v>
      </c>
      <c r="O26" s="47">
        <v>0</v>
      </c>
      <c r="P26" s="47">
        <v>0</v>
      </c>
      <c r="Q26" s="47">
        <v>0</v>
      </c>
      <c r="R26" s="119">
        <v>0</v>
      </c>
    </row>
    <row r="27" spans="1:18" ht="12.75">
      <c r="A27" s="40" t="s">
        <v>303</v>
      </c>
      <c r="B27" s="47" t="s">
        <v>463</v>
      </c>
      <c r="C27" s="47">
        <v>0</v>
      </c>
      <c r="D27" s="117">
        <v>279877</v>
      </c>
      <c r="E27" s="117">
        <v>191985</v>
      </c>
      <c r="F27" s="117">
        <v>214251</v>
      </c>
      <c r="G27" s="117">
        <v>280968</v>
      </c>
      <c r="H27" s="117">
        <v>1099598</v>
      </c>
      <c r="I27" s="117">
        <v>105398</v>
      </c>
      <c r="J27" s="117">
        <v>102446</v>
      </c>
      <c r="K27" s="117">
        <v>36982</v>
      </c>
      <c r="L27" s="340">
        <v>0</v>
      </c>
      <c r="M27" s="320">
        <v>0</v>
      </c>
      <c r="N27" s="47">
        <v>0</v>
      </c>
      <c r="O27" s="47">
        <v>0</v>
      </c>
      <c r="P27" s="47">
        <v>0</v>
      </c>
      <c r="Q27" s="47">
        <v>0</v>
      </c>
      <c r="R27" s="119">
        <v>0</v>
      </c>
    </row>
    <row r="28" spans="1:18" ht="18.75" customHeight="1">
      <c r="A28" s="40" t="s">
        <v>505</v>
      </c>
      <c r="B28" s="46" t="s">
        <v>355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680000</v>
      </c>
      <c r="J28" s="117">
        <v>680000</v>
      </c>
      <c r="K28" s="117">
        <v>680000</v>
      </c>
      <c r="L28" s="117">
        <v>680000</v>
      </c>
      <c r="M28" s="318">
        <v>680000</v>
      </c>
      <c r="N28" s="117">
        <v>680000</v>
      </c>
      <c r="O28" s="117">
        <v>680000</v>
      </c>
      <c r="P28" s="117">
        <v>680000</v>
      </c>
      <c r="Q28" s="117">
        <v>680000</v>
      </c>
      <c r="R28" s="118">
        <v>680000</v>
      </c>
    </row>
    <row r="29" spans="1:18" ht="21" customHeight="1">
      <c r="A29" s="130" t="s">
        <v>350</v>
      </c>
      <c r="B29" s="49" t="s">
        <v>307</v>
      </c>
      <c r="C29" s="131">
        <f>C9-C17</f>
        <v>-236398</v>
      </c>
      <c r="D29" s="131">
        <f aca="true" t="shared" si="5" ref="D29:R29">D9-D17</f>
        <v>-467290</v>
      </c>
      <c r="E29" s="131">
        <f t="shared" si="5"/>
        <v>-206868</v>
      </c>
      <c r="F29" s="131">
        <f t="shared" si="5"/>
        <v>1504000</v>
      </c>
      <c r="G29" s="131">
        <f t="shared" si="5"/>
        <v>1250000</v>
      </c>
      <c r="H29" s="131">
        <f t="shared" si="5"/>
        <v>1258000</v>
      </c>
      <c r="I29" s="131">
        <f t="shared" si="5"/>
        <v>1248000</v>
      </c>
      <c r="J29" s="131">
        <f t="shared" si="5"/>
        <v>1125000</v>
      </c>
      <c r="K29" s="131">
        <f t="shared" si="5"/>
        <v>1188000</v>
      </c>
      <c r="L29" s="131">
        <f t="shared" si="5"/>
        <v>1200000</v>
      </c>
      <c r="M29" s="319">
        <f t="shared" si="5"/>
        <v>1250000</v>
      </c>
      <c r="N29" s="319">
        <f t="shared" si="5"/>
        <v>4465000</v>
      </c>
      <c r="O29" s="319">
        <f t="shared" si="5"/>
        <v>4460000</v>
      </c>
      <c r="P29" s="319">
        <f t="shared" si="5"/>
        <v>4270000</v>
      </c>
      <c r="Q29" s="319">
        <f t="shared" si="5"/>
        <v>4215000</v>
      </c>
      <c r="R29" s="132">
        <f t="shared" si="5"/>
        <v>4065000</v>
      </c>
    </row>
    <row r="30" spans="1:18" ht="21" customHeight="1">
      <c r="A30" s="130" t="s">
        <v>357</v>
      </c>
      <c r="B30" s="49" t="s">
        <v>456</v>
      </c>
      <c r="C30" s="131">
        <f>'Z2'!C23</f>
        <v>11380261</v>
      </c>
      <c r="D30" s="131">
        <f>'Z2'!D23</f>
        <v>11847551</v>
      </c>
      <c r="E30" s="131">
        <f>'Z2'!E23</f>
        <v>11171113</v>
      </c>
      <c r="F30" s="131">
        <f>'Z2'!F23</f>
        <v>10152438</v>
      </c>
      <c r="G30" s="131">
        <f>'Z2'!G23</f>
        <v>9340034</v>
      </c>
      <c r="H30" s="131">
        <f>'Z2'!H23</f>
        <v>8527230</v>
      </c>
      <c r="I30" s="131">
        <f>'Z2'!I23</f>
        <v>7200826</v>
      </c>
      <c r="J30" s="131">
        <f>'Z2'!J23</f>
        <v>5839400</v>
      </c>
      <c r="K30" s="131">
        <f>'Z2'!K23</f>
        <v>4760000</v>
      </c>
      <c r="L30" s="131">
        <f>'Z2'!L23</f>
        <v>4080000</v>
      </c>
      <c r="M30" s="319">
        <f>'Z2'!M23</f>
        <v>3400000</v>
      </c>
      <c r="N30" s="319">
        <f>'Z2'!N23</f>
        <v>2720000</v>
      </c>
      <c r="O30" s="319">
        <f>'Z2'!O23</f>
        <v>2040000</v>
      </c>
      <c r="P30" s="319">
        <f>'Z2'!P23</f>
        <v>1360000</v>
      </c>
      <c r="Q30" s="319">
        <f>'Z2'!Q23</f>
        <v>680000</v>
      </c>
      <c r="R30" s="132">
        <f>'Z2'!R23</f>
        <v>0</v>
      </c>
    </row>
    <row r="31" spans="1:18" ht="24.75" customHeight="1">
      <c r="A31" s="130" t="s">
        <v>464</v>
      </c>
      <c r="B31" s="49" t="s">
        <v>457</v>
      </c>
      <c r="C31" s="133">
        <f aca="true" t="shared" si="6" ref="C31:R31">C30/C9</f>
        <v>0.29730783479876</v>
      </c>
      <c r="D31" s="133">
        <f t="shared" si="6"/>
        <v>0.3535956154392119</v>
      </c>
      <c r="E31" s="133">
        <f t="shared" si="6"/>
        <v>0.3524382193503315</v>
      </c>
      <c r="F31" s="133">
        <f t="shared" si="6"/>
        <v>0.3429877702702703</v>
      </c>
      <c r="G31" s="133">
        <f t="shared" si="6"/>
        <v>0.3198641780821918</v>
      </c>
      <c r="H31" s="133">
        <f t="shared" si="6"/>
        <v>0.29004183673469386</v>
      </c>
      <c r="I31" s="133">
        <f t="shared" si="6"/>
        <v>0.2440957966101695</v>
      </c>
      <c r="J31" s="133">
        <f t="shared" si="6"/>
        <v>0.197277027027027</v>
      </c>
      <c r="K31" s="133">
        <f t="shared" si="6"/>
        <v>0.16026936026936026</v>
      </c>
      <c r="L31" s="133">
        <f t="shared" si="6"/>
        <v>0.136</v>
      </c>
      <c r="M31" s="133">
        <f t="shared" si="6"/>
        <v>0.11295681063122924</v>
      </c>
      <c r="N31" s="133">
        <f t="shared" si="6"/>
        <v>0.08140056860691307</v>
      </c>
      <c r="O31" s="133">
        <f t="shared" si="6"/>
        <v>0.06087735004476276</v>
      </c>
      <c r="P31" s="133">
        <f t="shared" si="6"/>
        <v>0.0405727923627685</v>
      </c>
      <c r="Q31" s="133">
        <f t="shared" si="6"/>
        <v>0.020259198569938925</v>
      </c>
      <c r="R31" s="339">
        <f t="shared" si="6"/>
        <v>0</v>
      </c>
    </row>
    <row r="32" spans="1:18" ht="22.5">
      <c r="A32" s="130" t="s">
        <v>465</v>
      </c>
      <c r="B32" s="45" t="s">
        <v>458</v>
      </c>
      <c r="C32" s="133">
        <f>C18/C9</f>
        <v>0.06545826430598513</v>
      </c>
      <c r="D32" s="133">
        <f>D18/D9</f>
        <v>0.1345760764220474</v>
      </c>
      <c r="E32" s="133">
        <f aca="true" t="shared" si="7" ref="E32:R32">E18/E9</f>
        <v>0.1381567822170263</v>
      </c>
      <c r="F32" s="133">
        <f t="shared" si="7"/>
        <v>0.06121875</v>
      </c>
      <c r="G32" s="133">
        <f t="shared" si="7"/>
        <v>0.05144876712328767</v>
      </c>
      <c r="H32" s="133">
        <f t="shared" si="7"/>
        <v>0.05013278911564626</v>
      </c>
      <c r="I32" s="133">
        <f t="shared" si="7"/>
        <v>0.06381030508474576</v>
      </c>
      <c r="J32" s="133">
        <f t="shared" si="7"/>
        <v>0.06018331081081081</v>
      </c>
      <c r="K32" s="133">
        <f t="shared" si="7"/>
        <v>0.04983164983164983</v>
      </c>
      <c r="L32" s="133">
        <f t="shared" si="7"/>
        <v>0.034333333333333334</v>
      </c>
      <c r="M32" s="133">
        <f t="shared" si="7"/>
        <v>0.03289036544850498</v>
      </c>
      <c r="N32" s="133">
        <f t="shared" si="7"/>
        <v>0.029028879245847673</v>
      </c>
      <c r="O32" s="133">
        <f t="shared" si="7"/>
        <v>0.028051327961802448</v>
      </c>
      <c r="P32" s="133">
        <f t="shared" si="7"/>
        <v>0.027147971360381863</v>
      </c>
      <c r="Q32" s="133">
        <f t="shared" si="7"/>
        <v>0.026217786384626844</v>
      </c>
      <c r="R32" s="339">
        <f t="shared" si="7"/>
        <v>0.024691358024691357</v>
      </c>
    </row>
    <row r="33" spans="1:18" ht="22.5">
      <c r="A33" s="130" t="s">
        <v>466</v>
      </c>
      <c r="B33" s="45" t="s">
        <v>459</v>
      </c>
      <c r="C33" s="133">
        <f>(C30-C25)/C9</f>
        <v>0.2787025386554674</v>
      </c>
      <c r="D33" s="133">
        <f aca="true" t="shared" si="8" ref="D33:R33">(D30-D25)/D9</f>
        <v>0.3304256890861687</v>
      </c>
      <c r="E33" s="133">
        <f t="shared" si="8"/>
        <v>0.3524382193503315</v>
      </c>
      <c r="F33" s="133">
        <f t="shared" si="8"/>
        <v>0.3429877702702703</v>
      </c>
      <c r="G33" s="133">
        <f t="shared" si="8"/>
        <v>0.3198641780821918</v>
      </c>
      <c r="H33" s="133">
        <f t="shared" si="8"/>
        <v>0.29004183673469386</v>
      </c>
      <c r="I33" s="133">
        <f t="shared" si="8"/>
        <v>0.2440957966101695</v>
      </c>
      <c r="J33" s="133">
        <f t="shared" si="8"/>
        <v>0.197277027027027</v>
      </c>
      <c r="K33" s="133">
        <f t="shared" si="8"/>
        <v>0.16026936026936026</v>
      </c>
      <c r="L33" s="133">
        <f t="shared" si="8"/>
        <v>0.136</v>
      </c>
      <c r="M33" s="133">
        <f t="shared" si="8"/>
        <v>0.11295681063122924</v>
      </c>
      <c r="N33" s="133">
        <f t="shared" si="8"/>
        <v>0.08140056860691307</v>
      </c>
      <c r="O33" s="133">
        <f t="shared" si="8"/>
        <v>0.06087735004476276</v>
      </c>
      <c r="P33" s="133">
        <f t="shared" si="8"/>
        <v>0.0405727923627685</v>
      </c>
      <c r="Q33" s="133">
        <f t="shared" si="8"/>
        <v>0.020259198569938925</v>
      </c>
      <c r="R33" s="339">
        <f t="shared" si="8"/>
        <v>0</v>
      </c>
    </row>
    <row r="34" spans="1:18" ht="23.25" thickBot="1">
      <c r="A34" s="134" t="s">
        <v>467</v>
      </c>
      <c r="B34" s="135" t="s">
        <v>460</v>
      </c>
      <c r="C34" s="346">
        <f>C19/C9</f>
        <v>0.04685296816269252</v>
      </c>
      <c r="D34" s="346">
        <f aca="true" t="shared" si="9" ref="D34:R34">D19/D9</f>
        <v>0.111065911819259</v>
      </c>
      <c r="E34" s="346">
        <f t="shared" si="9"/>
        <v>0.13196316355895713</v>
      </c>
      <c r="F34" s="346">
        <f t="shared" si="9"/>
        <v>0.054921452702702704</v>
      </c>
      <c r="G34" s="346">
        <f t="shared" si="9"/>
        <v>0.04542479452054794</v>
      </c>
      <c r="H34" s="346">
        <f t="shared" si="9"/>
        <v>0.04450353741496599</v>
      </c>
      <c r="I34" s="346">
        <f t="shared" si="9"/>
        <v>0.04075945762711864</v>
      </c>
      <c r="J34" s="346">
        <f t="shared" si="9"/>
        <v>0.03721033783783784</v>
      </c>
      <c r="K34" s="346">
        <f t="shared" si="9"/>
        <v>0.026936026936026935</v>
      </c>
      <c r="L34" s="346">
        <f t="shared" si="9"/>
        <v>0.011666666666666667</v>
      </c>
      <c r="M34" s="346">
        <f t="shared" si="9"/>
        <v>0.010299003322259137</v>
      </c>
      <c r="N34" s="346">
        <f t="shared" si="9"/>
        <v>0.008678737094119407</v>
      </c>
      <c r="O34" s="346">
        <f t="shared" si="9"/>
        <v>0.007758877946881528</v>
      </c>
      <c r="P34" s="346">
        <f t="shared" si="9"/>
        <v>0.006861575178997614</v>
      </c>
      <c r="Q34" s="346">
        <f t="shared" si="9"/>
        <v>0.005958587814687919</v>
      </c>
      <c r="R34" s="352">
        <f t="shared" si="9"/>
        <v>0.004462293618920125</v>
      </c>
    </row>
    <row r="35" spans="1:18" ht="15.75" customHeight="1">
      <c r="A35" s="34"/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</row>
    <row r="36" spans="9:18" ht="13.5" customHeight="1">
      <c r="I36" s="12"/>
      <c r="N36" s="488" t="s">
        <v>542</v>
      </c>
      <c r="O36" s="488"/>
      <c r="P36" s="488"/>
      <c r="Q36" s="488"/>
      <c r="R36" s="311"/>
    </row>
    <row r="38" spans="15:16" ht="12.75">
      <c r="O38" s="495" t="s">
        <v>563</v>
      </c>
      <c r="P38" s="495"/>
    </row>
  </sheetData>
  <mergeCells count="11">
    <mergeCell ref="B6:B7"/>
    <mergeCell ref="E6:R6"/>
    <mergeCell ref="A4:R4"/>
    <mergeCell ref="O38:P38"/>
    <mergeCell ref="C6:C7"/>
    <mergeCell ref="D6:D7"/>
    <mergeCell ref="A6:A7"/>
    <mergeCell ref="O1:Q1"/>
    <mergeCell ref="O3:Q3"/>
    <mergeCell ref="N36:Q36"/>
    <mergeCell ref="L2:R2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2008-02-01T11:40:58Z</cp:lastPrinted>
  <dcterms:created xsi:type="dcterms:W3CDTF">2002-03-22T09:59:04Z</dcterms:created>
  <dcterms:modified xsi:type="dcterms:W3CDTF">2008-02-04T09:20:37Z</dcterms:modified>
  <cp:category/>
  <cp:version/>
  <cp:contentType/>
  <cp:contentStatus/>
</cp:coreProperties>
</file>