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1" sheetId="13" r:id="rId13"/>
    <sheet name="z12" sheetId="14" r:id="rId14"/>
    <sheet name="Z12a" sheetId="15" r:id="rId15"/>
  </sheets>
  <definedNames>
    <definedName name="_xlnm.Print_Area" localSheetId="0">'Z 1'!$A$2:$K$189</definedName>
    <definedName name="_xlnm.Print_Area" localSheetId="1">'Z 2 '!$A$1:$N$667</definedName>
    <definedName name="_xlnm.Print_Area" localSheetId="7">'Z 6 '!$A$1:$L$129</definedName>
    <definedName name="_xlnm.Print_Area" localSheetId="10">'Z 9 '!$A$1:$K$95</definedName>
    <definedName name="_xlnm.Print_Area" localSheetId="12">'z11'!$A$1:$C$41</definedName>
    <definedName name="_xlnm.Print_Area" localSheetId="13">'z12'!$A$1:$R$30</definedName>
    <definedName name="_xlnm.Print_Area" localSheetId="14">'Z12a'!$A$1:$R$40</definedName>
    <definedName name="_xlnm.Print_Area" localSheetId="2">'Z3'!$A$1:$P$32</definedName>
    <definedName name="_xlnm.Print_Area" localSheetId="3">'z3a'!$A$1:$N$33</definedName>
    <definedName name="_xlnm.Print_Area" localSheetId="4">'z3b'!$A$1:$F$23</definedName>
    <definedName name="_xlnm.Print_Area" localSheetId="5">'Z4'!$A$1:$P$117</definedName>
    <definedName name="_xlnm.Print_Area" localSheetId="6">'Z5'!$A$1:$E$33</definedName>
    <definedName name="_xlnm.Print_Area" localSheetId="8">'z7'!$A$1:$K$44</definedName>
    <definedName name="_xlnm.Print_Area" localSheetId="9">'z8'!$A$1:$K$20</definedName>
    <definedName name="_xlnm.Print_Titles" localSheetId="0">'Z 1'!$5:$7</definedName>
    <definedName name="_xlnm.Print_Titles" localSheetId="1">'Z 2 '!$3:$7</definedName>
    <definedName name="_xlnm.Print_Titles" localSheetId="5">'Z4'!$4:$10</definedName>
  </definedNames>
  <calcPr fullCalcOnLoad="1"/>
</workbook>
</file>

<file path=xl/sharedStrings.xml><?xml version="1.0" encoding="utf-8"?>
<sst xmlns="http://schemas.openxmlformats.org/spreadsheetml/2006/main" count="2735" uniqueCount="948">
  <si>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</si>
  <si>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</si>
  <si>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</si>
  <si>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</si>
  <si>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</si>
  <si>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</si>
  <si>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</si>
  <si>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</si>
  <si>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</si>
  <si>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</si>
  <si>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</si>
  <si>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</si>
  <si>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</si>
  <si>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</si>
  <si>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853, 85333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</si>
  <si>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</si>
  <si>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</si>
  <si>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</si>
  <si>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</si>
  <si>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</si>
  <si>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</si>
  <si>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</si>
  <si>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Rok 2011</t>
  </si>
  <si>
    <t>Rok 2012</t>
  </si>
  <si>
    <t>Rok 2013</t>
  </si>
  <si>
    <t>Priorytet: VI Rynek Pracy otwarty dla wszystkich</t>
  </si>
  <si>
    <t>Działanie 6.1  Poprawa dostępu do zatrudnienia oraz wspieranie aktywności zawodowej w regionie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</si>
  <si>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</si>
  <si>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</si>
  <si>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</si>
  <si>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</si>
  <si>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</si>
  <si>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</si>
  <si>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</si>
  <si>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0</t>
  </si>
  <si>
    <t>g)</t>
  </si>
  <si>
    <t>h)</t>
  </si>
  <si>
    <t>2120</t>
  </si>
  <si>
    <t>Dotacje celowe otrzymane z budżetu państwa na zadania bieżące realizowane przez powiat na podstawie porozumień z organami administracji rządowej</t>
  </si>
  <si>
    <t>Załącznik nr 8 do Uchwały Rady Powiatu w Olecku Nr XIX/........../08 z dn. 28 sierpnia  2008 roku</t>
  </si>
  <si>
    <t>Załącznik nr 9 do uchwały Rady Powiatu w Olecku Nr XIX/........./ 08 z dnia  28 sierpnia  2008 roku</t>
  </si>
  <si>
    <t>Dochody i wydatki  bieżących zadań własnych powiatu  realizowane na podstawie porozumień z organami administracji rządowej w  2008 roku</t>
  </si>
  <si>
    <t>OGÓŁEM DOTACJE NA  BIEŻĄCE ZADANIA WŁASNE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</si>
  <si>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</si>
  <si>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</si>
  <si>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</si>
  <si>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</si>
  <si>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</si>
  <si>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</si>
  <si>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</si>
  <si>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</si>
  <si>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</si>
  <si>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</si>
  <si>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</si>
  <si>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</si>
  <si>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</si>
  <si>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</si>
  <si>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</si>
  <si>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</si>
  <si>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</si>
  <si>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</si>
  <si>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</si>
  <si>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</si>
  <si>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</si>
  <si>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</si>
  <si>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 xml:space="preserve">§ 6260 - Dotacje otrzymane z funduszy celowych na finansowanie zakupów inwestycyjnych 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</si>
  <si>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</si>
  <si>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</si>
  <si>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</si>
  <si>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</si>
  <si>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</si>
  <si>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</si>
  <si>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</si>
  <si>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</si>
  <si>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</si>
  <si>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</si>
  <si>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</si>
  <si>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</si>
  <si>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</si>
  <si>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</si>
  <si>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</si>
  <si>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</si>
  <si>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</si>
  <si>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1a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</si>
  <si>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</si>
  <si>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</si>
  <si>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</si>
  <si>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</si>
  <si>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</si>
  <si>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</si>
  <si>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</si>
  <si>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</si>
  <si>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</si>
  <si>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</si>
  <si>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</si>
  <si>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</si>
  <si>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</si>
  <si>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</si>
  <si>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</si>
  <si>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</si>
  <si>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</si>
  <si>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</si>
  <si>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</si>
  <si>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</si>
  <si>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</si>
  <si>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</si>
  <si>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</si>
  <si>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</si>
  <si>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</si>
  <si>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</si>
  <si>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</si>
  <si>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</si>
  <si>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</si>
  <si>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</si>
  <si>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</si>
  <si>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</si>
  <si>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</si>
  <si>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</si>
  <si>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</si>
  <si>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</si>
  <si>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</si>
  <si>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</si>
  <si>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</si>
  <si>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</si>
  <si>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</si>
  <si>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</si>
  <si>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</si>
  <si>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</si>
  <si>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</si>
  <si>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</si>
  <si>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</si>
  <si>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</si>
  <si>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</si>
  <si>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</si>
  <si>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</si>
  <si>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</si>
  <si>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</si>
  <si>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</si>
  <si>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</si>
  <si>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</si>
  <si>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</si>
  <si>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</si>
  <si>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</si>
  <si>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</si>
  <si>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</si>
  <si>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</si>
  <si>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</si>
  <si>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</si>
  <si>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</si>
  <si>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</si>
  <si>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</si>
  <si>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</si>
  <si>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</si>
  <si>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</si>
  <si>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</si>
  <si>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</si>
  <si>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</si>
  <si>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</si>
  <si>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</si>
  <si>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</si>
  <si>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</si>
  <si>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</si>
  <si>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</si>
  <si>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</si>
  <si>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</si>
  <si>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</si>
  <si>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</si>
  <si>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</si>
  <si>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</si>
  <si>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</si>
  <si>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</si>
  <si>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</si>
  <si>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</si>
  <si>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</si>
  <si>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</si>
  <si>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</si>
  <si>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</si>
  <si>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</si>
  <si>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</si>
  <si>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</si>
  <si>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</si>
  <si>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</si>
  <si>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</si>
  <si>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</si>
  <si>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</si>
  <si>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</si>
  <si>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</si>
  <si>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</si>
  <si>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</si>
  <si>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</si>
  <si>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</si>
  <si>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</si>
  <si>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</si>
  <si>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 xml:space="preserve">Zakup samochodu 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</si>
  <si>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</si>
  <si>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</si>
  <si>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</si>
  <si>
    <t>Zalącznik Nr 1 do Uchwały Rady Powiatu w Olecku Nr XIX/…./08 z dnia 28 sierpnia  2008 roku</t>
  </si>
  <si>
    <t>Załącznik nr 2 do Uchwały Rady  Powiatu w Olecku Nr XIX/......./08 z dn. 28 sierpnia  2008 roku</t>
  </si>
  <si>
    <t>Załącznik nr 3 do Uchwały Rady Powiatu w Olecku Nr XIX/....../08 z dnia  28 sierpnia  2008 roku</t>
  </si>
  <si>
    <t>Załącznik nr 3a do Uchwały Rady Powiatu w Olecku Nr XIX/....../08 z dnia 28 sierpnia 2008 roku</t>
  </si>
  <si>
    <t>Załącznik nr 4 do Uchwały Rady Powiatu w Olecku Nr XIX/........./08 z dnia 28 sierpnia 2008 roku</t>
  </si>
  <si>
    <t>Załącznik Nr 5 do Uchwały Rady Powiatu w Olecku                                Nr XIX/....../08 z dnia  28 sierpnia  2008 roku</t>
  </si>
  <si>
    <t>Załącznik nr 7 do Uchwały Rady Powiatu w Olecku Nr XIX/........../08 z dn. 28 sierpnia  2008 roku</t>
  </si>
  <si>
    <t>Dotacje celowe przekazane gminie na zadania bieżące</t>
  </si>
  <si>
    <t>Dot. cel. przek. gminie na zad. bież real. na podst.poroz.j.s.t.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</si>
  <si>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</si>
  <si>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</si>
  <si>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</si>
  <si>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</si>
  <si>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</si>
  <si>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</si>
  <si>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</si>
  <si>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</si>
  <si>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</si>
  <si>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</si>
  <si>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</si>
  <si>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</si>
  <si>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</si>
  <si>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</si>
  <si>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</si>
  <si>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</si>
  <si>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</si>
  <si>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</si>
  <si>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</si>
  <si>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</si>
  <si>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</si>
  <si>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</si>
  <si>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</si>
  <si>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</si>
  <si>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</si>
  <si>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</si>
  <si>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</si>
  <si>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</si>
  <si>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</si>
  <si>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</si>
  <si>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</si>
  <si>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</si>
  <si>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</si>
  <si>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</si>
  <si>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</si>
  <si>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</si>
  <si>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</si>
  <si>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</si>
  <si>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</si>
  <si>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</si>
  <si>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</si>
  <si>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</si>
  <si>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</si>
  <si>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</si>
  <si>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</si>
  <si>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80111</t>
  </si>
  <si>
    <t>Gimnazja specjalne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</si>
  <si>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</si>
  <si>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</si>
  <si>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</si>
  <si>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</si>
  <si>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</si>
  <si>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</si>
  <si>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</si>
  <si>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</si>
  <si>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§ 2710 - wpływy z tytułu pomocy finansowej udzielanej między  j.s.t. na dofinansowanie własnych zadań bieżących</t>
  </si>
  <si>
    <t>§ 0690 - opłaty i kary z tyt.gosp.korzystania ze środowiska</t>
  </si>
  <si>
    <t>Załacznik Nr 10 do Uchwały Rady Powiatu  w Olecku Nr XIX/......./08 z dnia 28 sierpnia 2008r.</t>
  </si>
  <si>
    <t>Załącznik nr 11 do Uchwały Rady Powiatu  w Olecku Nr  XIX/....../08 z dnia  28 sierpnia 2008r.</t>
  </si>
  <si>
    <t>Załącznik nr 6 do Uchwały Rady Powiatu w Olecku Nr XIX/...../08 z dn.  28 sierpnia  2008 roku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</si>
  <si>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</si>
  <si>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</si>
  <si>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</si>
  <si>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</si>
  <si>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</si>
  <si>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</si>
  <si>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</si>
  <si>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</si>
  <si>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</si>
  <si>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</si>
  <si>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</si>
  <si>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</si>
  <si>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</si>
  <si>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</si>
  <si>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</si>
  <si>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</si>
  <si>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</si>
  <si>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</si>
  <si>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</si>
  <si>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</si>
  <si>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</si>
  <si>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80130</t>
  </si>
  <si>
    <t>Szkoły zawodowe</t>
  </si>
  <si>
    <t>Nagr.i wydat.nie zalicz.do wynagr.</t>
  </si>
  <si>
    <t>Składki PFRON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</si>
  <si>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</si>
  <si>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</si>
  <si>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</si>
  <si>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</si>
  <si>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</si>
  <si>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</si>
  <si>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</si>
  <si>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</si>
  <si>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</si>
  <si>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</si>
  <si>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</si>
  <si>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</si>
  <si>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</si>
  <si>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</si>
  <si>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</si>
  <si>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</si>
  <si>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</si>
  <si>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</si>
  <si>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</si>
  <si>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</si>
  <si>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</si>
  <si>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</si>
  <si>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</si>
  <si>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</si>
  <si>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</si>
  <si>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</si>
  <si>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</si>
  <si>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</si>
  <si>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</si>
  <si>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</si>
  <si>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</si>
  <si>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</si>
  <si>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</si>
  <si>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</si>
  <si>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</si>
  <si>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</si>
  <si>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</si>
  <si>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</si>
  <si>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Domy Pomocy Społecznej</t>
  </si>
  <si>
    <t>4230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</si>
  <si>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</si>
  <si>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</si>
  <si>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</si>
  <si>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</si>
  <si>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</si>
  <si>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</si>
  <si>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 xml:space="preserve">Odsetki  od kraj. poż. i kredyt. </t>
  </si>
  <si>
    <t>Zakup materiałów i wyposaż.</t>
  </si>
  <si>
    <t>Wpłaty na PFRON</t>
  </si>
  <si>
    <t>Pomoc dla repatriantów</t>
  </si>
  <si>
    <t>85334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</si>
  <si>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</si>
  <si>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</si>
  <si>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</si>
  <si>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</si>
  <si>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</si>
  <si>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</si>
  <si>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</si>
  <si>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</si>
  <si>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</si>
  <si>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</si>
  <si>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</si>
  <si>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</si>
  <si>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</si>
  <si>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</si>
  <si>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</si>
  <si>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</si>
  <si>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</si>
  <si>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</si>
  <si>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</si>
  <si>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</si>
  <si>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</si>
  <si>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</si>
  <si>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</si>
  <si>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</si>
  <si>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</si>
  <si>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</si>
  <si>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</si>
  <si>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</si>
  <si>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</si>
  <si>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</si>
  <si>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</si>
  <si>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</si>
  <si>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</si>
  <si>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</si>
  <si>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</si>
  <si>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</si>
  <si>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</si>
  <si>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</si>
  <si>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</si>
  <si>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</si>
  <si>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</si>
  <si>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</si>
  <si>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</si>
  <si>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</si>
  <si>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</si>
  <si>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</si>
  <si>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</si>
  <si>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</si>
  <si>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</si>
  <si>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</si>
  <si>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</si>
  <si>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</si>
  <si>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</si>
  <si>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</si>
  <si>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</si>
  <si>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</si>
  <si>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</si>
  <si>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</si>
  <si>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</si>
  <si>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</si>
  <si>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</si>
  <si>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</si>
  <si>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</si>
  <si>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</si>
  <si>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</si>
  <si>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</si>
  <si>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</si>
  <si>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</si>
  <si>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</si>
  <si>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</si>
  <si>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</si>
  <si>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</si>
  <si>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</si>
  <si>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</si>
  <si>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</si>
  <si>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</si>
  <si>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</si>
  <si>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</si>
  <si>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</si>
  <si>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</si>
  <si>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</si>
  <si>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</si>
  <si>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</si>
  <si>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</si>
  <si>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</si>
  <si>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</si>
  <si>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</si>
  <si>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</si>
  <si>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</si>
  <si>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</si>
  <si>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</si>
  <si>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</si>
  <si>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</si>
  <si>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</si>
  <si>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</si>
  <si>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</si>
  <si>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</si>
  <si>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</si>
  <si>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</si>
  <si>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</si>
  <si>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</si>
  <si>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</si>
  <si>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</si>
  <si>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</si>
  <si>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</si>
  <si>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</si>
  <si>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</si>
  <si>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</si>
  <si>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</si>
  <si>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</si>
  <si>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</si>
  <si>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</si>
  <si>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</si>
  <si>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</si>
  <si>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</si>
  <si>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</si>
  <si>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</si>
  <si>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</si>
  <si>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</si>
  <si>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</si>
  <si>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</si>
  <si>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</si>
  <si>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Likwidacja barier architektonicznych na terenie szkoły</t>
  </si>
  <si>
    <t>4745</t>
  </si>
  <si>
    <t>4746</t>
  </si>
  <si>
    <t>§ 4745</t>
  </si>
  <si>
    <t>§ 4746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</si>
  <si>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</si>
  <si>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</si>
  <si>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</si>
  <si>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</si>
  <si>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</si>
  <si>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</si>
  <si>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</si>
  <si>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</si>
  <si>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</si>
  <si>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</si>
  <si>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</si>
  <si>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</si>
  <si>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</si>
  <si>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</si>
  <si>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</si>
  <si>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</si>
  <si>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</si>
  <si>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</si>
  <si>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</si>
  <si>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</si>
  <si>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</si>
  <si>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</si>
  <si>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</si>
  <si>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</si>
  <si>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</si>
  <si>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</si>
  <si>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</si>
  <si>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</si>
  <si>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</si>
  <si>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</si>
  <si>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</si>
  <si>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</si>
  <si>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</si>
  <si>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</si>
  <si>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</si>
  <si>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</si>
  <si>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</si>
  <si>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</si>
  <si>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</si>
  <si>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</si>
  <si>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</si>
  <si>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</si>
  <si>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</si>
  <si>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</si>
  <si>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</si>
  <si>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</si>
  <si>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</si>
  <si>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</si>
  <si>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</si>
  <si>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</si>
  <si>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6.1.2  Wsparcie powiatowych i wojewódzkich urzędów pracy w trealizacji zadań na rzecz aktywności zawodowej osób bezrobotnych w regionie "Kompetentny pracownik"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</si>
  <si>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</si>
  <si>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</si>
  <si>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</si>
  <si>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</si>
  <si>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</si>
  <si>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</si>
  <si>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</si>
  <si>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</si>
  <si>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</si>
  <si>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</si>
  <si>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</si>
  <si>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</si>
  <si>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</si>
  <si>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</si>
  <si>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</si>
  <si>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</si>
  <si>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</si>
  <si>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</si>
  <si>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</si>
  <si>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</si>
  <si>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</si>
  <si>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</si>
  <si>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</si>
  <si>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</si>
  <si>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</si>
  <si>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</si>
  <si>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</si>
  <si>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</si>
  <si>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</si>
  <si>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</si>
  <si>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</si>
  <si>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</si>
  <si>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</si>
  <si>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</si>
  <si>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</si>
  <si>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</si>
  <si>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</si>
  <si>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</si>
  <si>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</si>
  <si>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</si>
  <si>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630</t>
  </si>
  <si>
    <t>Turystyka</t>
  </si>
  <si>
    <t>63003</t>
  </si>
  <si>
    <t>Zadania w zakresie upowszechniania turystyki</t>
  </si>
  <si>
    <t>6639</t>
  </si>
  <si>
    <t>1.1</t>
  </si>
  <si>
    <t>1.2</t>
  </si>
  <si>
    <t xml:space="preserve">Program: RPO 2007-2013 "Znakowanie turystyczne regionu Wartmii i Mazur" </t>
  </si>
  <si>
    <t>Działanie 2.1 Wzrost potencjału turystycznego</t>
  </si>
  <si>
    <t>Poddziałanie 2.1.4  Publiczna infrastruktura turystyczna i okołoturystyczna</t>
  </si>
  <si>
    <t>630, 63003</t>
  </si>
  <si>
    <t>dotacje na zadania inwestycyjne</t>
  </si>
  <si>
    <t>§ 6639</t>
  </si>
  <si>
    <t>6260</t>
  </si>
  <si>
    <t>dotacje otrzymane z funduszy celowych na dofinansowanie inwestycji jednostek sektora finansów publicznych</t>
  </si>
  <si>
    <t>Zespół Szkół Licealnych i Zawodowych w Olecku</t>
  </si>
  <si>
    <t>KULTURA FIZYCZNA  I SPORT</t>
  </si>
  <si>
    <t>Wydatki inwest. jednost. budżet.</t>
  </si>
  <si>
    <t>Zakup leków i mater.medycz.</t>
  </si>
  <si>
    <t>Zakup pom.nauk.dydakt.książek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</si>
  <si>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</si>
  <si>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</si>
  <si>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</si>
  <si>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</si>
  <si>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</si>
  <si>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</si>
  <si>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</si>
  <si>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</si>
  <si>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</si>
  <si>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</si>
  <si>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</si>
  <si>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</si>
  <si>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</si>
  <si>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</si>
  <si>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</si>
  <si>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</si>
  <si>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</si>
  <si>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</si>
  <si>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</si>
  <si>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</si>
  <si>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</si>
  <si>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t>Planowane do zaciągnięcia pożyczki  i kredyty oraz papiery wartościowe, w tym:</t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</si>
  <si>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</si>
  <si>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</si>
  <si>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</si>
  <si>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</si>
  <si>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</si>
  <si>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</si>
  <si>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</si>
  <si>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</si>
  <si>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</si>
  <si>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</si>
  <si>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</si>
  <si>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</si>
  <si>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</si>
  <si>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</si>
  <si>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</si>
  <si>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</si>
  <si>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</si>
  <si>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</si>
  <si>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</si>
  <si>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</si>
  <si>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</si>
  <si>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</si>
  <si>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</si>
  <si>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</si>
  <si>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</si>
  <si>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</si>
  <si>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</si>
  <si>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</si>
  <si>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</si>
  <si>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 xml:space="preserve">Termomodernizacja budynków użyteczności publicznej </t>
  </si>
  <si>
    <t>A</t>
  </si>
  <si>
    <t>B</t>
  </si>
  <si>
    <t>Wpłaty jednostek na fundusz celowy na finansowanie lub dofinansowanie zadań inwestycyjnych - zakup samochodu oznakowanego</t>
  </si>
  <si>
    <t>Załącznik Nr 3b do Uchwały Rady Powiatu w Olecku  Nr XIX/…...../08                  z dnia  28 sierpnia  2008 roku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</si>
  <si>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</si>
  <si>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</si>
  <si>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</si>
  <si>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</si>
  <si>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</si>
  <si>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</si>
  <si>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</si>
  <si>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</si>
  <si>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</si>
  <si>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</si>
  <si>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</si>
  <si>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</si>
  <si>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</si>
  <si>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</si>
  <si>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</si>
  <si>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</si>
  <si>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</si>
  <si>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</si>
  <si>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</si>
  <si>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</si>
  <si>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</si>
  <si>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</si>
  <si>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</si>
  <si>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</si>
  <si>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</si>
  <si>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</si>
  <si>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</si>
  <si>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</si>
  <si>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</si>
  <si>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</si>
  <si>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</si>
  <si>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</si>
  <si>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</si>
  <si>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</si>
  <si>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</si>
  <si>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</si>
  <si>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</si>
  <si>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</si>
  <si>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</si>
  <si>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</si>
  <si>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</si>
  <si>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</si>
  <si>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</si>
  <si>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</si>
  <si>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</si>
  <si>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</si>
  <si>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</si>
  <si>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</si>
  <si>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</si>
  <si>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</si>
  <si>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</si>
  <si>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</si>
  <si>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</si>
  <si>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</si>
  <si>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§ 0920  - Odsetki</t>
  </si>
  <si>
    <t>§ 6260 - dotacja z f-szy cel.na realiz.inwest.jedn.sekt.fin.publ.</t>
  </si>
  <si>
    <t>Wydatki majątkowe, w tym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</si>
  <si>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</si>
  <si>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</si>
  <si>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</si>
  <si>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</si>
  <si>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</si>
  <si>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</si>
  <si>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</si>
  <si>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</si>
  <si>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</si>
  <si>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</si>
  <si>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</si>
  <si>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</si>
  <si>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</si>
  <si>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</si>
  <si>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</si>
  <si>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</si>
  <si>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</si>
  <si>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</si>
  <si>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</si>
  <si>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</si>
  <si>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</si>
  <si>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</si>
  <si>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</si>
  <si>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</si>
  <si>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</si>
  <si>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</si>
  <si>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</si>
  <si>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</si>
  <si>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</si>
  <si>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</si>
  <si>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</si>
  <si>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</si>
  <si>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</si>
  <si>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</si>
  <si>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</si>
  <si>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</si>
  <si>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</si>
  <si>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</si>
  <si>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</si>
  <si>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</si>
  <si>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</si>
  <si>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</si>
  <si>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</si>
  <si>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</si>
  <si>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</si>
  <si>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</si>
  <si>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</si>
  <si>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</si>
  <si>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</si>
  <si>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</si>
  <si>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</si>
  <si>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</si>
  <si>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</si>
  <si>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</si>
  <si>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</si>
  <si>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</si>
  <si>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12.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</si>
  <si>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</si>
  <si>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</si>
  <si>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</si>
  <si>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>Opracowania geodez. i kartogr.</t>
  </si>
  <si>
    <t>3000</t>
  </si>
  <si>
    <t xml:space="preserve">Wpłaty jednostek na fundusz celowy </t>
  </si>
  <si>
    <t>5000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</si>
  <si>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</si>
  <si>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</si>
  <si>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</si>
  <si>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</si>
  <si>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</si>
  <si>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</si>
  <si>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</si>
  <si>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</si>
  <si>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</si>
  <si>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</si>
  <si>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</si>
  <si>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</si>
  <si>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</si>
  <si>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</si>
  <si>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</si>
  <si>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</si>
  <si>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</si>
  <si>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</si>
  <si>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</si>
  <si>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</si>
  <si>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</si>
  <si>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</si>
  <si>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</si>
  <si>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</si>
  <si>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</si>
  <si>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</si>
  <si>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</si>
  <si>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</si>
  <si>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</si>
  <si>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</si>
  <si>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</si>
  <si>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</si>
  <si>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</si>
  <si>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</si>
  <si>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</si>
  <si>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</si>
  <si>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</si>
  <si>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</si>
  <si>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</si>
  <si>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</si>
  <si>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</si>
  <si>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</si>
  <si>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</si>
  <si>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</si>
  <si>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</si>
  <si>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</si>
  <si>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</si>
  <si>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</si>
  <si>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</si>
  <si>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</si>
  <si>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</si>
  <si>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</si>
  <si>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</si>
  <si>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</si>
  <si>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</si>
  <si>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Termomodernizacja budynków użyteczności publicznej - szpital</t>
  </si>
  <si>
    <t>Doposażenie Szpitala w Olecku w sprzęt i aparaturę medyczną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</si>
  <si>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</si>
  <si>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</si>
  <si>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</si>
  <si>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</si>
  <si>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</si>
  <si>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</si>
  <si>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</si>
  <si>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</si>
  <si>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</si>
  <si>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</si>
  <si>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</si>
  <si>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</si>
  <si>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</si>
  <si>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</si>
  <si>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</si>
  <si>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</si>
  <si>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</si>
  <si>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</si>
  <si>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</si>
  <si>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</si>
  <si>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</si>
  <si>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</si>
  <si>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</si>
  <si>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</si>
  <si>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</si>
  <si>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</si>
  <si>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</si>
  <si>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</si>
  <si>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</si>
  <si>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</si>
  <si>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</si>
  <si>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</si>
  <si>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</si>
  <si>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</si>
  <si>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</si>
  <si>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</si>
  <si>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</si>
  <si>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</si>
  <si>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</si>
  <si>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</si>
  <si>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</si>
  <si>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</si>
  <si>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</si>
  <si>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</si>
  <si>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</si>
  <si>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</si>
  <si>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</si>
  <si>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</si>
  <si>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</si>
  <si>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</si>
  <si>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</si>
  <si>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</si>
  <si>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</si>
  <si>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</si>
  <si>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</si>
  <si>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</si>
  <si>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</si>
  <si>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</si>
  <si>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</si>
  <si>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</si>
  <si>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</si>
  <si>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</si>
  <si>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</si>
  <si>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</si>
  <si>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</si>
  <si>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</si>
  <si>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</si>
  <si>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</si>
  <si>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</si>
  <si>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</si>
  <si>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</si>
  <si>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</si>
  <si>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</si>
  <si>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</si>
  <si>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</si>
  <si>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</si>
  <si>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</si>
  <si>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</si>
  <si>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</si>
  <si>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</si>
  <si>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</si>
  <si>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</si>
  <si>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</si>
  <si>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</si>
  <si>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</si>
  <si>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</si>
  <si>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</si>
  <si>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4217</t>
  </si>
  <si>
    <t>4307</t>
  </si>
  <si>
    <t>4427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</si>
  <si>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</si>
  <si>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</si>
  <si>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</si>
  <si>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</si>
  <si>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</si>
  <si>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</si>
  <si>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</si>
  <si>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</si>
  <si>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</si>
  <si>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</si>
  <si>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</si>
  <si>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</si>
  <si>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</si>
  <si>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</si>
  <si>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</si>
  <si>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</si>
  <si>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</si>
  <si>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Wpływy z tytułu pomocy finansowej udzielanej między j.s.t. na dofinansowanie własnych zadań bieżacych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</si>
  <si>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</si>
  <si>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</si>
  <si>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</si>
  <si>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</si>
  <si>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</si>
  <si>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</si>
  <si>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</si>
  <si>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Klasyfikacja przychodów                         i rozchodów</t>
  </si>
  <si>
    <t>6630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</si>
  <si>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</si>
  <si>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</si>
  <si>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</si>
  <si>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</si>
  <si>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</si>
  <si>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</si>
  <si>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</si>
  <si>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</si>
  <si>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</si>
  <si>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</si>
  <si>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</si>
  <si>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</si>
  <si>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</si>
  <si>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</si>
  <si>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>Załącznik Nr 12a do Uchwały Rady Powiatu w Olecku nr XIX/….../08 z dnia 28 sierpnia 2008 r.</t>
  </si>
  <si>
    <t>Załącznik nr 12 do Uchwały Rady Powiatu w Olecku nr XIX/…./08  z dnia  28 sierpnia 2008r.</t>
  </si>
  <si>
    <t xml:space="preserve">                              Turystyka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</si>
</sst>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sz val="9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2" xfId="0" applyFont="1" applyFill="1" applyBorder="1" applyAlignment="1">
      <alignment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1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0" borderId="6" xfId="0" applyNumberFormat="1" applyFont="1" applyBorder="1" applyAlignment="1">
      <alignment/>
    </xf>
    <xf numFmtId="49" fontId="11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7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left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23" xfId="0" applyNumberForma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 wrapText="1"/>
    </xf>
    <xf numFmtId="3" fontId="10" fillId="6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0" fillId="6" borderId="5" xfId="0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27" xfId="0" applyNumberFormat="1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27" xfId="0" applyFont="1" applyBorder="1" applyAlignment="1">
      <alignment wrapText="1"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31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28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wrapText="1" indent="1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10" fontId="11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5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22" fillId="4" borderId="1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23" xfId="0" applyNumberFormat="1" applyFont="1" applyBorder="1" applyAlignment="1">
      <alignment/>
    </xf>
    <xf numFmtId="3" fontId="10" fillId="6" borderId="1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/>
    </xf>
    <xf numFmtId="3" fontId="10" fillId="3" borderId="31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22" fillId="4" borderId="1" xfId="0" applyNumberFormat="1" applyFont="1" applyFill="1" applyBorder="1" applyAlignment="1">
      <alignment wrapText="1"/>
    </xf>
    <xf numFmtId="0" fontId="12" fillId="9" borderId="7" xfId="0" applyFont="1" applyFill="1" applyBorder="1" applyAlignment="1">
      <alignment/>
    </xf>
    <xf numFmtId="0" fontId="4" fillId="9" borderId="7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0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0" fontId="4" fillId="4" borderId="5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1" fillId="0" borderId="38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49" fontId="20" fillId="2" borderId="5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10" fillId="7" borderId="39" xfId="0" applyNumberFormat="1" applyFont="1" applyFill="1" applyBorder="1" applyAlignment="1">
      <alignment/>
    </xf>
    <xf numFmtId="49" fontId="10" fillId="2" borderId="6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32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32" xfId="0" applyNumberFormat="1" applyFont="1" applyBorder="1" applyAlignment="1">
      <alignment horizontal="right"/>
    </xf>
    <xf numFmtId="49" fontId="11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10" fontId="11" fillId="0" borderId="23" xfId="0" applyNumberFormat="1" applyFont="1" applyBorder="1" applyAlignment="1">
      <alignment vertical="center"/>
    </xf>
    <xf numFmtId="0" fontId="23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9" fillId="4" borderId="13" xfId="0" applyNumberFormat="1" applyFont="1" applyFill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13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/>
    </xf>
    <xf numFmtId="49" fontId="11" fillId="0" borderId="1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3" fontId="10" fillId="6" borderId="5" xfId="0" applyNumberFormat="1" applyFont="1" applyFill="1" applyBorder="1" applyAlignment="1">
      <alignment/>
    </xf>
    <xf numFmtId="49" fontId="22" fillId="4" borderId="1" xfId="0" applyNumberFormat="1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3" fontId="9" fillId="0" borderId="22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41" fontId="11" fillId="0" borderId="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4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3" fontId="11" fillId="0" borderId="13" xfId="0" applyNumberFormat="1" applyFont="1" applyBorder="1" applyAlignment="1">
      <alignment wrapText="1"/>
    </xf>
    <xf numFmtId="3" fontId="10" fillId="7" borderId="23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/>
    </xf>
    <xf numFmtId="49" fontId="7" fillId="8" borderId="7" xfId="0" applyNumberFormat="1" applyFont="1" applyFill="1" applyBorder="1" applyAlignment="1">
      <alignment horizontal="center"/>
    </xf>
    <xf numFmtId="49" fontId="7" fillId="8" borderId="7" xfId="0" applyNumberFormat="1" applyFont="1" applyFill="1" applyBorder="1" applyAlignment="1">
      <alignment wrapText="1"/>
    </xf>
    <xf numFmtId="3" fontId="7" fillId="8" borderId="7" xfId="0" applyNumberFormat="1" applyFont="1" applyFill="1" applyBorder="1" applyAlignment="1">
      <alignment horizontal="center"/>
    </xf>
    <xf numFmtId="3" fontId="7" fillId="8" borderId="2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3" fontId="4" fillId="6" borderId="1" xfId="0" applyNumberFormat="1" applyFont="1" applyFill="1" applyBorder="1" applyAlignment="1">
      <alignment/>
    </xf>
    <xf numFmtId="3" fontId="4" fillId="6" borderId="13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7" borderId="39" xfId="0" applyNumberFormat="1" applyFont="1" applyFill="1" applyBorder="1" applyAlignment="1">
      <alignment/>
    </xf>
    <xf numFmtId="0" fontId="10" fillId="6" borderId="13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left" wrapText="1"/>
    </xf>
    <xf numFmtId="3" fontId="7" fillId="3" borderId="31" xfId="0" applyNumberFormat="1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0" fontId="20" fillId="4" borderId="1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13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25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3" fontId="7" fillId="9" borderId="7" xfId="0" applyNumberFormat="1" applyFont="1" applyFill="1" applyBorder="1" applyAlignment="1">
      <alignment/>
    </xf>
    <xf numFmtId="3" fontId="7" fillId="9" borderId="23" xfId="0" applyNumberFormat="1" applyFont="1" applyFill="1" applyBorder="1" applyAlignment="1">
      <alignment/>
    </xf>
    <xf numFmtId="0" fontId="10" fillId="6" borderId="5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 wrapText="1"/>
    </xf>
    <xf numFmtId="0" fontId="21" fillId="6" borderId="1" xfId="0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horizontal="right" wrapText="1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wrapText="1"/>
    </xf>
    <xf numFmtId="0" fontId="10" fillId="5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46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28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5" borderId="4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41" fontId="10" fillId="5" borderId="46" xfId="0" applyNumberFormat="1" applyFont="1" applyFill="1" applyBorder="1" applyAlignment="1">
      <alignment horizontal="center"/>
    </xf>
    <xf numFmtId="41" fontId="10" fillId="5" borderId="38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1" fontId="11" fillId="0" borderId="11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47" xfId="0" applyFont="1" applyFill="1" applyBorder="1" applyAlignment="1" applyProtection="1">
      <alignment horizontal="center" vertical="center" wrapText="1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8" borderId="48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/>
      <protection/>
    </xf>
    <xf numFmtId="0" fontId="6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/>
    </xf>
    <xf numFmtId="41" fontId="11" fillId="0" borderId="22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6" borderId="38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4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53" xfId="0" applyNumberFormat="1" applyFont="1" applyFill="1" applyBorder="1" applyAlignment="1">
      <alignment horizontal="center"/>
    </xf>
    <xf numFmtId="49" fontId="10" fillId="7" borderId="39" xfId="0" applyNumberFormat="1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8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0" fillId="3" borderId="5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6"/>
  <sheetViews>
    <sheetView zoomScaleSheetLayoutView="100" workbookViewId="0" topLeftCell="D150">
      <selection activeCell="G44" sqref="G44"/>
    </sheetView>
  </sheetViews>
  <sheetFormatPr defaultColWidth="9.00390625" defaultRowHeight="12.75"/>
  <cols>
    <col min="1" max="1" width="4.375" style="20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5.25" customHeight="1"/>
    <row r="2" spans="1:11" s="51" customFormat="1" ht="15" customHeight="1">
      <c r="A2" s="165"/>
      <c r="B2" s="165"/>
      <c r="C2" s="165"/>
      <c r="D2" s="395"/>
      <c r="E2" s="395"/>
      <c r="F2" s="395"/>
      <c r="G2" s="395"/>
      <c r="H2" s="714" t="s">
        <v>197</v>
      </c>
      <c r="I2" s="714"/>
      <c r="J2" s="714"/>
      <c r="K2" s="714"/>
    </row>
    <row r="3" spans="1:11" s="51" customFormat="1" ht="18" customHeight="1">
      <c r="A3" s="165"/>
      <c r="B3" s="716" t="s">
        <v>765</v>
      </c>
      <c r="C3" s="716"/>
      <c r="D3" s="716"/>
      <c r="E3" s="716"/>
      <c r="F3" s="716"/>
      <c r="G3" s="716"/>
      <c r="H3" s="716"/>
      <c r="I3" s="716"/>
      <c r="J3" s="716"/>
      <c r="K3" s="716"/>
    </row>
    <row r="4" spans="1:11" s="51" customFormat="1" ht="9.7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51" customFormat="1" ht="17.25" customHeight="1">
      <c r="A5" s="720" t="s">
        <v>419</v>
      </c>
      <c r="B5" s="166" t="s">
        <v>675</v>
      </c>
      <c r="C5" s="722" t="s">
        <v>403</v>
      </c>
      <c r="D5" s="722"/>
      <c r="E5" s="722"/>
      <c r="F5" s="717" t="s">
        <v>802</v>
      </c>
      <c r="G5" s="717" t="s">
        <v>887</v>
      </c>
      <c r="H5" s="717"/>
      <c r="I5" s="717" t="s">
        <v>890</v>
      </c>
      <c r="J5" s="717" t="s">
        <v>382</v>
      </c>
      <c r="K5" s="718"/>
    </row>
    <row r="6" spans="1:11" s="51" customFormat="1" ht="16.5" customHeight="1" thickBot="1">
      <c r="A6" s="721"/>
      <c r="B6" s="169" t="s">
        <v>550</v>
      </c>
      <c r="C6" s="169" t="s">
        <v>551</v>
      </c>
      <c r="D6" s="170" t="s">
        <v>408</v>
      </c>
      <c r="E6" s="169" t="s">
        <v>760</v>
      </c>
      <c r="F6" s="719"/>
      <c r="G6" s="171" t="s">
        <v>888</v>
      </c>
      <c r="H6" s="171" t="s">
        <v>889</v>
      </c>
      <c r="I6" s="719"/>
      <c r="J6" s="171" t="s">
        <v>766</v>
      </c>
      <c r="K6" s="394" t="s">
        <v>767</v>
      </c>
    </row>
    <row r="7" spans="1:11" s="164" customFormat="1" ht="11.25" customHeight="1" thickBot="1">
      <c r="A7" s="173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/>
      <c r="H7" s="174"/>
      <c r="I7" s="174"/>
      <c r="J7" s="174">
        <v>7</v>
      </c>
      <c r="K7" s="175">
        <v>8</v>
      </c>
    </row>
    <row r="8" spans="1:11" s="7" customFormat="1" ht="18" customHeight="1">
      <c r="A8" s="172" t="s">
        <v>456</v>
      </c>
      <c r="B8" s="409" t="s">
        <v>552</v>
      </c>
      <c r="C8" s="410" t="s">
        <v>761</v>
      </c>
      <c r="D8" s="411"/>
      <c r="E8" s="629"/>
      <c r="F8" s="281">
        <f aca="true" t="shared" si="0" ref="F8:K8">F9+F11+F13</f>
        <v>145400</v>
      </c>
      <c r="G8" s="281">
        <f t="shared" si="0"/>
        <v>0</v>
      </c>
      <c r="H8" s="281">
        <f t="shared" si="0"/>
        <v>0</v>
      </c>
      <c r="I8" s="281">
        <f t="shared" si="0"/>
        <v>145400</v>
      </c>
      <c r="J8" s="281">
        <f t="shared" si="0"/>
        <v>45400</v>
      </c>
      <c r="K8" s="630">
        <f t="shared" si="0"/>
        <v>100000</v>
      </c>
    </row>
    <row r="9" spans="1:11" s="7" customFormat="1" ht="28.5" customHeight="1">
      <c r="A9" s="396" t="s">
        <v>553</v>
      </c>
      <c r="B9" s="412" t="s">
        <v>413</v>
      </c>
      <c r="C9" s="413"/>
      <c r="D9" s="414" t="s">
        <v>138</v>
      </c>
      <c r="E9" s="631"/>
      <c r="F9" s="632">
        <f aca="true" t="shared" si="1" ref="F9:K9">F10</f>
        <v>45000</v>
      </c>
      <c r="G9" s="632">
        <f t="shared" si="1"/>
        <v>0</v>
      </c>
      <c r="H9" s="632">
        <f t="shared" si="1"/>
        <v>0</v>
      </c>
      <c r="I9" s="632">
        <f t="shared" si="1"/>
        <v>45000</v>
      </c>
      <c r="J9" s="632">
        <f t="shared" si="1"/>
        <v>45000</v>
      </c>
      <c r="K9" s="633">
        <f t="shared" si="1"/>
        <v>0</v>
      </c>
    </row>
    <row r="10" spans="1:11" ht="18.75" customHeight="1">
      <c r="A10" s="69"/>
      <c r="B10" s="41" t="s">
        <v>587</v>
      </c>
      <c r="C10" s="416"/>
      <c r="D10" s="416"/>
      <c r="E10" s="634">
        <v>2110</v>
      </c>
      <c r="F10" s="167">
        <v>45000</v>
      </c>
      <c r="G10" s="167"/>
      <c r="H10" s="167"/>
      <c r="I10" s="167">
        <f>F10+G10-H10</f>
        <v>45000</v>
      </c>
      <c r="J10" s="167">
        <f>I10</f>
        <v>45000</v>
      </c>
      <c r="K10" s="408"/>
    </row>
    <row r="11" spans="1:11" ht="18" customHeight="1">
      <c r="A11" s="396" t="s">
        <v>556</v>
      </c>
      <c r="B11" s="432" t="s">
        <v>43</v>
      </c>
      <c r="C11" s="431"/>
      <c r="D11" s="584" t="s">
        <v>3</v>
      </c>
      <c r="E11" s="635"/>
      <c r="F11" s="636">
        <f aca="true" t="shared" si="2" ref="F11:K11">F12</f>
        <v>100000</v>
      </c>
      <c r="G11" s="636">
        <f t="shared" si="2"/>
        <v>0</v>
      </c>
      <c r="H11" s="636">
        <f t="shared" si="2"/>
        <v>0</v>
      </c>
      <c r="I11" s="636">
        <f t="shared" si="2"/>
        <v>100000</v>
      </c>
      <c r="J11" s="636">
        <f t="shared" si="2"/>
        <v>0</v>
      </c>
      <c r="K11" s="637">
        <f t="shared" si="2"/>
        <v>100000</v>
      </c>
    </row>
    <row r="12" spans="1:11" ht="24" customHeight="1">
      <c r="A12" s="69"/>
      <c r="B12" s="41" t="s">
        <v>44</v>
      </c>
      <c r="C12" s="416"/>
      <c r="D12" s="416"/>
      <c r="E12" s="634">
        <v>6260</v>
      </c>
      <c r="F12" s="167">
        <v>100000</v>
      </c>
      <c r="G12" s="167"/>
      <c r="H12" s="167"/>
      <c r="I12" s="167">
        <f>F12+G12-H12</f>
        <v>100000</v>
      </c>
      <c r="J12" s="167"/>
      <c r="K12" s="408">
        <f>I12</f>
        <v>100000</v>
      </c>
    </row>
    <row r="13" spans="1:11" ht="20.25" customHeight="1">
      <c r="A13" s="396" t="s">
        <v>629</v>
      </c>
      <c r="B13" s="418" t="s">
        <v>182</v>
      </c>
      <c r="C13" s="414"/>
      <c r="D13" s="414" t="s">
        <v>557</v>
      </c>
      <c r="E13" s="638"/>
      <c r="F13" s="632">
        <f aca="true" t="shared" si="3" ref="F13:K13">F14</f>
        <v>400</v>
      </c>
      <c r="G13" s="632">
        <f t="shared" si="3"/>
        <v>0</v>
      </c>
      <c r="H13" s="632">
        <f t="shared" si="3"/>
        <v>0</v>
      </c>
      <c r="I13" s="632">
        <f t="shared" si="3"/>
        <v>400</v>
      </c>
      <c r="J13" s="632">
        <f t="shared" si="3"/>
        <v>400</v>
      </c>
      <c r="K13" s="633">
        <f t="shared" si="3"/>
        <v>0</v>
      </c>
    </row>
    <row r="14" spans="1:11" ht="18" customHeight="1">
      <c r="A14" s="69"/>
      <c r="B14" s="41" t="s">
        <v>558</v>
      </c>
      <c r="C14" s="416"/>
      <c r="D14" s="416"/>
      <c r="E14" s="639" t="s">
        <v>710</v>
      </c>
      <c r="F14" s="167">
        <v>400</v>
      </c>
      <c r="G14" s="167"/>
      <c r="H14" s="167"/>
      <c r="I14" s="167">
        <f>F14+G14-H14</f>
        <v>400</v>
      </c>
      <c r="J14" s="167">
        <f>I14</f>
        <v>400</v>
      </c>
      <c r="K14" s="408"/>
    </row>
    <row r="15" spans="1:11" ht="16.5" customHeight="1">
      <c r="A15" s="70" t="s">
        <v>457</v>
      </c>
      <c r="B15" s="67" t="s">
        <v>640</v>
      </c>
      <c r="C15" s="420" t="s">
        <v>139</v>
      </c>
      <c r="D15" s="420"/>
      <c r="E15" s="640"/>
      <c r="F15" s="168">
        <f aca="true" t="shared" si="4" ref="F15:K16">F16</f>
        <v>142159</v>
      </c>
      <c r="G15" s="168">
        <f t="shared" si="4"/>
        <v>0</v>
      </c>
      <c r="H15" s="168">
        <f t="shared" si="4"/>
        <v>0</v>
      </c>
      <c r="I15" s="168">
        <f t="shared" si="4"/>
        <v>142159</v>
      </c>
      <c r="J15" s="168">
        <f t="shared" si="4"/>
        <v>142159</v>
      </c>
      <c r="K15" s="641">
        <f t="shared" si="4"/>
        <v>0</v>
      </c>
    </row>
    <row r="16" spans="1:11" ht="19.5" customHeight="1">
      <c r="A16" s="396" t="s">
        <v>553</v>
      </c>
      <c r="B16" s="418" t="s">
        <v>687</v>
      </c>
      <c r="C16" s="414"/>
      <c r="D16" s="414" t="s">
        <v>688</v>
      </c>
      <c r="E16" s="638"/>
      <c r="F16" s="632">
        <f t="shared" si="4"/>
        <v>142159</v>
      </c>
      <c r="G16" s="632">
        <f t="shared" si="4"/>
        <v>0</v>
      </c>
      <c r="H16" s="632">
        <f t="shared" si="4"/>
        <v>0</v>
      </c>
      <c r="I16" s="632">
        <f t="shared" si="4"/>
        <v>142159</v>
      </c>
      <c r="J16" s="632">
        <f t="shared" si="4"/>
        <v>142159</v>
      </c>
      <c r="K16" s="633">
        <f t="shared" si="4"/>
        <v>0</v>
      </c>
    </row>
    <row r="17" spans="1:11" ht="24" customHeight="1">
      <c r="A17" s="71"/>
      <c r="B17" s="437" t="s">
        <v>776</v>
      </c>
      <c r="C17" s="422"/>
      <c r="D17" s="422"/>
      <c r="E17" s="642" t="s">
        <v>717</v>
      </c>
      <c r="F17" s="167">
        <v>142159</v>
      </c>
      <c r="G17" s="167"/>
      <c r="H17" s="167"/>
      <c r="I17" s="167">
        <f>F17+G17-H17</f>
        <v>142159</v>
      </c>
      <c r="J17" s="167">
        <f>I17</f>
        <v>142159</v>
      </c>
      <c r="K17" s="408"/>
    </row>
    <row r="18" spans="1:11" ht="17.25" customHeight="1">
      <c r="A18" s="70" t="s">
        <v>459</v>
      </c>
      <c r="B18" s="67" t="s">
        <v>559</v>
      </c>
      <c r="C18" s="420" t="s">
        <v>143</v>
      </c>
      <c r="D18" s="420"/>
      <c r="E18" s="640"/>
      <c r="F18" s="168">
        <f aca="true" t="shared" si="5" ref="F18:K18">F19</f>
        <v>1002715</v>
      </c>
      <c r="G18" s="168">
        <f t="shared" si="5"/>
        <v>10196</v>
      </c>
      <c r="H18" s="168">
        <f t="shared" si="5"/>
        <v>8701</v>
      </c>
      <c r="I18" s="168">
        <f t="shared" si="5"/>
        <v>1004210</v>
      </c>
      <c r="J18" s="168">
        <f t="shared" si="5"/>
        <v>6400</v>
      </c>
      <c r="K18" s="641">
        <f t="shared" si="5"/>
        <v>997810</v>
      </c>
    </row>
    <row r="19" spans="1:11" ht="17.25" customHeight="1">
      <c r="A19" s="396" t="s">
        <v>553</v>
      </c>
      <c r="B19" s="418" t="s">
        <v>747</v>
      </c>
      <c r="C19" s="414"/>
      <c r="D19" s="414" t="s">
        <v>145</v>
      </c>
      <c r="E19" s="638"/>
      <c r="F19" s="632">
        <f aca="true" t="shared" si="6" ref="F19:K19">SUM(F20:F24)</f>
        <v>1002715</v>
      </c>
      <c r="G19" s="632">
        <f t="shared" si="6"/>
        <v>10196</v>
      </c>
      <c r="H19" s="632">
        <f t="shared" si="6"/>
        <v>8701</v>
      </c>
      <c r="I19" s="632">
        <f t="shared" si="6"/>
        <v>1004210</v>
      </c>
      <c r="J19" s="632">
        <f t="shared" si="6"/>
        <v>6400</v>
      </c>
      <c r="K19" s="633">
        <f t="shared" si="6"/>
        <v>997810</v>
      </c>
    </row>
    <row r="20" spans="1:11" ht="16.5" customHeight="1">
      <c r="A20" s="69"/>
      <c r="B20" s="41" t="s">
        <v>580</v>
      </c>
      <c r="C20" s="416"/>
      <c r="D20" s="416"/>
      <c r="E20" s="639" t="s">
        <v>711</v>
      </c>
      <c r="F20" s="167">
        <v>6200</v>
      </c>
      <c r="G20" s="167"/>
      <c r="H20" s="167"/>
      <c r="I20" s="167">
        <f>F20+G20-H20</f>
        <v>6200</v>
      </c>
      <c r="J20" s="167">
        <f>I20</f>
        <v>6200</v>
      </c>
      <c r="K20" s="408"/>
    </row>
    <row r="21" spans="1:11" ht="15.75" customHeight="1">
      <c r="A21" s="69"/>
      <c r="B21" s="41" t="s">
        <v>555</v>
      </c>
      <c r="C21" s="416"/>
      <c r="D21" s="416"/>
      <c r="E21" s="639" t="s">
        <v>709</v>
      </c>
      <c r="F21" s="167">
        <v>200</v>
      </c>
      <c r="G21" s="167"/>
      <c r="H21" s="167"/>
      <c r="I21" s="167">
        <f>F21+G21-H21</f>
        <v>200</v>
      </c>
      <c r="J21" s="167">
        <f>I21</f>
        <v>200</v>
      </c>
      <c r="K21" s="408"/>
    </row>
    <row r="22" spans="1:11" ht="14.25" customHeight="1">
      <c r="A22" s="69"/>
      <c r="B22" s="41" t="s">
        <v>742</v>
      </c>
      <c r="C22" s="416"/>
      <c r="D22" s="416"/>
      <c r="E22" s="639" t="s">
        <v>470</v>
      </c>
      <c r="F22" s="167">
        <v>696633</v>
      </c>
      <c r="G22" s="167"/>
      <c r="H22" s="167">
        <v>8038</v>
      </c>
      <c r="I22" s="167">
        <f>F22+G22-H22</f>
        <v>688595</v>
      </c>
      <c r="J22" s="167"/>
      <c r="K22" s="408">
        <f>I22</f>
        <v>688595</v>
      </c>
    </row>
    <row r="23" spans="1:11" ht="21.75" customHeight="1">
      <c r="A23" s="69"/>
      <c r="B23" s="132" t="s">
        <v>275</v>
      </c>
      <c r="C23" s="416"/>
      <c r="D23" s="416"/>
      <c r="E23" s="639" t="s">
        <v>57</v>
      </c>
      <c r="F23" s="167">
        <v>206798</v>
      </c>
      <c r="G23" s="167">
        <v>10196</v>
      </c>
      <c r="H23" s="167"/>
      <c r="I23" s="167">
        <f>F23+G23-H23</f>
        <v>216994</v>
      </c>
      <c r="J23" s="167"/>
      <c r="K23" s="408">
        <f>I23</f>
        <v>216994</v>
      </c>
    </row>
    <row r="24" spans="1:11" ht="20.25" customHeight="1">
      <c r="A24" s="69"/>
      <c r="B24" s="41" t="s">
        <v>892</v>
      </c>
      <c r="C24" s="416"/>
      <c r="D24" s="416"/>
      <c r="E24" s="639" t="s">
        <v>684</v>
      </c>
      <c r="F24" s="167">
        <v>92884</v>
      </c>
      <c r="G24" s="167"/>
      <c r="H24" s="167">
        <v>663</v>
      </c>
      <c r="I24" s="167">
        <f>F24+G24-H24</f>
        <v>92221</v>
      </c>
      <c r="J24" s="167"/>
      <c r="K24" s="408">
        <f>I24</f>
        <v>92221</v>
      </c>
    </row>
    <row r="25" spans="1:11" ht="27" customHeight="1">
      <c r="A25" s="70" t="s">
        <v>461</v>
      </c>
      <c r="B25" s="67" t="s">
        <v>582</v>
      </c>
      <c r="C25" s="420" t="s">
        <v>155</v>
      </c>
      <c r="D25" s="425"/>
      <c r="E25" s="643"/>
      <c r="F25" s="168">
        <f aca="true" t="shared" si="7" ref="F25:K25">F26</f>
        <v>2264751</v>
      </c>
      <c r="G25" s="168">
        <f t="shared" si="7"/>
        <v>0</v>
      </c>
      <c r="H25" s="168">
        <f t="shared" si="7"/>
        <v>0</v>
      </c>
      <c r="I25" s="168">
        <f t="shared" si="7"/>
        <v>2264751</v>
      </c>
      <c r="J25" s="168">
        <f t="shared" si="7"/>
        <v>114051</v>
      </c>
      <c r="K25" s="641">
        <f t="shared" si="7"/>
        <v>2150700</v>
      </c>
    </row>
    <row r="26" spans="1:11" ht="18.75" customHeight="1">
      <c r="A26" s="396" t="s">
        <v>553</v>
      </c>
      <c r="B26" s="418" t="s">
        <v>583</v>
      </c>
      <c r="C26" s="414"/>
      <c r="D26" s="414" t="s">
        <v>156</v>
      </c>
      <c r="E26" s="638"/>
      <c r="F26" s="632">
        <f aca="true" t="shared" si="8" ref="F26:K26">SUM(F27:F32)</f>
        <v>2264751</v>
      </c>
      <c r="G26" s="632">
        <f t="shared" si="8"/>
        <v>0</v>
      </c>
      <c r="H26" s="632">
        <f t="shared" si="8"/>
        <v>0</v>
      </c>
      <c r="I26" s="632">
        <f t="shared" si="8"/>
        <v>2264751</v>
      </c>
      <c r="J26" s="632">
        <f t="shared" si="8"/>
        <v>114051</v>
      </c>
      <c r="K26" s="633">
        <f t="shared" si="8"/>
        <v>2150700</v>
      </c>
    </row>
    <row r="27" spans="1:11" ht="17.25" customHeight="1">
      <c r="A27" s="72"/>
      <c r="B27" s="41" t="s">
        <v>770</v>
      </c>
      <c r="C27" s="423"/>
      <c r="D27" s="416"/>
      <c r="E27" s="639" t="s">
        <v>769</v>
      </c>
      <c r="F27" s="167">
        <v>2151</v>
      </c>
      <c r="G27" s="167"/>
      <c r="H27" s="167"/>
      <c r="I27" s="167">
        <f aca="true" t="shared" si="9" ref="I27:I32">F27+G27-H27</f>
        <v>2151</v>
      </c>
      <c r="J27" s="167">
        <f>I27</f>
        <v>2151</v>
      </c>
      <c r="K27" s="408"/>
    </row>
    <row r="28" spans="1:11" ht="17.25" customHeight="1">
      <c r="A28" s="69"/>
      <c r="B28" s="41" t="s">
        <v>580</v>
      </c>
      <c r="C28" s="416"/>
      <c r="D28" s="416"/>
      <c r="E28" s="639" t="s">
        <v>711</v>
      </c>
      <c r="F28" s="167">
        <v>3000</v>
      </c>
      <c r="G28" s="167"/>
      <c r="H28" s="167"/>
      <c r="I28" s="167">
        <f t="shared" si="9"/>
        <v>3000</v>
      </c>
      <c r="J28" s="167">
        <f>I28</f>
        <v>3000</v>
      </c>
      <c r="K28" s="408"/>
    </row>
    <row r="29" spans="1:11" ht="15" customHeight="1">
      <c r="A29" s="69"/>
      <c r="B29" s="41" t="s">
        <v>385</v>
      </c>
      <c r="C29" s="416"/>
      <c r="D29" s="416"/>
      <c r="E29" s="639" t="s">
        <v>384</v>
      </c>
      <c r="F29" s="167">
        <v>2150700</v>
      </c>
      <c r="G29" s="167"/>
      <c r="H29" s="167"/>
      <c r="I29" s="167">
        <f t="shared" si="9"/>
        <v>2150700</v>
      </c>
      <c r="J29" s="167"/>
      <c r="K29" s="408">
        <f>I29</f>
        <v>2150700</v>
      </c>
    </row>
    <row r="30" spans="1:11" ht="18" customHeight="1">
      <c r="A30" s="69"/>
      <c r="B30" s="41" t="s">
        <v>555</v>
      </c>
      <c r="C30" s="416"/>
      <c r="D30" s="416"/>
      <c r="E30" s="639" t="s">
        <v>709</v>
      </c>
      <c r="F30" s="167">
        <v>1900</v>
      </c>
      <c r="G30" s="167"/>
      <c r="H30" s="167"/>
      <c r="I30" s="167">
        <f t="shared" si="9"/>
        <v>1900</v>
      </c>
      <c r="J30" s="167">
        <f>I30</f>
        <v>1900</v>
      </c>
      <c r="K30" s="408"/>
    </row>
    <row r="31" spans="1:11" ht="16.5" customHeight="1">
      <c r="A31" s="72"/>
      <c r="B31" s="41" t="s">
        <v>617</v>
      </c>
      <c r="C31" s="416"/>
      <c r="D31" s="416"/>
      <c r="E31" s="639" t="s">
        <v>713</v>
      </c>
      <c r="F31" s="167">
        <v>33000</v>
      </c>
      <c r="G31" s="167"/>
      <c r="H31" s="167"/>
      <c r="I31" s="167">
        <f t="shared" si="9"/>
        <v>33000</v>
      </c>
      <c r="J31" s="167">
        <f>I31</f>
        <v>33000</v>
      </c>
      <c r="K31" s="408"/>
    </row>
    <row r="32" spans="1:11" ht="18" customHeight="1">
      <c r="A32" s="69"/>
      <c r="B32" s="41" t="s">
        <v>587</v>
      </c>
      <c r="C32" s="417"/>
      <c r="D32" s="417"/>
      <c r="E32" s="634">
        <v>2110</v>
      </c>
      <c r="F32" s="167">
        <v>74000</v>
      </c>
      <c r="G32" s="167"/>
      <c r="H32" s="167"/>
      <c r="I32" s="167">
        <f t="shared" si="9"/>
        <v>74000</v>
      </c>
      <c r="J32" s="167">
        <f>I32</f>
        <v>74000</v>
      </c>
      <c r="K32" s="408"/>
    </row>
    <row r="33" spans="1:11" ht="19.5" customHeight="1">
      <c r="A33" s="70" t="s">
        <v>463</v>
      </c>
      <c r="B33" s="67" t="s">
        <v>642</v>
      </c>
      <c r="C33" s="426">
        <v>710</v>
      </c>
      <c r="D33" s="427"/>
      <c r="E33" s="644"/>
      <c r="F33" s="168">
        <f aca="true" t="shared" si="10" ref="F33:K33">F34+F36+F38</f>
        <v>287677</v>
      </c>
      <c r="G33" s="168">
        <f t="shared" si="10"/>
        <v>4332</v>
      </c>
      <c r="H33" s="168">
        <f t="shared" si="10"/>
        <v>0</v>
      </c>
      <c r="I33" s="168">
        <f t="shared" si="10"/>
        <v>292009</v>
      </c>
      <c r="J33" s="168">
        <f t="shared" si="10"/>
        <v>292009</v>
      </c>
      <c r="K33" s="641">
        <f t="shared" si="10"/>
        <v>0</v>
      </c>
    </row>
    <row r="34" spans="1:11" ht="25.5" customHeight="1">
      <c r="A34" s="396" t="s">
        <v>553</v>
      </c>
      <c r="B34" s="418" t="s">
        <v>161</v>
      </c>
      <c r="C34" s="413"/>
      <c r="D34" s="413">
        <v>71013</v>
      </c>
      <c r="E34" s="645"/>
      <c r="F34" s="632">
        <f aca="true" t="shared" si="11" ref="F34:K34">F35</f>
        <v>30000</v>
      </c>
      <c r="G34" s="632">
        <f t="shared" si="11"/>
        <v>0</v>
      </c>
      <c r="H34" s="632">
        <f t="shared" si="11"/>
        <v>0</v>
      </c>
      <c r="I34" s="632">
        <f t="shared" si="11"/>
        <v>30000</v>
      </c>
      <c r="J34" s="632">
        <f t="shared" si="11"/>
        <v>30000</v>
      </c>
      <c r="K34" s="633">
        <f t="shared" si="11"/>
        <v>0</v>
      </c>
    </row>
    <row r="35" spans="1:11" ht="18" customHeight="1">
      <c r="A35" s="69"/>
      <c r="B35" s="41" t="s">
        <v>587</v>
      </c>
      <c r="C35" s="417"/>
      <c r="D35" s="417"/>
      <c r="E35" s="634">
        <v>2110</v>
      </c>
      <c r="F35" s="167">
        <v>30000</v>
      </c>
      <c r="G35" s="167"/>
      <c r="H35" s="167"/>
      <c r="I35" s="167">
        <f>F35+G35-H35</f>
        <v>30000</v>
      </c>
      <c r="J35" s="167">
        <f>F35</f>
        <v>30000</v>
      </c>
      <c r="K35" s="408"/>
    </row>
    <row r="36" spans="1:11" ht="18" customHeight="1">
      <c r="A36" s="396" t="s">
        <v>556</v>
      </c>
      <c r="B36" s="418" t="s">
        <v>163</v>
      </c>
      <c r="C36" s="413"/>
      <c r="D36" s="413">
        <v>71014</v>
      </c>
      <c r="E36" s="631"/>
      <c r="F36" s="632">
        <f aca="true" t="shared" si="12" ref="F36:K36">F37</f>
        <v>19000</v>
      </c>
      <c r="G36" s="632">
        <f t="shared" si="12"/>
        <v>0</v>
      </c>
      <c r="H36" s="632">
        <f t="shared" si="12"/>
        <v>0</v>
      </c>
      <c r="I36" s="632">
        <f t="shared" si="12"/>
        <v>19000</v>
      </c>
      <c r="J36" s="632">
        <f t="shared" si="12"/>
        <v>19000</v>
      </c>
      <c r="K36" s="633">
        <f t="shared" si="12"/>
        <v>0</v>
      </c>
    </row>
    <row r="37" spans="1:11" ht="18" customHeight="1">
      <c r="A37" s="69"/>
      <c r="B37" s="41" t="s">
        <v>587</v>
      </c>
      <c r="C37" s="417"/>
      <c r="D37" s="417"/>
      <c r="E37" s="634">
        <v>2110</v>
      </c>
      <c r="F37" s="167">
        <v>19000</v>
      </c>
      <c r="G37" s="167"/>
      <c r="H37" s="167"/>
      <c r="I37" s="167">
        <f>F37+G37-H37</f>
        <v>19000</v>
      </c>
      <c r="J37" s="167">
        <f>I37</f>
        <v>19000</v>
      </c>
      <c r="K37" s="408"/>
    </row>
    <row r="38" spans="1:11" ht="15.75" customHeight="1">
      <c r="A38" s="396" t="s">
        <v>629</v>
      </c>
      <c r="B38" s="418" t="s">
        <v>165</v>
      </c>
      <c r="C38" s="413"/>
      <c r="D38" s="413">
        <v>71015</v>
      </c>
      <c r="E38" s="631"/>
      <c r="F38" s="632">
        <f aca="true" t="shared" si="13" ref="F38:K38">F39+F40</f>
        <v>238677</v>
      </c>
      <c r="G38" s="632">
        <f t="shared" si="13"/>
        <v>4332</v>
      </c>
      <c r="H38" s="632">
        <f t="shared" si="13"/>
        <v>0</v>
      </c>
      <c r="I38" s="632">
        <f t="shared" si="13"/>
        <v>243009</v>
      </c>
      <c r="J38" s="632">
        <f t="shared" si="13"/>
        <v>243009</v>
      </c>
      <c r="K38" s="633">
        <f t="shared" si="13"/>
        <v>0</v>
      </c>
    </row>
    <row r="39" spans="1:11" ht="17.25" customHeight="1">
      <c r="A39" s="69"/>
      <c r="B39" s="41" t="s">
        <v>555</v>
      </c>
      <c r="C39" s="428"/>
      <c r="D39" s="428"/>
      <c r="E39" s="646" t="s">
        <v>709</v>
      </c>
      <c r="F39" s="167">
        <v>50</v>
      </c>
      <c r="G39" s="167"/>
      <c r="H39" s="167"/>
      <c r="I39" s="167">
        <f>F39+G39-H39</f>
        <v>50</v>
      </c>
      <c r="J39" s="167">
        <f>I39</f>
        <v>50</v>
      </c>
      <c r="K39" s="408"/>
    </row>
    <row r="40" spans="1:11" ht="16.5" customHeight="1">
      <c r="A40" s="69"/>
      <c r="B40" s="41" t="s">
        <v>587</v>
      </c>
      <c r="C40" s="417"/>
      <c r="D40" s="417"/>
      <c r="E40" s="634">
        <v>2110</v>
      </c>
      <c r="F40" s="167">
        <v>238627</v>
      </c>
      <c r="G40" s="167">
        <v>4332</v>
      </c>
      <c r="H40" s="167"/>
      <c r="I40" s="167">
        <f>F40+G40-H40</f>
        <v>242959</v>
      </c>
      <c r="J40" s="167">
        <f>I40</f>
        <v>242959</v>
      </c>
      <c r="K40" s="408"/>
    </row>
    <row r="41" spans="1:11" ht="16.5" customHeight="1">
      <c r="A41" s="70" t="s">
        <v>488</v>
      </c>
      <c r="B41" s="67" t="s">
        <v>614</v>
      </c>
      <c r="C41" s="426">
        <v>750</v>
      </c>
      <c r="D41" s="427"/>
      <c r="E41" s="647"/>
      <c r="F41" s="168">
        <f aca="true" t="shared" si="14" ref="F41:K41">F42+F44+F50+F52</f>
        <v>1330275</v>
      </c>
      <c r="G41" s="168">
        <f t="shared" si="14"/>
        <v>60000</v>
      </c>
      <c r="H41" s="168">
        <f t="shared" si="14"/>
        <v>0</v>
      </c>
      <c r="I41" s="168">
        <f t="shared" si="14"/>
        <v>1390275</v>
      </c>
      <c r="J41" s="168">
        <f t="shared" si="14"/>
        <v>1390275</v>
      </c>
      <c r="K41" s="641">
        <f t="shared" si="14"/>
        <v>0</v>
      </c>
    </row>
    <row r="42" spans="1:11" ht="16.5" customHeight="1">
      <c r="A42" s="396" t="s">
        <v>553</v>
      </c>
      <c r="B42" s="418" t="s">
        <v>554</v>
      </c>
      <c r="C42" s="413"/>
      <c r="D42" s="413">
        <v>75011</v>
      </c>
      <c r="E42" s="631"/>
      <c r="F42" s="632">
        <f aca="true" t="shared" si="15" ref="F42:K42">F43</f>
        <v>102935</v>
      </c>
      <c r="G42" s="632">
        <f t="shared" si="15"/>
        <v>60000</v>
      </c>
      <c r="H42" s="632">
        <f t="shared" si="15"/>
        <v>0</v>
      </c>
      <c r="I42" s="632">
        <f t="shared" si="15"/>
        <v>162935</v>
      </c>
      <c r="J42" s="632">
        <f t="shared" si="15"/>
        <v>162935</v>
      </c>
      <c r="K42" s="633">
        <f t="shared" si="15"/>
        <v>0</v>
      </c>
    </row>
    <row r="43" spans="1:11" ht="18" customHeight="1">
      <c r="A43" s="69"/>
      <c r="B43" s="41" t="s">
        <v>587</v>
      </c>
      <c r="C43" s="417"/>
      <c r="D43" s="417"/>
      <c r="E43" s="634">
        <v>2110</v>
      </c>
      <c r="F43" s="167">
        <v>102935</v>
      </c>
      <c r="G43" s="167">
        <v>60000</v>
      </c>
      <c r="H43" s="167"/>
      <c r="I43" s="167">
        <f>F43+G43-H43</f>
        <v>162935</v>
      </c>
      <c r="J43" s="167">
        <f>I43</f>
        <v>162935</v>
      </c>
      <c r="K43" s="408"/>
    </row>
    <row r="44" spans="1:11" ht="17.25" customHeight="1">
      <c r="A44" s="396" t="s">
        <v>556</v>
      </c>
      <c r="B44" s="418" t="s">
        <v>615</v>
      </c>
      <c r="C44" s="413"/>
      <c r="D44" s="413">
        <v>75020</v>
      </c>
      <c r="E44" s="648"/>
      <c r="F44" s="632">
        <f aca="true" t="shared" si="16" ref="F44:K44">F45+F46+F47+F48+F49</f>
        <v>683656</v>
      </c>
      <c r="G44" s="632">
        <f t="shared" si="16"/>
        <v>0</v>
      </c>
      <c r="H44" s="632">
        <f t="shared" si="16"/>
        <v>0</v>
      </c>
      <c r="I44" s="632">
        <f t="shared" si="16"/>
        <v>683656</v>
      </c>
      <c r="J44" s="632">
        <f t="shared" si="16"/>
        <v>683656</v>
      </c>
      <c r="K44" s="633">
        <f t="shared" si="16"/>
        <v>0</v>
      </c>
    </row>
    <row r="45" spans="1:11" ht="12.75" customHeight="1">
      <c r="A45" s="69"/>
      <c r="B45" s="41" t="s">
        <v>616</v>
      </c>
      <c r="C45" s="416"/>
      <c r="D45" s="416"/>
      <c r="E45" s="639" t="s">
        <v>714</v>
      </c>
      <c r="F45" s="167">
        <v>678017</v>
      </c>
      <c r="G45" s="167"/>
      <c r="H45" s="167"/>
      <c r="I45" s="167">
        <f>F45+G45-H45</f>
        <v>678017</v>
      </c>
      <c r="J45" s="167">
        <f>I45</f>
        <v>678017</v>
      </c>
      <c r="K45" s="408"/>
    </row>
    <row r="46" spans="1:11" ht="15" customHeight="1">
      <c r="A46" s="69"/>
      <c r="B46" s="41" t="s">
        <v>558</v>
      </c>
      <c r="C46" s="416"/>
      <c r="D46" s="416"/>
      <c r="E46" s="639" t="s">
        <v>710</v>
      </c>
      <c r="F46" s="167">
        <v>2600</v>
      </c>
      <c r="G46" s="167"/>
      <c r="H46" s="167"/>
      <c r="I46" s="167">
        <f>F46+G46-H46</f>
        <v>2600</v>
      </c>
      <c r="J46" s="167">
        <f>I46</f>
        <v>2600</v>
      </c>
      <c r="K46" s="408"/>
    </row>
    <row r="47" spans="1:11" ht="15" customHeight="1">
      <c r="A47" s="69"/>
      <c r="B47" s="41" t="s">
        <v>580</v>
      </c>
      <c r="C47" s="416"/>
      <c r="D47" s="416"/>
      <c r="E47" s="639" t="s">
        <v>711</v>
      </c>
      <c r="F47" s="167">
        <v>1244</v>
      </c>
      <c r="G47" s="167"/>
      <c r="H47" s="167"/>
      <c r="I47" s="167">
        <f>F47+G47-H47</f>
        <v>1244</v>
      </c>
      <c r="J47" s="167">
        <f>I47</f>
        <v>1244</v>
      </c>
      <c r="K47" s="408"/>
    </row>
    <row r="48" spans="1:11" ht="14.25" customHeight="1">
      <c r="A48" s="69"/>
      <c r="B48" s="41" t="s">
        <v>581</v>
      </c>
      <c r="C48" s="416"/>
      <c r="D48" s="416"/>
      <c r="E48" s="639" t="s">
        <v>712</v>
      </c>
      <c r="F48" s="167">
        <v>175</v>
      </c>
      <c r="G48" s="167"/>
      <c r="H48" s="167"/>
      <c r="I48" s="167">
        <f>F48+G48-H48</f>
        <v>175</v>
      </c>
      <c r="J48" s="167">
        <f>I48</f>
        <v>175</v>
      </c>
      <c r="K48" s="408"/>
    </row>
    <row r="49" spans="1:11" ht="16.5" customHeight="1">
      <c r="A49" s="69"/>
      <c r="B49" s="41" t="s">
        <v>617</v>
      </c>
      <c r="C49" s="416"/>
      <c r="D49" s="416"/>
      <c r="E49" s="639" t="s">
        <v>713</v>
      </c>
      <c r="F49" s="167">
        <v>1620</v>
      </c>
      <c r="G49" s="167"/>
      <c r="H49" s="167"/>
      <c r="I49" s="167">
        <f>F49+G49-H49</f>
        <v>1620</v>
      </c>
      <c r="J49" s="167">
        <f>I49</f>
        <v>1620</v>
      </c>
      <c r="K49" s="408"/>
    </row>
    <row r="50" spans="1:11" ht="16.5" customHeight="1">
      <c r="A50" s="396" t="s">
        <v>629</v>
      </c>
      <c r="B50" s="418" t="s">
        <v>179</v>
      </c>
      <c r="C50" s="413"/>
      <c r="D50" s="413">
        <v>75045</v>
      </c>
      <c r="E50" s="631"/>
      <c r="F50" s="632">
        <f aca="true" t="shared" si="17" ref="F50:K50">F51</f>
        <v>14000</v>
      </c>
      <c r="G50" s="632">
        <f t="shared" si="17"/>
        <v>0</v>
      </c>
      <c r="H50" s="632">
        <f t="shared" si="17"/>
        <v>0</v>
      </c>
      <c r="I50" s="632">
        <f t="shared" si="17"/>
        <v>14000</v>
      </c>
      <c r="J50" s="632">
        <f t="shared" si="17"/>
        <v>14000</v>
      </c>
      <c r="K50" s="633">
        <f t="shared" si="17"/>
        <v>0</v>
      </c>
    </row>
    <row r="51" spans="1:11" ht="18" customHeight="1">
      <c r="A51" s="69"/>
      <c r="B51" s="41" t="s">
        <v>587</v>
      </c>
      <c r="C51" s="417"/>
      <c r="D51" s="417"/>
      <c r="E51" s="634">
        <v>2110</v>
      </c>
      <c r="F51" s="167">
        <v>14000</v>
      </c>
      <c r="G51" s="167"/>
      <c r="H51" s="167"/>
      <c r="I51" s="167">
        <f>F51+G51-H51</f>
        <v>14000</v>
      </c>
      <c r="J51" s="167">
        <f>I51</f>
        <v>14000</v>
      </c>
      <c r="K51" s="408"/>
    </row>
    <row r="52" spans="1:12" ht="23.25" customHeight="1">
      <c r="A52" s="396" t="s">
        <v>771</v>
      </c>
      <c r="B52" s="418" t="s">
        <v>389</v>
      </c>
      <c r="C52" s="413"/>
      <c r="D52" s="413">
        <v>75075</v>
      </c>
      <c r="E52" s="648"/>
      <c r="F52" s="632">
        <f aca="true" t="shared" si="18" ref="F52:K52">F53+F54</f>
        <v>529684</v>
      </c>
      <c r="G52" s="632">
        <f t="shared" si="18"/>
        <v>0</v>
      </c>
      <c r="H52" s="632">
        <f t="shared" si="18"/>
        <v>0</v>
      </c>
      <c r="I52" s="632">
        <f t="shared" si="18"/>
        <v>529684</v>
      </c>
      <c r="J52" s="632">
        <f t="shared" si="18"/>
        <v>529684</v>
      </c>
      <c r="K52" s="633">
        <f t="shared" si="18"/>
        <v>0</v>
      </c>
      <c r="L52" s="7"/>
    </row>
    <row r="53" spans="1:12" ht="21.75" customHeight="1">
      <c r="A53" s="69"/>
      <c r="B53" s="437" t="s">
        <v>856</v>
      </c>
      <c r="C53" s="417"/>
      <c r="D53" s="417"/>
      <c r="E53" s="634">
        <v>2705</v>
      </c>
      <c r="F53" s="167">
        <v>473928</v>
      </c>
      <c r="G53" s="167"/>
      <c r="H53" s="167"/>
      <c r="I53" s="167">
        <f>F53+G53-H53</f>
        <v>473928</v>
      </c>
      <c r="J53" s="167">
        <f>I53</f>
        <v>473928</v>
      </c>
      <c r="K53" s="408"/>
      <c r="L53" s="7"/>
    </row>
    <row r="54" spans="1:12" ht="17.25" customHeight="1">
      <c r="A54" s="69"/>
      <c r="B54" s="437" t="s">
        <v>804</v>
      </c>
      <c r="C54" s="417"/>
      <c r="D54" s="417"/>
      <c r="E54" s="634">
        <v>2326</v>
      </c>
      <c r="F54" s="167">
        <v>55756</v>
      </c>
      <c r="G54" s="167"/>
      <c r="H54" s="167"/>
      <c r="I54" s="167">
        <f>F54+G54-H54</f>
        <v>55756</v>
      </c>
      <c r="J54" s="167">
        <f>I54</f>
        <v>55756</v>
      </c>
      <c r="K54" s="408"/>
      <c r="L54" s="7"/>
    </row>
    <row r="55" spans="1:12" ht="26.25" customHeight="1">
      <c r="A55" s="70" t="s">
        <v>476</v>
      </c>
      <c r="B55" s="67" t="s">
        <v>618</v>
      </c>
      <c r="C55" s="426">
        <v>754</v>
      </c>
      <c r="D55" s="427"/>
      <c r="E55" s="644"/>
      <c r="F55" s="168">
        <f aca="true" t="shared" si="19" ref="F55:K55">F56</f>
        <v>2763000</v>
      </c>
      <c r="G55" s="168">
        <f t="shared" si="19"/>
        <v>6496</v>
      </c>
      <c r="H55" s="168">
        <f t="shared" si="19"/>
        <v>0</v>
      </c>
      <c r="I55" s="168">
        <f t="shared" si="19"/>
        <v>2769496</v>
      </c>
      <c r="J55" s="168">
        <f t="shared" si="19"/>
        <v>2589496</v>
      </c>
      <c r="K55" s="641">
        <f t="shared" si="19"/>
        <v>180000</v>
      </c>
      <c r="L55" s="7"/>
    </row>
    <row r="56" spans="1:11" ht="26.25" customHeight="1">
      <c r="A56" s="396" t="s">
        <v>553</v>
      </c>
      <c r="B56" s="418" t="s">
        <v>433</v>
      </c>
      <c r="C56" s="413"/>
      <c r="D56" s="413">
        <v>75411</v>
      </c>
      <c r="E56" s="631"/>
      <c r="F56" s="632">
        <f aca="true" t="shared" si="20" ref="F56:K56">SUM(F57:F62)</f>
        <v>2763000</v>
      </c>
      <c r="G56" s="632">
        <f t="shared" si="20"/>
        <v>6496</v>
      </c>
      <c r="H56" s="632">
        <f t="shared" si="20"/>
        <v>0</v>
      </c>
      <c r="I56" s="632">
        <f t="shared" si="20"/>
        <v>2769496</v>
      </c>
      <c r="J56" s="632">
        <f t="shared" si="20"/>
        <v>2589496</v>
      </c>
      <c r="K56" s="633">
        <f t="shared" si="20"/>
        <v>180000</v>
      </c>
    </row>
    <row r="57" spans="1:11" ht="15.75" customHeight="1">
      <c r="A57" s="69"/>
      <c r="B57" s="41" t="s">
        <v>555</v>
      </c>
      <c r="C57" s="428"/>
      <c r="D57" s="428"/>
      <c r="E57" s="649" t="s">
        <v>709</v>
      </c>
      <c r="F57" s="167">
        <v>1000</v>
      </c>
      <c r="G57" s="167"/>
      <c r="H57" s="167"/>
      <c r="I57" s="167">
        <f aca="true" t="shared" si="21" ref="I57:I62">F57+G57-H57</f>
        <v>1000</v>
      </c>
      <c r="J57" s="167">
        <f>I57</f>
        <v>1000</v>
      </c>
      <c r="K57" s="408"/>
    </row>
    <row r="58" spans="1:11" ht="14.25" customHeight="1">
      <c r="A58" s="69"/>
      <c r="B58" s="41" t="s">
        <v>587</v>
      </c>
      <c r="C58" s="428"/>
      <c r="D58" s="428"/>
      <c r="E58" s="649" t="s">
        <v>291</v>
      </c>
      <c r="F58" s="167">
        <v>2582000</v>
      </c>
      <c r="G58" s="167">
        <v>2496</v>
      </c>
      <c r="H58" s="167"/>
      <c r="I58" s="167">
        <f t="shared" si="21"/>
        <v>2584496</v>
      </c>
      <c r="J58" s="167">
        <f>I58</f>
        <v>2584496</v>
      </c>
      <c r="K58" s="408"/>
    </row>
    <row r="59" spans="1:11" ht="21.75" customHeight="1">
      <c r="A59" s="69"/>
      <c r="B59" s="41" t="s">
        <v>921</v>
      </c>
      <c r="C59" s="428"/>
      <c r="D59" s="428"/>
      <c r="E59" s="649" t="s">
        <v>274</v>
      </c>
      <c r="F59" s="167"/>
      <c r="G59" s="167">
        <v>4000</v>
      </c>
      <c r="H59" s="167"/>
      <c r="I59" s="167">
        <f t="shared" si="21"/>
        <v>4000</v>
      </c>
      <c r="J59" s="167">
        <f>I59</f>
        <v>4000</v>
      </c>
      <c r="K59" s="408"/>
    </row>
    <row r="60" spans="1:11" ht="21" customHeight="1">
      <c r="A60" s="69"/>
      <c r="B60" s="132" t="s">
        <v>275</v>
      </c>
      <c r="C60" s="428"/>
      <c r="D60" s="428"/>
      <c r="E60" s="649" t="s">
        <v>57</v>
      </c>
      <c r="F60" s="167">
        <v>15000</v>
      </c>
      <c r="G60" s="167"/>
      <c r="H60" s="167"/>
      <c r="I60" s="167">
        <f t="shared" si="21"/>
        <v>15000</v>
      </c>
      <c r="J60" s="167"/>
      <c r="K60" s="408">
        <f>I60</f>
        <v>15000</v>
      </c>
    </row>
    <row r="61" spans="1:11" ht="16.5" customHeight="1">
      <c r="A61" s="69"/>
      <c r="B61" s="41" t="s">
        <v>587</v>
      </c>
      <c r="C61" s="417"/>
      <c r="D61" s="417"/>
      <c r="E61" s="634">
        <v>6410</v>
      </c>
      <c r="F61" s="167">
        <v>150000</v>
      </c>
      <c r="G61" s="167"/>
      <c r="H61" s="167"/>
      <c r="I61" s="167">
        <f t="shared" si="21"/>
        <v>150000</v>
      </c>
      <c r="J61" s="167"/>
      <c r="K61" s="408">
        <f>I61</f>
        <v>150000</v>
      </c>
    </row>
    <row r="62" spans="1:11" ht="16.5" customHeight="1">
      <c r="A62" s="69"/>
      <c r="B62" s="41" t="s">
        <v>588</v>
      </c>
      <c r="C62" s="417"/>
      <c r="D62" s="417"/>
      <c r="E62" s="634">
        <v>6610</v>
      </c>
      <c r="F62" s="167">
        <v>15000</v>
      </c>
      <c r="G62" s="167"/>
      <c r="H62" s="167"/>
      <c r="I62" s="167">
        <f t="shared" si="21"/>
        <v>15000</v>
      </c>
      <c r="J62" s="167"/>
      <c r="K62" s="408">
        <f>I62</f>
        <v>15000</v>
      </c>
    </row>
    <row r="63" spans="1:11" ht="27" customHeight="1">
      <c r="A63" s="70" t="s">
        <v>549</v>
      </c>
      <c r="B63" s="426" t="s">
        <v>724</v>
      </c>
      <c r="C63" s="420" t="s">
        <v>619</v>
      </c>
      <c r="D63" s="425"/>
      <c r="E63" s="643"/>
      <c r="F63" s="168">
        <f aca="true" t="shared" si="22" ref="F63:K63">F64</f>
        <v>2698361</v>
      </c>
      <c r="G63" s="168">
        <f t="shared" si="22"/>
        <v>0</v>
      </c>
      <c r="H63" s="168">
        <f t="shared" si="22"/>
        <v>0</v>
      </c>
      <c r="I63" s="168">
        <f t="shared" si="22"/>
        <v>2698361</v>
      </c>
      <c r="J63" s="168">
        <f t="shared" si="22"/>
        <v>2698361</v>
      </c>
      <c r="K63" s="641">
        <f t="shared" si="22"/>
        <v>0</v>
      </c>
    </row>
    <row r="64" spans="1:11" ht="24.75" customHeight="1">
      <c r="A64" s="396" t="s">
        <v>553</v>
      </c>
      <c r="B64" s="413" t="s">
        <v>722</v>
      </c>
      <c r="C64" s="414"/>
      <c r="D64" s="414" t="s">
        <v>620</v>
      </c>
      <c r="E64" s="638"/>
      <c r="F64" s="632">
        <f aca="true" t="shared" si="23" ref="F64:K64">F65+F66</f>
        <v>2698361</v>
      </c>
      <c r="G64" s="632">
        <f t="shared" si="23"/>
        <v>0</v>
      </c>
      <c r="H64" s="632">
        <f t="shared" si="23"/>
        <v>0</v>
      </c>
      <c r="I64" s="632">
        <f t="shared" si="23"/>
        <v>2698361</v>
      </c>
      <c r="J64" s="632">
        <f t="shared" si="23"/>
        <v>2698361</v>
      </c>
      <c r="K64" s="633">
        <f t="shared" si="23"/>
        <v>0</v>
      </c>
    </row>
    <row r="65" spans="1:11" ht="16.5" customHeight="1">
      <c r="A65" s="69"/>
      <c r="B65" s="41" t="s">
        <v>723</v>
      </c>
      <c r="C65" s="416"/>
      <c r="D65" s="416"/>
      <c r="E65" s="639" t="s">
        <v>715</v>
      </c>
      <c r="F65" s="167">
        <v>2651103</v>
      </c>
      <c r="G65" s="167"/>
      <c r="H65" s="167"/>
      <c r="I65" s="167">
        <f>F65+G65-H65</f>
        <v>2651103</v>
      </c>
      <c r="J65" s="167">
        <f>I65</f>
        <v>2651103</v>
      </c>
      <c r="K65" s="408"/>
    </row>
    <row r="66" spans="1:11" ht="18.75" customHeight="1">
      <c r="A66" s="69"/>
      <c r="B66" s="41" t="s">
        <v>149</v>
      </c>
      <c r="C66" s="416"/>
      <c r="D66" s="416"/>
      <c r="E66" s="639" t="s">
        <v>716</v>
      </c>
      <c r="F66" s="167">
        <v>47258</v>
      </c>
      <c r="G66" s="167"/>
      <c r="H66" s="167"/>
      <c r="I66" s="167">
        <f>F66+G66-H66</f>
        <v>47258</v>
      </c>
      <c r="J66" s="167">
        <f>I66</f>
        <v>47258</v>
      </c>
      <c r="K66" s="408"/>
    </row>
    <row r="67" spans="1:11" ht="17.25" customHeight="1">
      <c r="A67" s="70" t="s">
        <v>544</v>
      </c>
      <c r="B67" s="67" t="s">
        <v>621</v>
      </c>
      <c r="C67" s="426">
        <v>758</v>
      </c>
      <c r="D67" s="427"/>
      <c r="E67" s="644"/>
      <c r="F67" s="168">
        <f aca="true" t="shared" si="24" ref="F67:K67">F68+F70+F72+F74</f>
        <v>20117313</v>
      </c>
      <c r="G67" s="168">
        <f t="shared" si="24"/>
        <v>50000</v>
      </c>
      <c r="H67" s="168">
        <f t="shared" si="24"/>
        <v>0</v>
      </c>
      <c r="I67" s="168">
        <f t="shared" si="24"/>
        <v>20167313</v>
      </c>
      <c r="J67" s="168">
        <f t="shared" si="24"/>
        <v>20167313</v>
      </c>
      <c r="K67" s="641">
        <f t="shared" si="24"/>
        <v>0</v>
      </c>
    </row>
    <row r="68" spans="1:11" ht="17.25" customHeight="1">
      <c r="A68" s="396" t="s">
        <v>553</v>
      </c>
      <c r="B68" s="418" t="s">
        <v>589</v>
      </c>
      <c r="C68" s="413"/>
      <c r="D68" s="413">
        <v>75801</v>
      </c>
      <c r="E68" s="648"/>
      <c r="F68" s="632">
        <f aca="true" t="shared" si="25" ref="F68:K68">F69</f>
        <v>15842906</v>
      </c>
      <c r="G68" s="632">
        <f t="shared" si="25"/>
        <v>50000</v>
      </c>
      <c r="H68" s="632">
        <f t="shared" si="25"/>
        <v>0</v>
      </c>
      <c r="I68" s="632">
        <f t="shared" si="25"/>
        <v>15892906</v>
      </c>
      <c r="J68" s="632">
        <f t="shared" si="25"/>
        <v>15892906</v>
      </c>
      <c r="K68" s="633">
        <f t="shared" si="25"/>
        <v>0</v>
      </c>
    </row>
    <row r="69" spans="1:11" ht="17.25" customHeight="1">
      <c r="A69" s="69"/>
      <c r="B69" s="41" t="s">
        <v>471</v>
      </c>
      <c r="C69" s="417"/>
      <c r="D69" s="417"/>
      <c r="E69" s="639" t="s">
        <v>718</v>
      </c>
      <c r="F69" s="167">
        <v>15842906</v>
      </c>
      <c r="G69" s="167">
        <v>50000</v>
      </c>
      <c r="H69" s="167"/>
      <c r="I69" s="167">
        <f>F69+G69-H69</f>
        <v>15892906</v>
      </c>
      <c r="J69" s="167">
        <f>I69</f>
        <v>15892906</v>
      </c>
      <c r="K69" s="408"/>
    </row>
    <row r="70" spans="1:11" ht="22.5" customHeight="1">
      <c r="A70" s="396" t="s">
        <v>629</v>
      </c>
      <c r="B70" s="418" t="s">
        <v>666</v>
      </c>
      <c r="C70" s="413"/>
      <c r="D70" s="413">
        <v>75803</v>
      </c>
      <c r="E70" s="74"/>
      <c r="F70" s="632">
        <f aca="true" t="shared" si="26" ref="F70:K70">F71</f>
        <v>2489885</v>
      </c>
      <c r="G70" s="632">
        <f t="shared" si="26"/>
        <v>0</v>
      </c>
      <c r="H70" s="632">
        <f t="shared" si="26"/>
        <v>0</v>
      </c>
      <c r="I70" s="632">
        <f t="shared" si="26"/>
        <v>2489885</v>
      </c>
      <c r="J70" s="632">
        <f t="shared" si="26"/>
        <v>2489885</v>
      </c>
      <c r="K70" s="633">
        <f t="shared" si="26"/>
        <v>0</v>
      </c>
    </row>
    <row r="71" spans="1:11" ht="15.75" customHeight="1">
      <c r="A71" s="261"/>
      <c r="B71" s="41" t="s">
        <v>472</v>
      </c>
      <c r="C71" s="417"/>
      <c r="D71" s="417"/>
      <c r="E71" s="639" t="s">
        <v>718</v>
      </c>
      <c r="F71" s="167">
        <v>2489885</v>
      </c>
      <c r="G71" s="167"/>
      <c r="H71" s="167"/>
      <c r="I71" s="167">
        <f>F71+G71-H71</f>
        <v>2489885</v>
      </c>
      <c r="J71" s="167">
        <f>I71</f>
        <v>2489885</v>
      </c>
      <c r="K71" s="408"/>
    </row>
    <row r="72" spans="1:11" ht="15" customHeight="1">
      <c r="A72" s="396" t="s">
        <v>636</v>
      </c>
      <c r="B72" s="418" t="s">
        <v>622</v>
      </c>
      <c r="C72" s="413"/>
      <c r="D72" s="413">
        <v>75814</v>
      </c>
      <c r="E72" s="638"/>
      <c r="F72" s="632">
        <f aca="true" t="shared" si="27" ref="F72:K72">F73</f>
        <v>30000</v>
      </c>
      <c r="G72" s="632">
        <f t="shared" si="27"/>
        <v>0</v>
      </c>
      <c r="H72" s="632">
        <f t="shared" si="27"/>
        <v>0</v>
      </c>
      <c r="I72" s="632">
        <f t="shared" si="27"/>
        <v>30000</v>
      </c>
      <c r="J72" s="632">
        <f t="shared" si="27"/>
        <v>30000</v>
      </c>
      <c r="K72" s="633">
        <f t="shared" si="27"/>
        <v>0</v>
      </c>
    </row>
    <row r="73" spans="1:11" ht="15.75" customHeight="1">
      <c r="A73" s="69"/>
      <c r="B73" s="41" t="s">
        <v>555</v>
      </c>
      <c r="C73" s="417"/>
      <c r="D73" s="417"/>
      <c r="E73" s="639" t="s">
        <v>709</v>
      </c>
      <c r="F73" s="167">
        <v>30000</v>
      </c>
      <c r="G73" s="167"/>
      <c r="H73" s="167"/>
      <c r="I73" s="167">
        <f>F73+G73-H73</f>
        <v>30000</v>
      </c>
      <c r="J73" s="167">
        <f>I73</f>
        <v>30000</v>
      </c>
      <c r="K73" s="408"/>
    </row>
    <row r="74" spans="1:11" ht="23.25" customHeight="1">
      <c r="A74" s="396" t="s">
        <v>637</v>
      </c>
      <c r="B74" s="418" t="s">
        <v>762</v>
      </c>
      <c r="C74" s="413"/>
      <c r="D74" s="413">
        <v>75832</v>
      </c>
      <c r="E74" s="638"/>
      <c r="F74" s="632">
        <f aca="true" t="shared" si="28" ref="F74:K74">F75</f>
        <v>1754522</v>
      </c>
      <c r="G74" s="632">
        <f t="shared" si="28"/>
        <v>0</v>
      </c>
      <c r="H74" s="632">
        <f t="shared" si="28"/>
        <v>0</v>
      </c>
      <c r="I74" s="632">
        <f t="shared" si="28"/>
        <v>1754522</v>
      </c>
      <c r="J74" s="632">
        <f t="shared" si="28"/>
        <v>1754522</v>
      </c>
      <c r="K74" s="633">
        <f t="shared" si="28"/>
        <v>0</v>
      </c>
    </row>
    <row r="75" spans="1:11" ht="17.25" customHeight="1">
      <c r="A75" s="72"/>
      <c r="B75" s="41" t="s">
        <v>473</v>
      </c>
      <c r="C75" s="424"/>
      <c r="D75" s="424"/>
      <c r="E75" s="639" t="s">
        <v>718</v>
      </c>
      <c r="F75" s="167">
        <v>1754522</v>
      </c>
      <c r="G75" s="167"/>
      <c r="H75" s="167"/>
      <c r="I75" s="167">
        <f>F75+G75-H75</f>
        <v>1754522</v>
      </c>
      <c r="J75" s="167">
        <f>I75</f>
        <v>1754522</v>
      </c>
      <c r="K75" s="408"/>
    </row>
    <row r="76" spans="1:11" ht="15.75" customHeight="1">
      <c r="A76" s="70" t="s">
        <v>744</v>
      </c>
      <c r="B76" s="67" t="s">
        <v>623</v>
      </c>
      <c r="C76" s="420" t="s">
        <v>243</v>
      </c>
      <c r="D76" s="425"/>
      <c r="E76" s="643"/>
      <c r="F76" s="168">
        <f aca="true" t="shared" si="29" ref="F76:K76">F77+F81+F88+F90+F92</f>
        <v>370872</v>
      </c>
      <c r="G76" s="168">
        <f t="shared" si="29"/>
        <v>11100</v>
      </c>
      <c r="H76" s="168">
        <f t="shared" si="29"/>
        <v>37</v>
      </c>
      <c r="I76" s="168">
        <f t="shared" si="29"/>
        <v>381935</v>
      </c>
      <c r="J76" s="168">
        <f t="shared" si="29"/>
        <v>291842</v>
      </c>
      <c r="K76" s="641">
        <f t="shared" si="29"/>
        <v>90093</v>
      </c>
    </row>
    <row r="77" spans="1:11" ht="15.75" customHeight="1">
      <c r="A77" s="396" t="s">
        <v>553</v>
      </c>
      <c r="B77" s="418" t="s">
        <v>254</v>
      </c>
      <c r="C77" s="414"/>
      <c r="D77" s="414" t="s">
        <v>253</v>
      </c>
      <c r="E77" s="650"/>
      <c r="F77" s="632">
        <f aca="true" t="shared" si="30" ref="F77:K77">F78+F79+F80</f>
        <v>17878</v>
      </c>
      <c r="G77" s="632">
        <f t="shared" si="30"/>
        <v>0</v>
      </c>
      <c r="H77" s="632">
        <f t="shared" si="30"/>
        <v>0</v>
      </c>
      <c r="I77" s="632">
        <f t="shared" si="30"/>
        <v>17878</v>
      </c>
      <c r="J77" s="632">
        <f t="shared" si="30"/>
        <v>17878</v>
      </c>
      <c r="K77" s="633">
        <f t="shared" si="30"/>
        <v>0</v>
      </c>
    </row>
    <row r="78" spans="1:11" ht="14.25" customHeight="1">
      <c r="A78" s="69"/>
      <c r="B78" s="41" t="s">
        <v>558</v>
      </c>
      <c r="C78" s="416"/>
      <c r="D78" s="416"/>
      <c r="E78" s="639" t="s">
        <v>710</v>
      </c>
      <c r="F78" s="167">
        <v>624</v>
      </c>
      <c r="G78" s="167"/>
      <c r="H78" s="167"/>
      <c r="I78" s="167">
        <f>F78+G78-H78</f>
        <v>624</v>
      </c>
      <c r="J78" s="167">
        <f>I78</f>
        <v>624</v>
      </c>
      <c r="K78" s="408"/>
    </row>
    <row r="79" spans="1:11" ht="15.75" customHeight="1">
      <c r="A79" s="69"/>
      <c r="B79" s="41" t="s">
        <v>741</v>
      </c>
      <c r="C79" s="416"/>
      <c r="D79" s="416"/>
      <c r="E79" s="639" t="s">
        <v>711</v>
      </c>
      <c r="F79" s="167">
        <v>16810</v>
      </c>
      <c r="G79" s="167"/>
      <c r="H79" s="167"/>
      <c r="I79" s="167">
        <f>F79+G79-H79</f>
        <v>16810</v>
      </c>
      <c r="J79" s="167">
        <f>I79</f>
        <v>16810</v>
      </c>
      <c r="K79" s="408"/>
    </row>
    <row r="80" spans="1:11" ht="16.5" customHeight="1">
      <c r="A80" s="72"/>
      <c r="B80" s="41" t="s">
        <v>555</v>
      </c>
      <c r="C80" s="417"/>
      <c r="D80" s="424"/>
      <c r="E80" s="639" t="s">
        <v>709</v>
      </c>
      <c r="F80" s="167">
        <v>444</v>
      </c>
      <c r="G80" s="167"/>
      <c r="H80" s="167"/>
      <c r="I80" s="167">
        <f>F80+G80-H80</f>
        <v>444</v>
      </c>
      <c r="J80" s="167">
        <f>I80</f>
        <v>444</v>
      </c>
      <c r="K80" s="408"/>
    </row>
    <row r="81" spans="1:11" ht="15.75" customHeight="1">
      <c r="A81" s="396" t="s">
        <v>556</v>
      </c>
      <c r="B81" s="418" t="s">
        <v>288</v>
      </c>
      <c r="C81" s="413"/>
      <c r="D81" s="413">
        <v>80130</v>
      </c>
      <c r="E81" s="648"/>
      <c r="F81" s="632">
        <f aca="true" t="shared" si="31" ref="F81:K81">SUM(F82:F87)</f>
        <v>86871</v>
      </c>
      <c r="G81" s="632">
        <f t="shared" si="31"/>
        <v>153</v>
      </c>
      <c r="H81" s="632">
        <f t="shared" si="31"/>
        <v>37</v>
      </c>
      <c r="I81" s="632">
        <f t="shared" si="31"/>
        <v>86987</v>
      </c>
      <c r="J81" s="632">
        <f t="shared" si="31"/>
        <v>86894</v>
      </c>
      <c r="K81" s="632">
        <f t="shared" si="31"/>
        <v>93</v>
      </c>
    </row>
    <row r="82" spans="1:11" ht="15.75" customHeight="1">
      <c r="A82" s="72"/>
      <c r="B82" s="41" t="s">
        <v>741</v>
      </c>
      <c r="C82" s="417"/>
      <c r="D82" s="424"/>
      <c r="E82" s="639" t="s">
        <v>711</v>
      </c>
      <c r="F82" s="167">
        <v>32160</v>
      </c>
      <c r="G82" s="167"/>
      <c r="H82" s="167"/>
      <c r="I82" s="167">
        <f aca="true" t="shared" si="32" ref="I82:I87">F82+G82-H82</f>
        <v>32160</v>
      </c>
      <c r="J82" s="167">
        <f>I82</f>
        <v>32160</v>
      </c>
      <c r="K82" s="408"/>
    </row>
    <row r="83" spans="1:11" ht="14.25" customHeight="1">
      <c r="A83" s="72"/>
      <c r="B83" s="41" t="s">
        <v>581</v>
      </c>
      <c r="C83" s="417"/>
      <c r="D83" s="424"/>
      <c r="E83" s="639" t="s">
        <v>712</v>
      </c>
      <c r="F83" s="167">
        <v>45385</v>
      </c>
      <c r="G83" s="167"/>
      <c r="H83" s="167">
        <v>37</v>
      </c>
      <c r="I83" s="167">
        <f t="shared" si="32"/>
        <v>45348</v>
      </c>
      <c r="J83" s="167">
        <f>I83</f>
        <v>45348</v>
      </c>
      <c r="K83" s="408"/>
    </row>
    <row r="84" spans="1:11" ht="14.25" customHeight="1">
      <c r="A84" s="72"/>
      <c r="B84" s="41" t="s">
        <v>385</v>
      </c>
      <c r="C84" s="417"/>
      <c r="D84" s="424"/>
      <c r="E84" s="639" t="s">
        <v>384</v>
      </c>
      <c r="F84" s="167"/>
      <c r="G84" s="167">
        <v>93</v>
      </c>
      <c r="H84" s="167"/>
      <c r="I84" s="167">
        <f t="shared" si="32"/>
        <v>93</v>
      </c>
      <c r="J84" s="167"/>
      <c r="K84" s="408">
        <f>I84</f>
        <v>93</v>
      </c>
    </row>
    <row r="85" spans="1:11" ht="15" customHeight="1">
      <c r="A85" s="72"/>
      <c r="B85" s="41" t="s">
        <v>555</v>
      </c>
      <c r="C85" s="417"/>
      <c r="D85" s="424"/>
      <c r="E85" s="639" t="s">
        <v>709</v>
      </c>
      <c r="F85" s="167">
        <v>368</v>
      </c>
      <c r="G85" s="167">
        <v>60</v>
      </c>
      <c r="H85" s="167"/>
      <c r="I85" s="167">
        <f t="shared" si="32"/>
        <v>428</v>
      </c>
      <c r="J85" s="167">
        <f>I85</f>
        <v>428</v>
      </c>
      <c r="K85" s="408"/>
    </row>
    <row r="86" spans="1:11" ht="15" customHeight="1">
      <c r="A86" s="72"/>
      <c r="B86" s="41" t="s">
        <v>617</v>
      </c>
      <c r="C86" s="417"/>
      <c r="D86" s="424"/>
      <c r="E86" s="639" t="s">
        <v>713</v>
      </c>
      <c r="F86" s="167">
        <v>6672</v>
      </c>
      <c r="G86" s="167"/>
      <c r="H86" s="167"/>
      <c r="I86" s="167">
        <f t="shared" si="32"/>
        <v>6672</v>
      </c>
      <c r="J86" s="167">
        <f>I86</f>
        <v>6672</v>
      </c>
      <c r="K86" s="408"/>
    </row>
    <row r="87" spans="1:11" ht="21.75" customHeight="1">
      <c r="A87" s="72"/>
      <c r="B87" s="41" t="s">
        <v>856</v>
      </c>
      <c r="C87" s="417"/>
      <c r="D87" s="424"/>
      <c r="E87" s="639" t="s">
        <v>940</v>
      </c>
      <c r="F87" s="167">
        <v>2286</v>
      </c>
      <c r="G87" s="167"/>
      <c r="H87" s="167"/>
      <c r="I87" s="167">
        <f t="shared" si="32"/>
        <v>2286</v>
      </c>
      <c r="J87" s="167">
        <f>I87</f>
        <v>2286</v>
      </c>
      <c r="K87" s="408"/>
    </row>
    <row r="88" spans="1:11" ht="16.5" customHeight="1">
      <c r="A88" s="450" t="s">
        <v>629</v>
      </c>
      <c r="B88" s="585" t="s">
        <v>56</v>
      </c>
      <c r="C88" s="433"/>
      <c r="D88" s="585">
        <v>80147</v>
      </c>
      <c r="E88" s="651"/>
      <c r="F88" s="652">
        <f aca="true" t="shared" si="33" ref="F88:K88">F89</f>
        <v>90000</v>
      </c>
      <c r="G88" s="652">
        <f t="shared" si="33"/>
        <v>0</v>
      </c>
      <c r="H88" s="652">
        <f t="shared" si="33"/>
        <v>0</v>
      </c>
      <c r="I88" s="652">
        <f t="shared" si="33"/>
        <v>90000</v>
      </c>
      <c r="J88" s="652">
        <f t="shared" si="33"/>
        <v>0</v>
      </c>
      <c r="K88" s="653">
        <f t="shared" si="33"/>
        <v>90000</v>
      </c>
    </row>
    <row r="89" spans="1:11" ht="21.75" customHeight="1">
      <c r="A89" s="72"/>
      <c r="B89" s="41" t="s">
        <v>58</v>
      </c>
      <c r="C89" s="417"/>
      <c r="D89" s="424"/>
      <c r="E89" s="639" t="s">
        <v>57</v>
      </c>
      <c r="F89" s="167">
        <v>90000</v>
      </c>
      <c r="G89" s="167"/>
      <c r="H89" s="167"/>
      <c r="I89" s="167">
        <f>F89+G89-H89</f>
        <v>90000</v>
      </c>
      <c r="J89" s="167"/>
      <c r="K89" s="408">
        <f>I89</f>
        <v>90000</v>
      </c>
    </row>
    <row r="90" spans="1:11" ht="16.5" customHeight="1">
      <c r="A90" s="450" t="s">
        <v>636</v>
      </c>
      <c r="B90" s="346" t="s">
        <v>900</v>
      </c>
      <c r="C90" s="429"/>
      <c r="D90" s="546">
        <v>80148</v>
      </c>
      <c r="E90" s="74"/>
      <c r="F90" s="632">
        <f aca="true" t="shared" si="34" ref="F90:K90">F91</f>
        <v>2500</v>
      </c>
      <c r="G90" s="632">
        <f t="shared" si="34"/>
        <v>0</v>
      </c>
      <c r="H90" s="632">
        <f t="shared" si="34"/>
        <v>0</v>
      </c>
      <c r="I90" s="632">
        <f t="shared" si="34"/>
        <v>2500</v>
      </c>
      <c r="J90" s="632">
        <f t="shared" si="34"/>
        <v>2500</v>
      </c>
      <c r="K90" s="633">
        <f t="shared" si="34"/>
        <v>0</v>
      </c>
    </row>
    <row r="91" spans="1:11" ht="18.75" customHeight="1">
      <c r="A91" s="72"/>
      <c r="B91" s="41" t="s">
        <v>581</v>
      </c>
      <c r="C91" s="417"/>
      <c r="D91" s="424"/>
      <c r="E91" s="639" t="s">
        <v>712</v>
      </c>
      <c r="F91" s="167">
        <v>2500</v>
      </c>
      <c r="G91" s="167"/>
      <c r="H91" s="167"/>
      <c r="I91" s="167">
        <f>F91+G91-H91</f>
        <v>2500</v>
      </c>
      <c r="J91" s="167">
        <f>I91</f>
        <v>2500</v>
      </c>
      <c r="K91" s="408"/>
    </row>
    <row r="92" spans="1:11" ht="18" customHeight="1">
      <c r="A92" s="396" t="s">
        <v>637</v>
      </c>
      <c r="B92" s="432" t="s">
        <v>182</v>
      </c>
      <c r="C92" s="431"/>
      <c r="D92" s="432">
        <v>80195</v>
      </c>
      <c r="E92" s="635"/>
      <c r="F92" s="636">
        <f aca="true" t="shared" si="35" ref="F92:K92">SUM(F93:F95)</f>
        <v>173623</v>
      </c>
      <c r="G92" s="636">
        <f t="shared" si="35"/>
        <v>10947</v>
      </c>
      <c r="H92" s="636">
        <f t="shared" si="35"/>
        <v>0</v>
      </c>
      <c r="I92" s="636">
        <f t="shared" si="35"/>
        <v>184570</v>
      </c>
      <c r="J92" s="636">
        <f t="shared" si="35"/>
        <v>184570</v>
      </c>
      <c r="K92" s="636">
        <f t="shared" si="35"/>
        <v>0</v>
      </c>
    </row>
    <row r="93" spans="1:11" ht="17.25" customHeight="1">
      <c r="A93" s="72"/>
      <c r="B93" s="41" t="s">
        <v>741</v>
      </c>
      <c r="C93" s="417"/>
      <c r="D93" s="424"/>
      <c r="E93" s="639" t="s">
        <v>711</v>
      </c>
      <c r="F93" s="167">
        <v>80000</v>
      </c>
      <c r="G93" s="167"/>
      <c r="H93" s="167"/>
      <c r="I93" s="167">
        <f>F93+G93-H93</f>
        <v>80000</v>
      </c>
      <c r="J93" s="167">
        <f>I93</f>
        <v>80000</v>
      </c>
      <c r="K93" s="408"/>
    </row>
    <row r="94" spans="1:11" ht="16.5" customHeight="1">
      <c r="A94" s="72"/>
      <c r="B94" s="41" t="s">
        <v>581</v>
      </c>
      <c r="C94" s="417"/>
      <c r="D94" s="424"/>
      <c r="E94" s="639" t="s">
        <v>712</v>
      </c>
      <c r="F94" s="167">
        <v>93623</v>
      </c>
      <c r="G94" s="167"/>
      <c r="H94" s="167"/>
      <c r="I94" s="167">
        <f>F94+G94-H94</f>
        <v>93623</v>
      </c>
      <c r="J94" s="167">
        <f>I94</f>
        <v>93623</v>
      </c>
      <c r="K94" s="408"/>
    </row>
    <row r="95" spans="1:11" ht="16.5" customHeight="1">
      <c r="A95" s="72"/>
      <c r="B95" s="41" t="s">
        <v>594</v>
      </c>
      <c r="C95" s="417"/>
      <c r="D95" s="424"/>
      <c r="E95" s="639" t="s">
        <v>934</v>
      </c>
      <c r="F95" s="167"/>
      <c r="G95" s="167">
        <v>10947</v>
      </c>
      <c r="H95" s="167"/>
      <c r="I95" s="167">
        <f>F95+G95-H95</f>
        <v>10947</v>
      </c>
      <c r="J95" s="167">
        <f>I95</f>
        <v>10947</v>
      </c>
      <c r="K95" s="408"/>
    </row>
    <row r="96" spans="1:11" s="6" customFormat="1" ht="17.25" customHeight="1">
      <c r="A96" s="70" t="s">
        <v>590</v>
      </c>
      <c r="B96" s="67" t="s">
        <v>630</v>
      </c>
      <c r="C96" s="426">
        <v>851</v>
      </c>
      <c r="D96" s="426"/>
      <c r="E96" s="640"/>
      <c r="F96" s="168">
        <f aca="true" t="shared" si="36" ref="F96:K96">F97+F103+F105</f>
        <v>2012669</v>
      </c>
      <c r="G96" s="168">
        <f t="shared" si="36"/>
        <v>0</v>
      </c>
      <c r="H96" s="168">
        <f t="shared" si="36"/>
        <v>0</v>
      </c>
      <c r="I96" s="168">
        <f t="shared" si="36"/>
        <v>2012669</v>
      </c>
      <c r="J96" s="168">
        <f t="shared" si="36"/>
        <v>941488</v>
      </c>
      <c r="K96" s="641">
        <f t="shared" si="36"/>
        <v>1071181</v>
      </c>
    </row>
    <row r="97" spans="1:11" ht="16.5" customHeight="1">
      <c r="A97" s="396" t="s">
        <v>553</v>
      </c>
      <c r="B97" s="418" t="s">
        <v>317</v>
      </c>
      <c r="C97" s="413"/>
      <c r="D97" s="413">
        <v>85111</v>
      </c>
      <c r="E97" s="74"/>
      <c r="F97" s="632">
        <f aca="true" t="shared" si="37" ref="F97:K97">SUM(F98:F102)</f>
        <v>975301</v>
      </c>
      <c r="G97" s="632">
        <f t="shared" si="37"/>
        <v>0</v>
      </c>
      <c r="H97" s="632">
        <f t="shared" si="37"/>
        <v>0</v>
      </c>
      <c r="I97" s="632">
        <f t="shared" si="37"/>
        <v>975301</v>
      </c>
      <c r="J97" s="632">
        <f t="shared" si="37"/>
        <v>54120</v>
      </c>
      <c r="K97" s="633">
        <f t="shared" si="37"/>
        <v>921181</v>
      </c>
    </row>
    <row r="98" spans="1:11" ht="18" customHeight="1">
      <c r="A98" s="72"/>
      <c r="B98" s="41" t="s">
        <v>741</v>
      </c>
      <c r="C98" s="417"/>
      <c r="D98" s="417"/>
      <c r="E98" s="639" t="s">
        <v>711</v>
      </c>
      <c r="F98" s="167">
        <v>54120</v>
      </c>
      <c r="G98" s="167"/>
      <c r="H98" s="167"/>
      <c r="I98" s="167">
        <f>F98+G98-H98</f>
        <v>54120</v>
      </c>
      <c r="J98" s="167">
        <f>I98</f>
        <v>54120</v>
      </c>
      <c r="K98" s="408"/>
    </row>
    <row r="99" spans="1:11" ht="15" customHeight="1">
      <c r="A99" s="72"/>
      <c r="B99" s="41" t="s">
        <v>742</v>
      </c>
      <c r="C99" s="417"/>
      <c r="D99" s="417"/>
      <c r="E99" s="639" t="s">
        <v>470</v>
      </c>
      <c r="F99" s="167">
        <v>474803</v>
      </c>
      <c r="G99" s="167"/>
      <c r="H99" s="167"/>
      <c r="I99" s="167">
        <f>F99+G99-H99</f>
        <v>474803</v>
      </c>
      <c r="J99" s="167"/>
      <c r="K99" s="408">
        <f>I99</f>
        <v>474803</v>
      </c>
    </row>
    <row r="100" spans="1:11" ht="22.5" customHeight="1">
      <c r="A100" s="72"/>
      <c r="B100" s="41" t="s">
        <v>58</v>
      </c>
      <c r="C100" s="417"/>
      <c r="D100" s="417"/>
      <c r="E100" s="639" t="s">
        <v>57</v>
      </c>
      <c r="F100" s="167">
        <v>25000</v>
      </c>
      <c r="G100" s="167"/>
      <c r="H100" s="167"/>
      <c r="I100" s="167">
        <f>F100+G100-H100</f>
        <v>25000</v>
      </c>
      <c r="J100" s="167"/>
      <c r="K100" s="408">
        <f>I100</f>
        <v>25000</v>
      </c>
    </row>
    <row r="101" spans="1:11" ht="23.25" customHeight="1">
      <c r="A101" s="72"/>
      <c r="B101" s="41" t="s">
        <v>892</v>
      </c>
      <c r="C101" s="417"/>
      <c r="D101" s="424"/>
      <c r="E101" s="639" t="s">
        <v>684</v>
      </c>
      <c r="F101" s="167">
        <v>101912</v>
      </c>
      <c r="G101" s="167"/>
      <c r="H101" s="167"/>
      <c r="I101" s="167">
        <f>F101+G101-H101</f>
        <v>101912</v>
      </c>
      <c r="J101" s="167"/>
      <c r="K101" s="408">
        <f>I101</f>
        <v>101912</v>
      </c>
    </row>
    <row r="102" spans="1:11" ht="15" customHeight="1">
      <c r="A102" s="72"/>
      <c r="B102" s="41" t="s">
        <v>588</v>
      </c>
      <c r="C102" s="417"/>
      <c r="D102" s="424"/>
      <c r="E102" s="639" t="s">
        <v>442</v>
      </c>
      <c r="F102" s="167">
        <v>319466</v>
      </c>
      <c r="G102" s="167"/>
      <c r="H102" s="167"/>
      <c r="I102" s="167">
        <f>F102+G102-H102</f>
        <v>319466</v>
      </c>
      <c r="J102" s="167"/>
      <c r="K102" s="408">
        <f>I102</f>
        <v>319466</v>
      </c>
    </row>
    <row r="103" spans="1:11" ht="24.75" customHeight="1">
      <c r="A103" s="396" t="s">
        <v>556</v>
      </c>
      <c r="B103" s="413" t="s">
        <v>858</v>
      </c>
      <c r="C103" s="431"/>
      <c r="D103" s="432">
        <v>85117</v>
      </c>
      <c r="E103" s="651"/>
      <c r="F103" s="652">
        <f aca="true" t="shared" si="38" ref="F103:K103">F104</f>
        <v>150000</v>
      </c>
      <c r="G103" s="652">
        <f t="shared" si="38"/>
        <v>0</v>
      </c>
      <c r="H103" s="652">
        <f t="shared" si="38"/>
        <v>0</v>
      </c>
      <c r="I103" s="652">
        <f t="shared" si="38"/>
        <v>150000</v>
      </c>
      <c r="J103" s="652">
        <f t="shared" si="38"/>
        <v>0</v>
      </c>
      <c r="K103" s="653">
        <f t="shared" si="38"/>
        <v>150000</v>
      </c>
    </row>
    <row r="104" spans="1:11" ht="16.5" customHeight="1">
      <c r="A104" s="72"/>
      <c r="B104" s="41" t="s">
        <v>588</v>
      </c>
      <c r="C104" s="417"/>
      <c r="D104" s="424"/>
      <c r="E104" s="639" t="s">
        <v>857</v>
      </c>
      <c r="F104" s="167">
        <v>150000</v>
      </c>
      <c r="G104" s="167"/>
      <c r="H104" s="167"/>
      <c r="I104" s="167">
        <f>F104+G104-H104</f>
        <v>150000</v>
      </c>
      <c r="J104" s="167"/>
      <c r="K104" s="408">
        <f>I104</f>
        <v>150000</v>
      </c>
    </row>
    <row r="105" spans="1:11" ht="17.25" customHeight="1">
      <c r="A105" s="396" t="s">
        <v>629</v>
      </c>
      <c r="B105" s="418" t="s">
        <v>643</v>
      </c>
      <c r="C105" s="413"/>
      <c r="D105" s="413">
        <v>85156</v>
      </c>
      <c r="E105" s="654"/>
      <c r="F105" s="632">
        <f aca="true" t="shared" si="39" ref="F105:K105">F106</f>
        <v>887368</v>
      </c>
      <c r="G105" s="632">
        <f t="shared" si="39"/>
        <v>0</v>
      </c>
      <c r="H105" s="632">
        <f t="shared" si="39"/>
        <v>0</v>
      </c>
      <c r="I105" s="632">
        <f t="shared" si="39"/>
        <v>887368</v>
      </c>
      <c r="J105" s="632">
        <f t="shared" si="39"/>
        <v>887368</v>
      </c>
      <c r="K105" s="633">
        <f t="shared" si="39"/>
        <v>0</v>
      </c>
    </row>
    <row r="106" spans="1:11" ht="16.5" customHeight="1">
      <c r="A106" s="69"/>
      <c r="B106" s="41" t="s">
        <v>591</v>
      </c>
      <c r="C106" s="417"/>
      <c r="D106" s="417"/>
      <c r="E106" s="634">
        <v>2110</v>
      </c>
      <c r="F106" s="167">
        <v>887368</v>
      </c>
      <c r="G106" s="167"/>
      <c r="H106" s="167"/>
      <c r="I106" s="167">
        <f>F106+G106-H106</f>
        <v>887368</v>
      </c>
      <c r="J106" s="167">
        <f>I106</f>
        <v>887368</v>
      </c>
      <c r="K106" s="408"/>
    </row>
    <row r="107" spans="1:11" ht="17.25" customHeight="1">
      <c r="A107" s="70" t="s">
        <v>592</v>
      </c>
      <c r="B107" s="67" t="s">
        <v>223</v>
      </c>
      <c r="C107" s="426">
        <v>852</v>
      </c>
      <c r="D107" s="426"/>
      <c r="E107" s="647"/>
      <c r="F107" s="168">
        <f aca="true" t="shared" si="40" ref="F107:K107">F108+F113+F117+F119+F123+F127+F130+F132</f>
        <v>1451624</v>
      </c>
      <c r="G107" s="168">
        <f t="shared" si="40"/>
        <v>74000</v>
      </c>
      <c r="H107" s="168">
        <f t="shared" si="40"/>
        <v>7343</v>
      </c>
      <c r="I107" s="168">
        <f t="shared" si="40"/>
        <v>1518281</v>
      </c>
      <c r="J107" s="168">
        <f t="shared" si="40"/>
        <v>1518281</v>
      </c>
      <c r="K107" s="168">
        <f t="shared" si="40"/>
        <v>0</v>
      </c>
    </row>
    <row r="108" spans="1:11" ht="19.5" customHeight="1">
      <c r="A108" s="396" t="s">
        <v>553</v>
      </c>
      <c r="B108" s="418" t="s">
        <v>439</v>
      </c>
      <c r="C108" s="414"/>
      <c r="D108" s="414" t="s">
        <v>224</v>
      </c>
      <c r="E108" s="74"/>
      <c r="F108" s="632">
        <f aca="true" t="shared" si="41" ref="F108:K108">SUM(F109:F112)</f>
        <v>87414</v>
      </c>
      <c r="G108" s="632">
        <f t="shared" si="41"/>
        <v>0</v>
      </c>
      <c r="H108" s="632">
        <f t="shared" si="41"/>
        <v>0</v>
      </c>
      <c r="I108" s="632">
        <f t="shared" si="41"/>
        <v>87414</v>
      </c>
      <c r="J108" s="632">
        <f t="shared" si="41"/>
        <v>87414</v>
      </c>
      <c r="K108" s="633">
        <f t="shared" si="41"/>
        <v>0</v>
      </c>
    </row>
    <row r="109" spans="1:11" ht="18" customHeight="1">
      <c r="A109" s="72"/>
      <c r="B109" s="41" t="s">
        <v>400</v>
      </c>
      <c r="C109" s="423"/>
      <c r="D109" s="423"/>
      <c r="E109" s="639" t="s">
        <v>401</v>
      </c>
      <c r="F109" s="167">
        <v>500</v>
      </c>
      <c r="G109" s="167"/>
      <c r="H109" s="167"/>
      <c r="I109" s="167">
        <f>F109+G109-H109</f>
        <v>500</v>
      </c>
      <c r="J109" s="167">
        <f>I109</f>
        <v>500</v>
      </c>
      <c r="K109" s="408"/>
    </row>
    <row r="110" spans="1:11" ht="15.75" customHeight="1">
      <c r="A110" s="72"/>
      <c r="B110" s="41" t="s">
        <v>555</v>
      </c>
      <c r="C110" s="416"/>
      <c r="D110" s="416"/>
      <c r="E110" s="639" t="s">
        <v>709</v>
      </c>
      <c r="F110" s="167">
        <v>200</v>
      </c>
      <c r="G110" s="167"/>
      <c r="H110" s="167"/>
      <c r="I110" s="167">
        <f>F110+G110-H110</f>
        <v>200</v>
      </c>
      <c r="J110" s="167">
        <f>I110</f>
        <v>200</v>
      </c>
      <c r="K110" s="408"/>
    </row>
    <row r="111" spans="1:11" ht="15.75" customHeight="1">
      <c r="A111" s="72"/>
      <c r="B111" s="41" t="s">
        <v>594</v>
      </c>
      <c r="C111" s="416"/>
      <c r="D111" s="416"/>
      <c r="E111" s="639" t="s">
        <v>934</v>
      </c>
      <c r="F111" s="167">
        <v>15000</v>
      </c>
      <c r="G111" s="167"/>
      <c r="H111" s="167"/>
      <c r="I111" s="167">
        <f>F111+G111-H111</f>
        <v>15000</v>
      </c>
      <c r="J111" s="167">
        <f>I111</f>
        <v>15000</v>
      </c>
      <c r="K111" s="408"/>
    </row>
    <row r="112" spans="1:11" ht="15.75" customHeight="1">
      <c r="A112" s="72"/>
      <c r="B112" s="41" t="s">
        <v>593</v>
      </c>
      <c r="C112" s="424"/>
      <c r="D112" s="417"/>
      <c r="E112" s="634">
        <v>2320</v>
      </c>
      <c r="F112" s="167">
        <v>71714</v>
      </c>
      <c r="G112" s="167"/>
      <c r="H112" s="167"/>
      <c r="I112" s="167">
        <f>F112+G112-H112</f>
        <v>71714</v>
      </c>
      <c r="J112" s="167">
        <f>I112</f>
        <v>71714</v>
      </c>
      <c r="K112" s="408"/>
    </row>
    <row r="113" spans="1:11" ht="18" customHeight="1">
      <c r="A113" s="396" t="s">
        <v>556</v>
      </c>
      <c r="B113" s="418" t="s">
        <v>329</v>
      </c>
      <c r="C113" s="414"/>
      <c r="D113" s="414" t="s">
        <v>225</v>
      </c>
      <c r="E113" s="74"/>
      <c r="F113" s="632">
        <f aca="true" t="shared" si="42" ref="F113:K113">F114+F115+F116</f>
        <v>902516</v>
      </c>
      <c r="G113" s="632">
        <f t="shared" si="42"/>
        <v>0</v>
      </c>
      <c r="H113" s="632">
        <f t="shared" si="42"/>
        <v>0</v>
      </c>
      <c r="I113" s="632">
        <f t="shared" si="42"/>
        <v>902516</v>
      </c>
      <c r="J113" s="632">
        <f t="shared" si="42"/>
        <v>902516</v>
      </c>
      <c r="K113" s="633">
        <f t="shared" si="42"/>
        <v>0</v>
      </c>
    </row>
    <row r="114" spans="1:11" ht="15" customHeight="1">
      <c r="A114" s="69"/>
      <c r="B114" s="41" t="s">
        <v>581</v>
      </c>
      <c r="C114" s="416"/>
      <c r="D114" s="416"/>
      <c r="E114" s="639" t="s">
        <v>712</v>
      </c>
      <c r="F114" s="167">
        <v>560000</v>
      </c>
      <c r="G114" s="167"/>
      <c r="H114" s="167"/>
      <c r="I114" s="167">
        <f>F114+G114-H114</f>
        <v>560000</v>
      </c>
      <c r="J114" s="167">
        <f>I114</f>
        <v>560000</v>
      </c>
      <c r="K114" s="408"/>
    </row>
    <row r="115" spans="1:11" ht="15.75" customHeight="1">
      <c r="A115" s="69"/>
      <c r="B115" s="41" t="s">
        <v>555</v>
      </c>
      <c r="C115" s="416"/>
      <c r="D115" s="416"/>
      <c r="E115" s="639" t="s">
        <v>709</v>
      </c>
      <c r="F115" s="167">
        <v>200</v>
      </c>
      <c r="G115" s="167"/>
      <c r="H115" s="167"/>
      <c r="I115" s="167">
        <f>F115+G115-H115</f>
        <v>200</v>
      </c>
      <c r="J115" s="167">
        <f>I115</f>
        <v>200</v>
      </c>
      <c r="K115" s="408"/>
    </row>
    <row r="116" spans="1:11" ht="17.25" customHeight="1">
      <c r="A116" s="69"/>
      <c r="B116" s="41" t="s">
        <v>594</v>
      </c>
      <c r="C116" s="417"/>
      <c r="D116" s="424"/>
      <c r="E116" s="634">
        <v>2130</v>
      </c>
      <c r="F116" s="167">
        <v>342316</v>
      </c>
      <c r="G116" s="167"/>
      <c r="H116" s="167"/>
      <c r="I116" s="167">
        <v>342316</v>
      </c>
      <c r="J116" s="167">
        <f>I116</f>
        <v>342316</v>
      </c>
      <c r="K116" s="408"/>
    </row>
    <row r="117" spans="1:11" ht="16.5" customHeight="1">
      <c r="A117" s="396" t="s">
        <v>629</v>
      </c>
      <c r="B117" s="418" t="s">
        <v>603</v>
      </c>
      <c r="C117" s="413"/>
      <c r="D117" s="413">
        <v>85203</v>
      </c>
      <c r="E117" s="655"/>
      <c r="F117" s="632">
        <f aca="true" t="shared" si="43" ref="F117:K117">F118</f>
        <v>309166</v>
      </c>
      <c r="G117" s="632">
        <f t="shared" si="43"/>
        <v>0</v>
      </c>
      <c r="H117" s="632">
        <f t="shared" si="43"/>
        <v>0</v>
      </c>
      <c r="I117" s="632">
        <f t="shared" si="43"/>
        <v>309166</v>
      </c>
      <c r="J117" s="632">
        <f t="shared" si="43"/>
        <v>309166</v>
      </c>
      <c r="K117" s="633">
        <f t="shared" si="43"/>
        <v>0</v>
      </c>
    </row>
    <row r="118" spans="1:11" ht="18" customHeight="1">
      <c r="A118" s="69"/>
      <c r="B118" s="41" t="s">
        <v>591</v>
      </c>
      <c r="C118" s="417"/>
      <c r="D118" s="424"/>
      <c r="E118" s="634">
        <v>2110</v>
      </c>
      <c r="F118" s="167">
        <v>309166</v>
      </c>
      <c r="G118" s="656"/>
      <c r="H118" s="167"/>
      <c r="I118" s="167">
        <f>F118+G118-H118</f>
        <v>309166</v>
      </c>
      <c r="J118" s="167">
        <f>I118</f>
        <v>309166</v>
      </c>
      <c r="K118" s="408"/>
    </row>
    <row r="119" spans="1:11" ht="16.5" customHeight="1">
      <c r="A119" s="396" t="s">
        <v>636</v>
      </c>
      <c r="B119" s="418" t="s">
        <v>440</v>
      </c>
      <c r="C119" s="414"/>
      <c r="D119" s="414" t="s">
        <v>230</v>
      </c>
      <c r="E119" s="74"/>
      <c r="F119" s="632">
        <f aca="true" t="shared" si="44" ref="F119:K119">F120+F121+F122</f>
        <v>82959</v>
      </c>
      <c r="G119" s="632">
        <f t="shared" si="44"/>
        <v>0</v>
      </c>
      <c r="H119" s="632">
        <f t="shared" si="44"/>
        <v>7343</v>
      </c>
      <c r="I119" s="632">
        <f t="shared" si="44"/>
        <v>75616</v>
      </c>
      <c r="J119" s="632">
        <f t="shared" si="44"/>
        <v>75616</v>
      </c>
      <c r="K119" s="633">
        <f t="shared" si="44"/>
        <v>0</v>
      </c>
    </row>
    <row r="120" spans="1:11" ht="17.25" customHeight="1">
      <c r="A120" s="69"/>
      <c r="B120" s="41" t="s">
        <v>400</v>
      </c>
      <c r="C120" s="416"/>
      <c r="D120" s="416"/>
      <c r="E120" s="639" t="s">
        <v>401</v>
      </c>
      <c r="F120" s="167">
        <v>500</v>
      </c>
      <c r="G120" s="167"/>
      <c r="H120" s="167"/>
      <c r="I120" s="167">
        <f>F120+G120-H120</f>
        <v>500</v>
      </c>
      <c r="J120" s="167">
        <f>I120</f>
        <v>500</v>
      </c>
      <c r="K120" s="408"/>
    </row>
    <row r="121" spans="1:11" ht="17.25" customHeight="1">
      <c r="A121" s="69"/>
      <c r="B121" s="437" t="s">
        <v>768</v>
      </c>
      <c r="C121" s="416"/>
      <c r="D121" s="416"/>
      <c r="E121" s="639" t="s">
        <v>172</v>
      </c>
      <c r="F121" s="167">
        <v>32854</v>
      </c>
      <c r="G121" s="167"/>
      <c r="H121" s="167"/>
      <c r="I121" s="167">
        <f>F121+G121-H121</f>
        <v>32854</v>
      </c>
      <c r="J121" s="167">
        <f>I121</f>
        <v>32854</v>
      </c>
      <c r="K121" s="408"/>
    </row>
    <row r="122" spans="1:11" ht="17.25" customHeight="1">
      <c r="A122" s="69"/>
      <c r="B122" s="41" t="s">
        <v>593</v>
      </c>
      <c r="C122" s="416"/>
      <c r="D122" s="416"/>
      <c r="E122" s="639" t="s">
        <v>295</v>
      </c>
      <c r="F122" s="167">
        <v>49605</v>
      </c>
      <c r="G122" s="167"/>
      <c r="H122" s="167">
        <v>7343</v>
      </c>
      <c r="I122" s="167">
        <f>F122+G122-H122</f>
        <v>42262</v>
      </c>
      <c r="J122" s="167">
        <f>I122</f>
        <v>42262</v>
      </c>
      <c r="K122" s="408"/>
    </row>
    <row r="123" spans="1:11" ht="18.75" customHeight="1">
      <c r="A123" s="396" t="s">
        <v>637</v>
      </c>
      <c r="B123" s="418" t="s">
        <v>469</v>
      </c>
      <c r="C123" s="414"/>
      <c r="D123" s="414" t="s">
        <v>226</v>
      </c>
      <c r="E123" s="638"/>
      <c r="F123" s="632">
        <f aca="true" t="shared" si="45" ref="F123:K123">SUM(F124:F126)</f>
        <v>11000</v>
      </c>
      <c r="G123" s="632">
        <f t="shared" si="45"/>
        <v>6000</v>
      </c>
      <c r="H123" s="632">
        <f t="shared" si="45"/>
        <v>0</v>
      </c>
      <c r="I123" s="632">
        <f t="shared" si="45"/>
        <v>17000</v>
      </c>
      <c r="J123" s="632">
        <f t="shared" si="45"/>
        <v>17000</v>
      </c>
      <c r="K123" s="633">
        <f t="shared" si="45"/>
        <v>0</v>
      </c>
    </row>
    <row r="124" spans="1:11" ht="16.5" customHeight="1">
      <c r="A124" s="69"/>
      <c r="B124" s="41" t="s">
        <v>555</v>
      </c>
      <c r="C124" s="416"/>
      <c r="D124" s="416"/>
      <c r="E124" s="639" t="s">
        <v>709</v>
      </c>
      <c r="F124" s="167">
        <v>500</v>
      </c>
      <c r="G124" s="167"/>
      <c r="H124" s="167"/>
      <c r="I124" s="167">
        <f>F124+G124-H124</f>
        <v>500</v>
      </c>
      <c r="J124" s="167">
        <f>I124</f>
        <v>500</v>
      </c>
      <c r="K124" s="408"/>
    </row>
    <row r="125" spans="1:11" ht="17.25" customHeight="1">
      <c r="A125" s="69"/>
      <c r="B125" s="41" t="s">
        <v>591</v>
      </c>
      <c r="C125" s="416"/>
      <c r="D125" s="416"/>
      <c r="E125" s="639" t="s">
        <v>291</v>
      </c>
      <c r="F125" s="167">
        <v>9000</v>
      </c>
      <c r="G125" s="167">
        <v>6000</v>
      </c>
      <c r="H125" s="167"/>
      <c r="I125" s="167">
        <f>F125+G125-H125</f>
        <v>15000</v>
      </c>
      <c r="J125" s="167">
        <f>I125</f>
        <v>15000</v>
      </c>
      <c r="K125" s="408"/>
    </row>
    <row r="126" spans="1:11" ht="16.5" customHeight="1">
      <c r="A126" s="69"/>
      <c r="B126" s="41" t="s">
        <v>594</v>
      </c>
      <c r="C126" s="416"/>
      <c r="D126" s="416"/>
      <c r="E126" s="639" t="s">
        <v>934</v>
      </c>
      <c r="F126" s="167">
        <v>1500</v>
      </c>
      <c r="G126" s="167"/>
      <c r="H126" s="167"/>
      <c r="I126" s="167">
        <f>F126+G126-H126</f>
        <v>1500</v>
      </c>
      <c r="J126" s="167">
        <f>I126</f>
        <v>1500</v>
      </c>
      <c r="K126" s="408"/>
    </row>
    <row r="127" spans="1:11" ht="38.25" customHeight="1">
      <c r="A127" s="396" t="s">
        <v>663</v>
      </c>
      <c r="B127" s="418" t="s">
        <v>396</v>
      </c>
      <c r="C127" s="414"/>
      <c r="D127" s="414" t="s">
        <v>394</v>
      </c>
      <c r="E127" s="74"/>
      <c r="F127" s="632">
        <f aca="true" t="shared" si="46" ref="F127:K127">F128+F129</f>
        <v>3600</v>
      </c>
      <c r="G127" s="632">
        <f t="shared" si="46"/>
        <v>35000</v>
      </c>
      <c r="H127" s="632">
        <f t="shared" si="46"/>
        <v>0</v>
      </c>
      <c r="I127" s="632">
        <f t="shared" si="46"/>
        <v>38600</v>
      </c>
      <c r="J127" s="632">
        <f t="shared" si="46"/>
        <v>38600</v>
      </c>
      <c r="K127" s="632">
        <f t="shared" si="46"/>
        <v>0</v>
      </c>
    </row>
    <row r="128" spans="1:11" ht="16.5" customHeight="1">
      <c r="A128" s="397"/>
      <c r="B128" s="41" t="s">
        <v>617</v>
      </c>
      <c r="C128" s="430"/>
      <c r="D128" s="430"/>
      <c r="E128" s="649" t="s">
        <v>713</v>
      </c>
      <c r="F128" s="167">
        <v>3600</v>
      </c>
      <c r="G128" s="167"/>
      <c r="H128" s="167"/>
      <c r="I128" s="167">
        <f>F128+G128-H128</f>
        <v>3600</v>
      </c>
      <c r="J128" s="167">
        <f>I128</f>
        <v>3600</v>
      </c>
      <c r="K128" s="408"/>
    </row>
    <row r="129" spans="1:11" ht="17.25" customHeight="1">
      <c r="A129" s="397"/>
      <c r="B129" s="41" t="s">
        <v>594</v>
      </c>
      <c r="C129" s="430"/>
      <c r="D129" s="430"/>
      <c r="E129" s="649" t="s">
        <v>934</v>
      </c>
      <c r="F129" s="167"/>
      <c r="G129" s="167">
        <v>35000</v>
      </c>
      <c r="H129" s="167"/>
      <c r="I129" s="167">
        <f>F129+G129-H129</f>
        <v>35000</v>
      </c>
      <c r="J129" s="167">
        <f>I129</f>
        <v>35000</v>
      </c>
      <c r="K129" s="408"/>
    </row>
    <row r="130" spans="1:11" ht="18" customHeight="1">
      <c r="A130" s="619" t="s">
        <v>35</v>
      </c>
      <c r="B130" s="567" t="s">
        <v>509</v>
      </c>
      <c r="C130" s="419"/>
      <c r="D130" s="451" t="s">
        <v>508</v>
      </c>
      <c r="E130" s="74"/>
      <c r="F130" s="632">
        <f>F131</f>
        <v>54969</v>
      </c>
      <c r="G130" s="632">
        <f>G131</f>
        <v>0</v>
      </c>
      <c r="H130" s="632">
        <f>H131</f>
        <v>0</v>
      </c>
      <c r="I130" s="550">
        <f>F130+G130-H130</f>
        <v>54969</v>
      </c>
      <c r="J130" s="632">
        <f>J131</f>
        <v>54969</v>
      </c>
      <c r="K130" s="633">
        <f>K131</f>
        <v>0</v>
      </c>
    </row>
    <row r="131" spans="1:11" ht="21.75" customHeight="1">
      <c r="A131" s="397"/>
      <c r="B131" s="41" t="s">
        <v>891</v>
      </c>
      <c r="C131" s="430"/>
      <c r="D131" s="430"/>
      <c r="E131" s="649" t="s">
        <v>932</v>
      </c>
      <c r="F131" s="167">
        <v>54969</v>
      </c>
      <c r="G131" s="167"/>
      <c r="H131" s="167"/>
      <c r="I131" s="406">
        <f>F131+G131-H131</f>
        <v>54969</v>
      </c>
      <c r="J131" s="167">
        <f>I131</f>
        <v>54969</v>
      </c>
      <c r="K131" s="408"/>
    </row>
    <row r="132" spans="1:11" ht="16.5" customHeight="1">
      <c r="A132" s="619" t="s">
        <v>36</v>
      </c>
      <c r="B132" s="567" t="s">
        <v>182</v>
      </c>
      <c r="C132" s="419"/>
      <c r="D132" s="451" t="s">
        <v>228</v>
      </c>
      <c r="E132" s="638"/>
      <c r="F132" s="632">
        <f aca="true" t="shared" si="47" ref="F132:K132">F133</f>
        <v>0</v>
      </c>
      <c r="G132" s="632">
        <f t="shared" si="47"/>
        <v>33000</v>
      </c>
      <c r="H132" s="632">
        <f t="shared" si="47"/>
        <v>0</v>
      </c>
      <c r="I132" s="632">
        <f t="shared" si="47"/>
        <v>33000</v>
      </c>
      <c r="J132" s="632">
        <f t="shared" si="47"/>
        <v>33000</v>
      </c>
      <c r="K132" s="632">
        <f t="shared" si="47"/>
        <v>0</v>
      </c>
    </row>
    <row r="133" spans="1:11" ht="33.75" customHeight="1">
      <c r="A133" s="397"/>
      <c r="B133" s="41" t="s">
        <v>38</v>
      </c>
      <c r="C133" s="430"/>
      <c r="D133" s="430"/>
      <c r="E133" s="649" t="s">
        <v>37</v>
      </c>
      <c r="F133" s="167">
        <v>0</v>
      </c>
      <c r="G133" s="167">
        <v>33000</v>
      </c>
      <c r="H133" s="167"/>
      <c r="I133" s="406">
        <f>F133+G133-H133</f>
        <v>33000</v>
      </c>
      <c r="J133" s="167">
        <f>I133</f>
        <v>33000</v>
      </c>
      <c r="K133" s="408"/>
    </row>
    <row r="134" spans="1:12" ht="24" customHeight="1">
      <c r="A134" s="70" t="s">
        <v>604</v>
      </c>
      <c r="B134" s="67" t="s">
        <v>227</v>
      </c>
      <c r="C134" s="420" t="s">
        <v>325</v>
      </c>
      <c r="D134" s="420"/>
      <c r="E134" s="640"/>
      <c r="F134" s="168">
        <f aca="true" t="shared" si="48" ref="F134:K134">F135+F138+F144+F146</f>
        <v>592656</v>
      </c>
      <c r="G134" s="168">
        <f t="shared" si="48"/>
        <v>45000</v>
      </c>
      <c r="H134" s="168">
        <f t="shared" si="48"/>
        <v>0</v>
      </c>
      <c r="I134" s="168">
        <f t="shared" si="48"/>
        <v>637656</v>
      </c>
      <c r="J134" s="168">
        <f t="shared" si="48"/>
        <v>592656</v>
      </c>
      <c r="K134" s="641">
        <f t="shared" si="48"/>
        <v>45000</v>
      </c>
      <c r="L134" s="54"/>
    </row>
    <row r="135" spans="1:11" s="52" customFormat="1" ht="15.75" customHeight="1">
      <c r="A135" s="396" t="s">
        <v>553</v>
      </c>
      <c r="B135" s="418" t="s">
        <v>638</v>
      </c>
      <c r="C135" s="414"/>
      <c r="D135" s="414" t="s">
        <v>333</v>
      </c>
      <c r="E135" s="638"/>
      <c r="F135" s="632">
        <f aca="true" t="shared" si="49" ref="F135:K135">F136+F137</f>
        <v>47251</v>
      </c>
      <c r="G135" s="632">
        <f t="shared" si="49"/>
        <v>45000</v>
      </c>
      <c r="H135" s="632">
        <f t="shared" si="49"/>
        <v>0</v>
      </c>
      <c r="I135" s="632">
        <f t="shared" si="49"/>
        <v>92251</v>
      </c>
      <c r="J135" s="632">
        <f t="shared" si="49"/>
        <v>47251</v>
      </c>
      <c r="K135" s="632">
        <f t="shared" si="49"/>
        <v>45000</v>
      </c>
    </row>
    <row r="136" spans="1:11" s="52" customFormat="1" ht="15.75" customHeight="1">
      <c r="A136" s="69"/>
      <c r="B136" s="41" t="s">
        <v>617</v>
      </c>
      <c r="C136" s="416"/>
      <c r="D136" s="416"/>
      <c r="E136" s="639" t="s">
        <v>713</v>
      </c>
      <c r="F136" s="657">
        <v>47251</v>
      </c>
      <c r="G136" s="657"/>
      <c r="H136" s="657"/>
      <c r="I136" s="657">
        <f>F136+G136-H136</f>
        <v>47251</v>
      </c>
      <c r="J136" s="657">
        <f>I136</f>
        <v>47251</v>
      </c>
      <c r="K136" s="658"/>
    </row>
    <row r="137" spans="1:11" s="52" customFormat="1" ht="21.75" customHeight="1">
      <c r="A137" s="69"/>
      <c r="B137" s="41" t="s">
        <v>574</v>
      </c>
      <c r="C137" s="416"/>
      <c r="D137" s="416"/>
      <c r="E137" s="639" t="s">
        <v>573</v>
      </c>
      <c r="F137" s="657"/>
      <c r="G137" s="657">
        <v>45000</v>
      </c>
      <c r="H137" s="657"/>
      <c r="I137" s="657">
        <f>F137+G137-H137</f>
        <v>45000</v>
      </c>
      <c r="J137" s="657"/>
      <c r="K137" s="658">
        <f>I137</f>
        <v>45000</v>
      </c>
    </row>
    <row r="138" spans="1:11" s="6" customFormat="1" ht="17.25" customHeight="1">
      <c r="A138" s="396" t="s">
        <v>556</v>
      </c>
      <c r="B138" s="434" t="s">
        <v>360</v>
      </c>
      <c r="C138" s="414"/>
      <c r="D138" s="414" t="s">
        <v>359</v>
      </c>
      <c r="E138" s="650"/>
      <c r="F138" s="632">
        <f aca="true" t="shared" si="50" ref="F138:K138">SUM(F139:F143)</f>
        <v>343365</v>
      </c>
      <c r="G138" s="632">
        <f t="shared" si="50"/>
        <v>0</v>
      </c>
      <c r="H138" s="632">
        <f t="shared" si="50"/>
        <v>0</v>
      </c>
      <c r="I138" s="632">
        <f t="shared" si="50"/>
        <v>343365</v>
      </c>
      <c r="J138" s="632">
        <f t="shared" si="50"/>
        <v>343365</v>
      </c>
      <c r="K138" s="633">
        <f t="shared" si="50"/>
        <v>0</v>
      </c>
    </row>
    <row r="139" spans="1:11" s="6" customFormat="1" ht="15.75" customHeight="1">
      <c r="A139" s="397"/>
      <c r="B139" s="41" t="s">
        <v>741</v>
      </c>
      <c r="C139" s="430"/>
      <c r="D139" s="430"/>
      <c r="E139" s="649" t="s">
        <v>711</v>
      </c>
      <c r="F139" s="406">
        <v>20331</v>
      </c>
      <c r="G139" s="406"/>
      <c r="H139" s="406"/>
      <c r="I139" s="406">
        <f>F139+G139-H139</f>
        <v>20331</v>
      </c>
      <c r="J139" s="406">
        <f>I139</f>
        <v>20331</v>
      </c>
      <c r="K139" s="407"/>
    </row>
    <row r="140" spans="1:11" ht="17.25" customHeight="1">
      <c r="A140" s="69"/>
      <c r="B140" s="41" t="s">
        <v>555</v>
      </c>
      <c r="C140" s="416"/>
      <c r="D140" s="416"/>
      <c r="E140" s="639" t="s">
        <v>709</v>
      </c>
      <c r="F140" s="167">
        <v>530</v>
      </c>
      <c r="G140" s="167"/>
      <c r="H140" s="167"/>
      <c r="I140" s="406">
        <f>F140+G140-H140</f>
        <v>530</v>
      </c>
      <c r="J140" s="406">
        <f>I140</f>
        <v>530</v>
      </c>
      <c r="K140" s="408"/>
    </row>
    <row r="141" spans="1:11" ht="16.5" customHeight="1">
      <c r="A141" s="69"/>
      <c r="B141" s="41" t="s">
        <v>617</v>
      </c>
      <c r="C141" s="416"/>
      <c r="D141" s="416"/>
      <c r="E141" s="639" t="s">
        <v>713</v>
      </c>
      <c r="F141" s="167">
        <v>5148</v>
      </c>
      <c r="G141" s="167"/>
      <c r="H141" s="167"/>
      <c r="I141" s="406">
        <f>F141+G141-H141</f>
        <v>5148</v>
      </c>
      <c r="J141" s="406">
        <f>I141</f>
        <v>5148</v>
      </c>
      <c r="K141" s="408"/>
    </row>
    <row r="142" spans="1:11" ht="20.25" customHeight="1">
      <c r="A142" s="69"/>
      <c r="B142" s="41" t="s">
        <v>891</v>
      </c>
      <c r="C142" s="416"/>
      <c r="D142" s="416"/>
      <c r="E142" s="639" t="s">
        <v>932</v>
      </c>
      <c r="F142" s="167">
        <v>22856</v>
      </c>
      <c r="G142" s="167"/>
      <c r="H142" s="167"/>
      <c r="I142" s="406">
        <f>F142+G142-H142</f>
        <v>22856</v>
      </c>
      <c r="J142" s="406">
        <f>I142</f>
        <v>22856</v>
      </c>
      <c r="K142" s="408"/>
    </row>
    <row r="143" spans="1:11" s="6" customFormat="1" ht="18" customHeight="1">
      <c r="A143" s="72"/>
      <c r="B143" s="41" t="s">
        <v>441</v>
      </c>
      <c r="C143" s="417"/>
      <c r="D143" s="417"/>
      <c r="E143" s="634">
        <v>2690</v>
      </c>
      <c r="F143" s="167">
        <v>294500</v>
      </c>
      <c r="G143" s="167"/>
      <c r="H143" s="167"/>
      <c r="I143" s="406">
        <f>F143+G143-H143</f>
        <v>294500</v>
      </c>
      <c r="J143" s="406">
        <f>I143</f>
        <v>294500</v>
      </c>
      <c r="K143" s="408"/>
    </row>
    <row r="144" spans="1:11" s="6" customFormat="1" ht="18" customHeight="1">
      <c r="A144" s="396" t="s">
        <v>629</v>
      </c>
      <c r="B144" s="432" t="s">
        <v>340</v>
      </c>
      <c r="C144" s="431"/>
      <c r="D144" s="432">
        <v>85334</v>
      </c>
      <c r="E144" s="635"/>
      <c r="F144" s="636">
        <f aca="true" t="shared" si="51" ref="F144:K144">F145</f>
        <v>32151</v>
      </c>
      <c r="G144" s="636">
        <f t="shared" si="51"/>
        <v>0</v>
      </c>
      <c r="H144" s="636">
        <f t="shared" si="51"/>
        <v>0</v>
      </c>
      <c r="I144" s="636">
        <f t="shared" si="51"/>
        <v>32151</v>
      </c>
      <c r="J144" s="636">
        <f t="shared" si="51"/>
        <v>32151</v>
      </c>
      <c r="K144" s="637">
        <f t="shared" si="51"/>
        <v>0</v>
      </c>
    </row>
    <row r="145" spans="1:11" s="6" customFormat="1" ht="18" customHeight="1">
      <c r="A145" s="72"/>
      <c r="B145" s="41" t="s">
        <v>591</v>
      </c>
      <c r="C145" s="417"/>
      <c r="D145" s="417"/>
      <c r="E145" s="634">
        <v>2110</v>
      </c>
      <c r="F145" s="167">
        <v>32151</v>
      </c>
      <c r="G145" s="167"/>
      <c r="H145" s="167"/>
      <c r="I145" s="406">
        <f>F145+G145-H145</f>
        <v>32151</v>
      </c>
      <c r="J145" s="406">
        <f>I145</f>
        <v>32151</v>
      </c>
      <c r="K145" s="408"/>
    </row>
    <row r="146" spans="1:11" s="6" customFormat="1" ht="18" customHeight="1">
      <c r="A146" s="396" t="s">
        <v>636</v>
      </c>
      <c r="B146" s="432" t="s">
        <v>182</v>
      </c>
      <c r="C146" s="431"/>
      <c r="D146" s="432">
        <v>85395</v>
      </c>
      <c r="E146" s="635"/>
      <c r="F146" s="636">
        <f aca="true" t="shared" si="52" ref="F146:K146">F147</f>
        <v>169889</v>
      </c>
      <c r="G146" s="636">
        <f t="shared" si="52"/>
        <v>0</v>
      </c>
      <c r="H146" s="636">
        <f t="shared" si="52"/>
        <v>0</v>
      </c>
      <c r="I146" s="636">
        <f t="shared" si="52"/>
        <v>169889</v>
      </c>
      <c r="J146" s="636">
        <f t="shared" si="52"/>
        <v>169889</v>
      </c>
      <c r="K146" s="637">
        <f t="shared" si="52"/>
        <v>0</v>
      </c>
    </row>
    <row r="147" spans="1:11" s="6" customFormat="1" ht="21" customHeight="1">
      <c r="A147" s="72"/>
      <c r="B147" s="41" t="s">
        <v>891</v>
      </c>
      <c r="C147" s="417"/>
      <c r="D147" s="417"/>
      <c r="E147" s="634">
        <v>2008</v>
      </c>
      <c r="F147" s="167">
        <v>169889</v>
      </c>
      <c r="G147" s="167"/>
      <c r="H147" s="167"/>
      <c r="I147" s="406">
        <f>F147+G147-H147</f>
        <v>169889</v>
      </c>
      <c r="J147" s="406">
        <f>I147</f>
        <v>169889</v>
      </c>
      <c r="K147" s="408"/>
    </row>
    <row r="148" spans="1:11" s="6" customFormat="1" ht="16.5" customHeight="1">
      <c r="A148" s="70" t="s">
        <v>605</v>
      </c>
      <c r="B148" s="67" t="s">
        <v>639</v>
      </c>
      <c r="C148" s="420" t="s">
        <v>362</v>
      </c>
      <c r="D148" s="425"/>
      <c r="E148" s="643"/>
      <c r="F148" s="168">
        <f aca="true" t="shared" si="53" ref="F148:K148">F149+F154+F157+F161+F163</f>
        <v>203820</v>
      </c>
      <c r="G148" s="168">
        <f t="shared" si="53"/>
        <v>0</v>
      </c>
      <c r="H148" s="168">
        <f t="shared" si="53"/>
        <v>0</v>
      </c>
      <c r="I148" s="168">
        <f t="shared" si="53"/>
        <v>203820</v>
      </c>
      <c r="J148" s="168">
        <f t="shared" si="53"/>
        <v>203820</v>
      </c>
      <c r="K148" s="641">
        <f t="shared" si="53"/>
        <v>0</v>
      </c>
    </row>
    <row r="149" spans="1:11" s="6" customFormat="1" ht="15.75" customHeight="1">
      <c r="A149" s="396" t="s">
        <v>553</v>
      </c>
      <c r="B149" s="418" t="s">
        <v>365</v>
      </c>
      <c r="C149" s="414"/>
      <c r="D149" s="414" t="s">
        <v>364</v>
      </c>
      <c r="E149" s="638"/>
      <c r="F149" s="632">
        <f aca="true" t="shared" si="54" ref="F149:K149">F150+F151+F152+F153</f>
        <v>55548</v>
      </c>
      <c r="G149" s="632">
        <f t="shared" si="54"/>
        <v>0</v>
      </c>
      <c r="H149" s="632">
        <f t="shared" si="54"/>
        <v>0</v>
      </c>
      <c r="I149" s="632">
        <f t="shared" si="54"/>
        <v>55548</v>
      </c>
      <c r="J149" s="632">
        <f t="shared" si="54"/>
        <v>55548</v>
      </c>
      <c r="K149" s="633">
        <f t="shared" si="54"/>
        <v>0</v>
      </c>
    </row>
    <row r="150" spans="1:11" ht="17.25" customHeight="1">
      <c r="A150" s="69"/>
      <c r="B150" s="41" t="s">
        <v>402</v>
      </c>
      <c r="C150" s="416"/>
      <c r="D150" s="416"/>
      <c r="E150" s="639" t="s">
        <v>401</v>
      </c>
      <c r="F150" s="167">
        <v>32848</v>
      </c>
      <c r="G150" s="167"/>
      <c r="H150" s="167"/>
      <c r="I150" s="167">
        <f>F150+G150-H150</f>
        <v>32848</v>
      </c>
      <c r="J150" s="167">
        <f>I150</f>
        <v>32848</v>
      </c>
      <c r="K150" s="408"/>
    </row>
    <row r="151" spans="1:11" ht="18" customHeight="1">
      <c r="A151" s="69"/>
      <c r="B151" s="41" t="s">
        <v>741</v>
      </c>
      <c r="C151" s="416"/>
      <c r="D151" s="416"/>
      <c r="E151" s="649" t="s">
        <v>711</v>
      </c>
      <c r="F151" s="406">
        <v>15000</v>
      </c>
      <c r="G151" s="406"/>
      <c r="H151" s="406"/>
      <c r="I151" s="167">
        <f>F151+G151-H151</f>
        <v>15000</v>
      </c>
      <c r="J151" s="167">
        <f>I151</f>
        <v>15000</v>
      </c>
      <c r="K151" s="407"/>
    </row>
    <row r="152" spans="1:11" ht="14.25" customHeight="1">
      <c r="A152" s="69"/>
      <c r="B152" s="41" t="s">
        <v>555</v>
      </c>
      <c r="C152" s="416"/>
      <c r="D152" s="416"/>
      <c r="E152" s="639" t="s">
        <v>709</v>
      </c>
      <c r="F152" s="406">
        <v>700</v>
      </c>
      <c r="G152" s="406"/>
      <c r="H152" s="406"/>
      <c r="I152" s="167">
        <f>F152+G152-H152</f>
        <v>700</v>
      </c>
      <c r="J152" s="167">
        <f>I152</f>
        <v>700</v>
      </c>
      <c r="K152" s="407"/>
    </row>
    <row r="153" spans="1:11" ht="15.75" customHeight="1">
      <c r="A153" s="69"/>
      <c r="B153" s="41" t="s">
        <v>617</v>
      </c>
      <c r="C153" s="416"/>
      <c r="D153" s="416"/>
      <c r="E153" s="639" t="s">
        <v>713</v>
      </c>
      <c r="F153" s="406">
        <v>7000</v>
      </c>
      <c r="G153" s="406"/>
      <c r="H153" s="406"/>
      <c r="I153" s="167">
        <f>F153+G153-H153</f>
        <v>7000</v>
      </c>
      <c r="J153" s="167">
        <f>I153</f>
        <v>7000</v>
      </c>
      <c r="K153" s="407"/>
    </row>
    <row r="154" spans="1:11" ht="17.25" customHeight="1">
      <c r="A154" s="396" t="s">
        <v>556</v>
      </c>
      <c r="B154" s="418" t="s">
        <v>725</v>
      </c>
      <c r="C154" s="414"/>
      <c r="D154" s="414" t="s">
        <v>366</v>
      </c>
      <c r="E154" s="638"/>
      <c r="F154" s="632">
        <f aca="true" t="shared" si="55" ref="F154:K154">F155+F156</f>
        <v>187</v>
      </c>
      <c r="G154" s="632">
        <f t="shared" si="55"/>
        <v>0</v>
      </c>
      <c r="H154" s="632">
        <f t="shared" si="55"/>
        <v>0</v>
      </c>
      <c r="I154" s="632">
        <f t="shared" si="55"/>
        <v>187</v>
      </c>
      <c r="J154" s="632">
        <f t="shared" si="55"/>
        <v>187</v>
      </c>
      <c r="K154" s="633">
        <f t="shared" si="55"/>
        <v>0</v>
      </c>
    </row>
    <row r="155" spans="1:11" ht="15.75" customHeight="1">
      <c r="A155" s="397"/>
      <c r="B155" s="41" t="s">
        <v>581</v>
      </c>
      <c r="C155" s="430"/>
      <c r="D155" s="430"/>
      <c r="E155" s="649" t="s">
        <v>712</v>
      </c>
      <c r="F155" s="406">
        <v>152</v>
      </c>
      <c r="G155" s="406"/>
      <c r="H155" s="406"/>
      <c r="I155" s="406">
        <f>F155+G155-H155</f>
        <v>152</v>
      </c>
      <c r="J155" s="406">
        <f>I155</f>
        <v>152</v>
      </c>
      <c r="K155" s="407"/>
    </row>
    <row r="156" spans="1:11" ht="16.5" customHeight="1">
      <c r="A156" s="69"/>
      <c r="B156" s="41" t="s">
        <v>555</v>
      </c>
      <c r="C156" s="416"/>
      <c r="D156" s="416"/>
      <c r="E156" s="639" t="s">
        <v>709</v>
      </c>
      <c r="F156" s="406">
        <v>35</v>
      </c>
      <c r="G156" s="406"/>
      <c r="H156" s="406"/>
      <c r="I156" s="406">
        <f>F156+G156-H156</f>
        <v>35</v>
      </c>
      <c r="J156" s="406">
        <f>I156</f>
        <v>35</v>
      </c>
      <c r="K156" s="407"/>
    </row>
    <row r="157" spans="1:11" ht="18" customHeight="1">
      <c r="A157" s="396" t="s">
        <v>629</v>
      </c>
      <c r="B157" s="418" t="s">
        <v>369</v>
      </c>
      <c r="C157" s="414"/>
      <c r="D157" s="414" t="s">
        <v>368</v>
      </c>
      <c r="E157" s="638"/>
      <c r="F157" s="632">
        <f aca="true" t="shared" si="56" ref="F157:K157">SUM(F158:F160)</f>
        <v>86224</v>
      </c>
      <c r="G157" s="632">
        <f t="shared" si="56"/>
        <v>0</v>
      </c>
      <c r="H157" s="632">
        <f t="shared" si="56"/>
        <v>0</v>
      </c>
      <c r="I157" s="632">
        <f t="shared" si="56"/>
        <v>86224</v>
      </c>
      <c r="J157" s="632">
        <f t="shared" si="56"/>
        <v>86224</v>
      </c>
      <c r="K157" s="633">
        <f t="shared" si="56"/>
        <v>0</v>
      </c>
    </row>
    <row r="158" spans="1:11" ht="16.5" customHeight="1">
      <c r="A158" s="69"/>
      <c r="B158" s="41" t="s">
        <v>580</v>
      </c>
      <c r="C158" s="416"/>
      <c r="D158" s="416"/>
      <c r="E158" s="639" t="s">
        <v>711</v>
      </c>
      <c r="F158" s="406">
        <v>75000</v>
      </c>
      <c r="G158" s="406"/>
      <c r="H158" s="406"/>
      <c r="I158" s="406">
        <f>F158+G158-H158</f>
        <v>75000</v>
      </c>
      <c r="J158" s="406">
        <f>I158</f>
        <v>75000</v>
      </c>
      <c r="K158" s="407"/>
    </row>
    <row r="159" spans="1:11" ht="17.25" customHeight="1">
      <c r="A159" s="69"/>
      <c r="B159" s="41" t="s">
        <v>555</v>
      </c>
      <c r="C159" s="416"/>
      <c r="D159" s="416"/>
      <c r="E159" s="639" t="s">
        <v>709</v>
      </c>
      <c r="F159" s="167">
        <v>7</v>
      </c>
      <c r="G159" s="167"/>
      <c r="H159" s="167"/>
      <c r="I159" s="406">
        <f>F159+G159-H159</f>
        <v>7</v>
      </c>
      <c r="J159" s="406">
        <f>I159</f>
        <v>7</v>
      </c>
      <c r="K159" s="408"/>
    </row>
    <row r="160" spans="1:11" ht="17.25" customHeight="1">
      <c r="A160" s="69"/>
      <c r="B160" s="41" t="s">
        <v>617</v>
      </c>
      <c r="C160" s="416"/>
      <c r="D160" s="416"/>
      <c r="E160" s="639" t="s">
        <v>713</v>
      </c>
      <c r="F160" s="167">
        <v>11217</v>
      </c>
      <c r="G160" s="167"/>
      <c r="H160" s="167"/>
      <c r="I160" s="406">
        <f>F160+G160-H160</f>
        <v>11217</v>
      </c>
      <c r="J160" s="406">
        <f>I160</f>
        <v>11217</v>
      </c>
      <c r="K160" s="408"/>
    </row>
    <row r="161" spans="1:11" ht="17.25" customHeight="1">
      <c r="A161" s="396" t="s">
        <v>636</v>
      </c>
      <c r="B161" s="432" t="s">
        <v>48</v>
      </c>
      <c r="C161" s="431"/>
      <c r="D161" s="432">
        <v>85415</v>
      </c>
      <c r="E161" s="635"/>
      <c r="F161" s="636">
        <f aca="true" t="shared" si="57" ref="F161:K161">F162</f>
        <v>16000</v>
      </c>
      <c r="G161" s="636">
        <f t="shared" si="57"/>
        <v>0</v>
      </c>
      <c r="H161" s="636">
        <f t="shared" si="57"/>
        <v>0</v>
      </c>
      <c r="I161" s="636">
        <f t="shared" si="57"/>
        <v>16000</v>
      </c>
      <c r="J161" s="636">
        <f t="shared" si="57"/>
        <v>16000</v>
      </c>
      <c r="K161" s="637">
        <f t="shared" si="57"/>
        <v>0</v>
      </c>
    </row>
    <row r="162" spans="1:11" ht="17.25" customHeight="1">
      <c r="A162" s="69"/>
      <c r="B162" s="41" t="s">
        <v>594</v>
      </c>
      <c r="C162" s="416"/>
      <c r="D162" s="3"/>
      <c r="E162" s="639" t="s">
        <v>934</v>
      </c>
      <c r="F162" s="167">
        <v>16000</v>
      </c>
      <c r="G162" s="167"/>
      <c r="H162" s="167"/>
      <c r="I162" s="406">
        <f>F162+G162-H162</f>
        <v>16000</v>
      </c>
      <c r="J162" s="406">
        <f>I162</f>
        <v>16000</v>
      </c>
      <c r="K162" s="408"/>
    </row>
    <row r="163" spans="1:11" ht="17.25" customHeight="1">
      <c r="A163" s="396" t="s">
        <v>637</v>
      </c>
      <c r="B163" s="418" t="s">
        <v>182</v>
      </c>
      <c r="C163" s="419"/>
      <c r="D163" s="414" t="s">
        <v>374</v>
      </c>
      <c r="E163" s="638"/>
      <c r="F163" s="632">
        <f aca="true" t="shared" si="58" ref="F163:K163">F164</f>
        <v>45861</v>
      </c>
      <c r="G163" s="632">
        <f t="shared" si="58"/>
        <v>0</v>
      </c>
      <c r="H163" s="632">
        <f t="shared" si="58"/>
        <v>0</v>
      </c>
      <c r="I163" s="632">
        <f t="shared" si="58"/>
        <v>45861</v>
      </c>
      <c r="J163" s="632">
        <f t="shared" si="58"/>
        <v>45861</v>
      </c>
      <c r="K163" s="633">
        <f t="shared" si="58"/>
        <v>0</v>
      </c>
    </row>
    <row r="164" spans="1:11" ht="24" customHeight="1">
      <c r="A164" s="69"/>
      <c r="B164" s="41" t="s">
        <v>856</v>
      </c>
      <c r="C164" s="416"/>
      <c r="D164" s="416"/>
      <c r="E164" s="639" t="s">
        <v>904</v>
      </c>
      <c r="F164" s="167">
        <v>45861</v>
      </c>
      <c r="G164" s="167"/>
      <c r="H164" s="167"/>
      <c r="I164" s="406">
        <f>F164+G164-H164</f>
        <v>45861</v>
      </c>
      <c r="J164" s="406">
        <f>I164</f>
        <v>45861</v>
      </c>
      <c r="K164" s="408"/>
    </row>
    <row r="165" spans="1:11" ht="16.5" customHeight="1">
      <c r="A165" s="70" t="s">
        <v>606</v>
      </c>
      <c r="B165" s="67" t="s">
        <v>772</v>
      </c>
      <c r="C165" s="426">
        <v>900</v>
      </c>
      <c r="D165" s="426"/>
      <c r="E165" s="647"/>
      <c r="F165" s="168">
        <f aca="true" t="shared" si="59" ref="F165:K165">F166</f>
        <v>53300</v>
      </c>
      <c r="G165" s="168">
        <f t="shared" si="59"/>
        <v>0</v>
      </c>
      <c r="H165" s="168">
        <f t="shared" si="59"/>
        <v>0</v>
      </c>
      <c r="I165" s="168">
        <f t="shared" si="59"/>
        <v>53300</v>
      </c>
      <c r="J165" s="168">
        <f t="shared" si="59"/>
        <v>50000</v>
      </c>
      <c r="K165" s="641">
        <f t="shared" si="59"/>
        <v>3300</v>
      </c>
    </row>
    <row r="166" spans="1:11" s="6" customFormat="1" ht="25.5" customHeight="1">
      <c r="A166" s="396" t="s">
        <v>553</v>
      </c>
      <c r="B166" s="418" t="s">
        <v>773</v>
      </c>
      <c r="C166" s="413"/>
      <c r="D166" s="413">
        <v>90011</v>
      </c>
      <c r="E166" s="631"/>
      <c r="F166" s="632">
        <f aca="true" t="shared" si="60" ref="F166:K166">F167+F168</f>
        <v>53300</v>
      </c>
      <c r="G166" s="632">
        <f t="shared" si="60"/>
        <v>0</v>
      </c>
      <c r="H166" s="632">
        <f t="shared" si="60"/>
        <v>0</v>
      </c>
      <c r="I166" s="632">
        <f t="shared" si="60"/>
        <v>53300</v>
      </c>
      <c r="J166" s="632">
        <f t="shared" si="60"/>
        <v>50000</v>
      </c>
      <c r="K166" s="633">
        <f t="shared" si="60"/>
        <v>3300</v>
      </c>
    </row>
    <row r="167" spans="1:11" s="6" customFormat="1" ht="21.75" customHeight="1">
      <c r="A167" s="69"/>
      <c r="B167" s="41" t="s">
        <v>933</v>
      </c>
      <c r="C167" s="417"/>
      <c r="D167" s="417"/>
      <c r="E167" s="634">
        <v>2440</v>
      </c>
      <c r="F167" s="167">
        <v>50000</v>
      </c>
      <c r="G167" s="167"/>
      <c r="H167" s="167"/>
      <c r="I167" s="167">
        <f>F167+G167-H167</f>
        <v>50000</v>
      </c>
      <c r="J167" s="167">
        <f>I167</f>
        <v>50000</v>
      </c>
      <c r="K167" s="408"/>
    </row>
    <row r="168" spans="1:11" s="6" customFormat="1" ht="24.75" customHeight="1">
      <c r="A168" s="69"/>
      <c r="B168" s="41" t="s">
        <v>574</v>
      </c>
      <c r="C168" s="417"/>
      <c r="D168" s="417"/>
      <c r="E168" s="634">
        <v>6260</v>
      </c>
      <c r="F168" s="167">
        <v>3300</v>
      </c>
      <c r="G168" s="167"/>
      <c r="H168" s="167"/>
      <c r="I168" s="167">
        <f>F168+G168-H168</f>
        <v>3300</v>
      </c>
      <c r="J168" s="167"/>
      <c r="K168" s="408">
        <f>I168</f>
        <v>3300</v>
      </c>
    </row>
    <row r="169" spans="1:12" ht="18.75" customHeight="1" thickBot="1">
      <c r="A169" s="399"/>
      <c r="B169" s="435" t="s">
        <v>667</v>
      </c>
      <c r="C169" s="436"/>
      <c r="D169" s="436"/>
      <c r="E169" s="659"/>
      <c r="F169" s="660">
        <f aca="true" t="shared" si="61" ref="F169:K169">F8+F15+F18+F25+F33+F41+F55+F63+F67+F76+F96+F107+F134+F148+F165</f>
        <v>35436592</v>
      </c>
      <c r="G169" s="660">
        <f t="shared" si="61"/>
        <v>261124</v>
      </c>
      <c r="H169" s="660">
        <f t="shared" si="61"/>
        <v>16081</v>
      </c>
      <c r="I169" s="660">
        <f t="shared" si="61"/>
        <v>35681635</v>
      </c>
      <c r="J169" s="660">
        <f t="shared" si="61"/>
        <v>31043551</v>
      </c>
      <c r="K169" s="661">
        <f t="shared" si="61"/>
        <v>4638084</v>
      </c>
      <c r="L169" s="54"/>
    </row>
    <row r="170" spans="10:11" ht="13.5" customHeight="1">
      <c r="J170" s="715" t="s">
        <v>757</v>
      </c>
      <c r="K170" s="715"/>
    </row>
    <row r="171" spans="10:11" ht="18" customHeight="1">
      <c r="J171" s="715" t="s">
        <v>775</v>
      </c>
      <c r="K171" s="715"/>
    </row>
    <row r="172" ht="11.25" customHeight="1">
      <c r="B172" t="s">
        <v>774</v>
      </c>
    </row>
    <row r="173" ht="14.25" customHeight="1">
      <c r="L173" s="7"/>
    </row>
    <row r="176" ht="12.75">
      <c r="B176" t="s">
        <v>721</v>
      </c>
    </row>
  </sheetData>
  <mergeCells count="10">
    <mergeCell ref="A5:A6"/>
    <mergeCell ref="C5:E5"/>
    <mergeCell ref="F5:F6"/>
    <mergeCell ref="G5:H5"/>
    <mergeCell ref="H2:K2"/>
    <mergeCell ref="J171:K171"/>
    <mergeCell ref="J170:K170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5" manualBreakCount="5">
    <brk id="35" max="10" man="1"/>
    <brk id="66" max="10" man="1"/>
    <brk id="102" max="10" man="1"/>
    <brk id="133" max="10" man="1"/>
    <brk id="16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20" sqref="D20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9.87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784" t="s">
        <v>39</v>
      </c>
      <c r="F1" s="784"/>
      <c r="G1" s="784"/>
      <c r="H1" s="784"/>
      <c r="I1" s="784"/>
      <c r="J1" s="784"/>
      <c r="K1" s="784"/>
    </row>
    <row r="2" spans="5:11" ht="18.75" customHeight="1">
      <c r="E2" s="1"/>
      <c r="F2" s="1"/>
      <c r="G2" s="1"/>
      <c r="H2" s="1"/>
      <c r="I2" s="1"/>
      <c r="J2" s="1"/>
      <c r="K2" s="1"/>
    </row>
    <row r="3" spans="1:11" ht="36.75" customHeight="1">
      <c r="A3" s="848" t="s">
        <v>41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</row>
    <row r="4" spans="1:11" ht="36.75" customHeight="1" thickBo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ht="12.75">
      <c r="A5" s="797" t="s">
        <v>403</v>
      </c>
      <c r="B5" s="849"/>
      <c r="C5" s="849"/>
      <c r="D5" s="849" t="s">
        <v>404</v>
      </c>
      <c r="E5" s="791" t="s">
        <v>299</v>
      </c>
      <c r="F5" s="791" t="s">
        <v>426</v>
      </c>
      <c r="G5" s="849" t="s">
        <v>320</v>
      </c>
      <c r="H5" s="849"/>
      <c r="I5" s="849"/>
      <c r="J5" s="849"/>
      <c r="K5" s="851"/>
    </row>
    <row r="6" spans="1:11" ht="12.75">
      <c r="A6" s="440"/>
      <c r="B6" s="448"/>
      <c r="C6" s="448"/>
      <c r="D6" s="850"/>
      <c r="E6" s="792"/>
      <c r="F6" s="792"/>
      <c r="G6" s="792" t="s">
        <v>682</v>
      </c>
      <c r="H6" s="850" t="s">
        <v>443</v>
      </c>
      <c r="I6" s="850"/>
      <c r="J6" s="850"/>
      <c r="K6" s="793" t="s">
        <v>733</v>
      </c>
    </row>
    <row r="7" spans="1:11" ht="22.5">
      <c r="A7" s="440" t="s">
        <v>407</v>
      </c>
      <c r="B7" s="448" t="s">
        <v>408</v>
      </c>
      <c r="C7" s="448" t="s">
        <v>760</v>
      </c>
      <c r="D7" s="850"/>
      <c r="E7" s="792"/>
      <c r="F7" s="792"/>
      <c r="G7" s="792"/>
      <c r="H7" s="448" t="s">
        <v>321</v>
      </c>
      <c r="I7" s="84" t="s">
        <v>538</v>
      </c>
      <c r="J7" s="84" t="s">
        <v>539</v>
      </c>
      <c r="K7" s="793"/>
    </row>
    <row r="8" spans="1:11" ht="11.25" customHeight="1">
      <c r="A8" s="160">
        <v>1</v>
      </c>
      <c r="B8" s="29">
        <v>2</v>
      </c>
      <c r="C8" s="29">
        <v>3</v>
      </c>
      <c r="D8" s="29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245">
        <v>11</v>
      </c>
    </row>
    <row r="9" spans="1:11" ht="24" customHeight="1">
      <c r="A9" s="620">
        <v>852</v>
      </c>
      <c r="B9" s="621">
        <v>85295</v>
      </c>
      <c r="C9" s="621">
        <v>2120</v>
      </c>
      <c r="D9" s="622" t="s">
        <v>182</v>
      </c>
      <c r="E9" s="623">
        <f>'Z 1'!I133</f>
        <v>33000</v>
      </c>
      <c r="F9" s="623">
        <f aca="true" t="shared" si="0" ref="F9:K9">SUM(F10:F14)</f>
        <v>33000</v>
      </c>
      <c r="G9" s="623">
        <f t="shared" si="0"/>
        <v>33000</v>
      </c>
      <c r="H9" s="623">
        <f t="shared" si="0"/>
        <v>19900</v>
      </c>
      <c r="I9" s="623">
        <f t="shared" si="0"/>
        <v>0</v>
      </c>
      <c r="J9" s="623">
        <f t="shared" si="0"/>
        <v>0</v>
      </c>
      <c r="K9" s="624">
        <f t="shared" si="0"/>
        <v>0</v>
      </c>
    </row>
    <row r="10" spans="1:11" ht="23.25" customHeight="1">
      <c r="A10" s="248"/>
      <c r="B10" s="244"/>
      <c r="C10" s="45">
        <v>4170</v>
      </c>
      <c r="D10" s="417" t="s">
        <v>112</v>
      </c>
      <c r="E10" s="625">
        <v>0</v>
      </c>
      <c r="F10" s="625">
        <v>19900</v>
      </c>
      <c r="G10" s="625">
        <f>F10</f>
        <v>19900</v>
      </c>
      <c r="H10" s="625">
        <f>G10</f>
        <v>19900</v>
      </c>
      <c r="I10" s="625"/>
      <c r="J10" s="625"/>
      <c r="K10" s="626"/>
    </row>
    <row r="11" spans="1:11" ht="23.25" customHeight="1">
      <c r="A11" s="248"/>
      <c r="B11" s="244"/>
      <c r="C11" s="45">
        <v>4210</v>
      </c>
      <c r="D11" s="417" t="s">
        <v>127</v>
      </c>
      <c r="E11" s="625">
        <v>0</v>
      </c>
      <c r="F11" s="625">
        <v>4760</v>
      </c>
      <c r="G11" s="625">
        <f>F11</f>
        <v>4760</v>
      </c>
      <c r="H11" s="625"/>
      <c r="I11" s="625"/>
      <c r="J11" s="625"/>
      <c r="K11" s="626"/>
    </row>
    <row r="12" spans="1:11" ht="18" customHeight="1">
      <c r="A12" s="248"/>
      <c r="B12" s="244"/>
      <c r="C12" s="45">
        <v>4260</v>
      </c>
      <c r="D12" s="417" t="s">
        <v>215</v>
      </c>
      <c r="E12" s="625">
        <v>0</v>
      </c>
      <c r="F12" s="625">
        <v>990</v>
      </c>
      <c r="G12" s="625">
        <f>F12</f>
        <v>990</v>
      </c>
      <c r="H12" s="625"/>
      <c r="I12" s="625"/>
      <c r="J12" s="625"/>
      <c r="K12" s="626"/>
    </row>
    <row r="13" spans="1:11" ht="21" customHeight="1">
      <c r="A13" s="248"/>
      <c r="B13" s="244"/>
      <c r="C13" s="45">
        <v>4300</v>
      </c>
      <c r="D13" s="417" t="s">
        <v>217</v>
      </c>
      <c r="E13" s="625">
        <v>0</v>
      </c>
      <c r="F13" s="625">
        <v>6600</v>
      </c>
      <c r="G13" s="625">
        <f>F13</f>
        <v>6600</v>
      </c>
      <c r="H13" s="625"/>
      <c r="I13" s="625"/>
      <c r="J13" s="625"/>
      <c r="K13" s="626"/>
    </row>
    <row r="14" spans="1:11" ht="23.25" customHeight="1">
      <c r="A14" s="248"/>
      <c r="B14" s="244"/>
      <c r="C14" s="45">
        <v>4370</v>
      </c>
      <c r="D14" s="415" t="s">
        <v>347</v>
      </c>
      <c r="E14" s="625">
        <v>0</v>
      </c>
      <c r="F14" s="625">
        <v>750</v>
      </c>
      <c r="G14" s="625">
        <f>F14</f>
        <v>750</v>
      </c>
      <c r="H14" s="625"/>
      <c r="I14" s="625"/>
      <c r="J14" s="625"/>
      <c r="K14" s="626"/>
    </row>
    <row r="15" spans="1:11" ht="18.75" customHeight="1" thickBot="1">
      <c r="A15" s="852" t="s">
        <v>674</v>
      </c>
      <c r="B15" s="853"/>
      <c r="C15" s="853"/>
      <c r="D15" s="853"/>
      <c r="E15" s="627">
        <f>E9</f>
        <v>33000</v>
      </c>
      <c r="F15" s="627">
        <f aca="true" t="shared" si="1" ref="F15:K15">F9</f>
        <v>33000</v>
      </c>
      <c r="G15" s="627">
        <f t="shared" si="1"/>
        <v>33000</v>
      </c>
      <c r="H15" s="627">
        <f t="shared" si="1"/>
        <v>19900</v>
      </c>
      <c r="I15" s="627">
        <f t="shared" si="1"/>
        <v>0</v>
      </c>
      <c r="J15" s="627">
        <f t="shared" si="1"/>
        <v>0</v>
      </c>
      <c r="K15" s="627">
        <f t="shared" si="1"/>
        <v>0</v>
      </c>
    </row>
    <row r="16" ht="11.25" customHeight="1">
      <c r="C16" s="26"/>
    </row>
    <row r="17" spans="3:11" ht="12.75">
      <c r="C17" s="26"/>
      <c r="E17" s="40" t="s">
        <v>842</v>
      </c>
      <c r="F17" s="40"/>
      <c r="G17" s="40"/>
      <c r="H17" s="40"/>
      <c r="I17" s="40" t="s">
        <v>757</v>
      </c>
      <c r="J17" s="40"/>
      <c r="K17" s="40"/>
    </row>
    <row r="18" spans="1:11" ht="12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3:9" ht="12.75">
      <c r="C19" s="26"/>
      <c r="I19" s="163" t="s">
        <v>843</v>
      </c>
    </row>
    <row r="20" ht="12.75">
      <c r="C20" s="26"/>
    </row>
    <row r="21" ht="12.75">
      <c r="C21" s="26"/>
    </row>
    <row r="22" ht="12.75">
      <c r="C22" s="26"/>
    </row>
  </sheetData>
  <mergeCells count="11">
    <mergeCell ref="K6:K7"/>
    <mergeCell ref="H6:J6"/>
    <mergeCell ref="E1:K1"/>
    <mergeCell ref="A15:D15"/>
    <mergeCell ref="A3:K3"/>
    <mergeCell ref="A5:C5"/>
    <mergeCell ref="D5:D7"/>
    <mergeCell ref="E5:E7"/>
    <mergeCell ref="F5:F7"/>
    <mergeCell ref="G5:K5"/>
    <mergeCell ref="G6:G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1">
      <selection activeCell="E29" sqref="E29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854" t="s">
        <v>40</v>
      </c>
      <c r="D1" s="854"/>
      <c r="E1" s="854"/>
      <c r="F1" s="854"/>
      <c r="G1" s="854"/>
      <c r="H1" s="854"/>
      <c r="I1" s="854"/>
      <c r="J1" s="854"/>
      <c r="K1" s="854"/>
      <c r="L1" s="111"/>
    </row>
    <row r="2" spans="1:12" ht="18" customHeight="1">
      <c r="A2" s="855" t="s">
        <v>845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58"/>
    </row>
    <row r="3" spans="1:12" ht="17.2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1.25" customHeight="1">
      <c r="A4" s="856" t="s">
        <v>403</v>
      </c>
      <c r="B4" s="857"/>
      <c r="C4" s="857"/>
      <c r="D4" s="849" t="s">
        <v>404</v>
      </c>
      <c r="E4" s="791" t="s">
        <v>299</v>
      </c>
      <c r="F4" s="791" t="s">
        <v>426</v>
      </c>
      <c r="G4" s="849" t="s">
        <v>537</v>
      </c>
      <c r="H4" s="849"/>
      <c r="I4" s="849"/>
      <c r="J4" s="849"/>
      <c r="K4" s="851"/>
      <c r="L4" s="24"/>
    </row>
    <row r="5" spans="1:13" ht="10.5" customHeight="1">
      <c r="A5" s="858"/>
      <c r="B5" s="859"/>
      <c r="C5" s="859"/>
      <c r="D5" s="850"/>
      <c r="E5" s="792"/>
      <c r="F5" s="792"/>
      <c r="G5" s="792" t="s">
        <v>682</v>
      </c>
      <c r="H5" s="850" t="s">
        <v>443</v>
      </c>
      <c r="I5" s="850"/>
      <c r="J5" s="850"/>
      <c r="K5" s="793" t="s">
        <v>733</v>
      </c>
      <c r="L5" s="156"/>
      <c r="M5" s="54"/>
    </row>
    <row r="6" spans="1:13" ht="17.25" customHeight="1">
      <c r="A6" s="606" t="s">
        <v>407</v>
      </c>
      <c r="B6" s="600" t="s">
        <v>408</v>
      </c>
      <c r="C6" s="600" t="s">
        <v>760</v>
      </c>
      <c r="D6" s="850"/>
      <c r="E6" s="792"/>
      <c r="F6" s="792"/>
      <c r="G6" s="792"/>
      <c r="H6" s="601" t="s">
        <v>259</v>
      </c>
      <c r="I6" s="551" t="s">
        <v>318</v>
      </c>
      <c r="J6" s="601" t="s">
        <v>319</v>
      </c>
      <c r="K6" s="793"/>
      <c r="L6" s="156"/>
      <c r="M6" s="54"/>
    </row>
    <row r="7" spans="1:13" ht="11.2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555">
        <v>11</v>
      </c>
      <c r="L7" s="153"/>
      <c r="M7" s="54"/>
    </row>
    <row r="8" spans="1:13" ht="15.75" customHeight="1">
      <c r="A8" s="607"/>
      <c r="B8" s="602"/>
      <c r="C8" s="602"/>
      <c r="D8" s="603" t="s">
        <v>661</v>
      </c>
      <c r="E8" s="604">
        <f>E9+E12+E16+E19+E37+E43+E49+E58+E77+E80+E83</f>
        <v>1034046</v>
      </c>
      <c r="F8" s="604">
        <f aca="true" t="shared" si="0" ref="F8:K8">F9+F12+F16+F19+F37+F43+F49+F58+F77+F80+F83</f>
        <v>1286615</v>
      </c>
      <c r="G8" s="604">
        <f t="shared" si="0"/>
        <v>440651</v>
      </c>
      <c r="H8" s="604">
        <f t="shared" si="0"/>
        <v>9670</v>
      </c>
      <c r="I8" s="604">
        <f t="shared" si="0"/>
        <v>1381</v>
      </c>
      <c r="J8" s="604">
        <f t="shared" si="0"/>
        <v>238065</v>
      </c>
      <c r="K8" s="608">
        <f t="shared" si="0"/>
        <v>845964</v>
      </c>
      <c r="L8" s="154"/>
      <c r="M8" s="54"/>
    </row>
    <row r="9" spans="1:13" ht="15.75" customHeight="1">
      <c r="A9" s="334" t="s">
        <v>761</v>
      </c>
      <c r="B9" s="298"/>
      <c r="C9" s="298"/>
      <c r="D9" s="605" t="s">
        <v>552</v>
      </c>
      <c r="E9" s="300">
        <f>E10</f>
        <v>0</v>
      </c>
      <c r="F9" s="300">
        <f aca="true" t="shared" si="1" ref="F9:K9">F10</f>
        <v>1700</v>
      </c>
      <c r="G9" s="300">
        <f t="shared" si="1"/>
        <v>1700</v>
      </c>
      <c r="H9" s="300">
        <f t="shared" si="1"/>
        <v>0</v>
      </c>
      <c r="I9" s="300">
        <f t="shared" si="1"/>
        <v>0</v>
      </c>
      <c r="J9" s="300">
        <f t="shared" si="1"/>
        <v>1700</v>
      </c>
      <c r="K9" s="335">
        <f t="shared" si="1"/>
        <v>0</v>
      </c>
      <c r="L9" s="154"/>
      <c r="M9" s="54"/>
    </row>
    <row r="10" spans="1:13" ht="14.25" customHeight="1">
      <c r="A10" s="350"/>
      <c r="B10" s="345" t="s">
        <v>557</v>
      </c>
      <c r="C10" s="345"/>
      <c r="D10" s="346" t="s">
        <v>877</v>
      </c>
      <c r="E10" s="347"/>
      <c r="F10" s="347">
        <f aca="true" t="shared" si="2" ref="F10:K10">F11</f>
        <v>1700</v>
      </c>
      <c r="G10" s="347">
        <f t="shared" si="2"/>
        <v>1700</v>
      </c>
      <c r="H10" s="347">
        <f t="shared" si="2"/>
        <v>0</v>
      </c>
      <c r="I10" s="347">
        <f t="shared" si="2"/>
        <v>0</v>
      </c>
      <c r="J10" s="347">
        <f t="shared" si="2"/>
        <v>1700</v>
      </c>
      <c r="K10" s="348">
        <f t="shared" si="2"/>
        <v>0</v>
      </c>
      <c r="L10" s="155"/>
      <c r="M10" s="54"/>
    </row>
    <row r="11" spans="1:13" ht="21" customHeight="1">
      <c r="A11" s="337"/>
      <c r="B11" s="328"/>
      <c r="C11" s="328" t="s">
        <v>274</v>
      </c>
      <c r="D11" s="132" t="s">
        <v>192</v>
      </c>
      <c r="E11" s="327"/>
      <c r="F11" s="327">
        <f>'Z 2 '!G12</f>
        <v>1700</v>
      </c>
      <c r="G11" s="327">
        <f>F11</f>
        <v>1700</v>
      </c>
      <c r="H11" s="327"/>
      <c r="I11" s="327"/>
      <c r="J11" s="327">
        <f>G11</f>
        <v>1700</v>
      </c>
      <c r="K11" s="338"/>
      <c r="L11" s="155"/>
      <c r="M11" s="54"/>
    </row>
    <row r="12" spans="1:13" ht="20.25" customHeight="1">
      <c r="A12" s="334" t="s">
        <v>143</v>
      </c>
      <c r="B12" s="298"/>
      <c r="C12" s="298"/>
      <c r="D12" s="299" t="s">
        <v>68</v>
      </c>
      <c r="E12" s="300">
        <f>E13</f>
        <v>216994</v>
      </c>
      <c r="F12" s="300">
        <f aca="true" t="shared" si="3" ref="F12:K12">F13</f>
        <v>216798</v>
      </c>
      <c r="G12" s="300">
        <f t="shared" si="3"/>
        <v>0</v>
      </c>
      <c r="H12" s="300">
        <f t="shared" si="3"/>
        <v>0</v>
      </c>
      <c r="I12" s="300">
        <f t="shared" si="3"/>
        <v>0</v>
      </c>
      <c r="J12" s="300">
        <f t="shared" si="3"/>
        <v>0</v>
      </c>
      <c r="K12" s="335">
        <f t="shared" si="3"/>
        <v>216798</v>
      </c>
      <c r="L12" s="154"/>
      <c r="M12" s="54"/>
    </row>
    <row r="13" spans="1:13" ht="16.5" customHeight="1">
      <c r="A13" s="350"/>
      <c r="B13" s="345" t="s">
        <v>145</v>
      </c>
      <c r="C13" s="345"/>
      <c r="D13" s="346" t="s">
        <v>747</v>
      </c>
      <c r="E13" s="347">
        <f>E14</f>
        <v>216994</v>
      </c>
      <c r="F13" s="347">
        <f aca="true" t="shared" si="4" ref="F13:K13">F15</f>
        <v>216798</v>
      </c>
      <c r="G13" s="347">
        <f t="shared" si="4"/>
        <v>0</v>
      </c>
      <c r="H13" s="347">
        <f t="shared" si="4"/>
        <v>0</v>
      </c>
      <c r="I13" s="347">
        <f t="shared" si="4"/>
        <v>0</v>
      </c>
      <c r="J13" s="347">
        <f t="shared" si="4"/>
        <v>0</v>
      </c>
      <c r="K13" s="348">
        <f t="shared" si="4"/>
        <v>216798</v>
      </c>
      <c r="L13" s="155"/>
      <c r="M13" s="54"/>
    </row>
    <row r="14" spans="1:13" ht="21.75" customHeight="1">
      <c r="A14" s="337"/>
      <c r="B14" s="328"/>
      <c r="C14" s="328" t="s">
        <v>57</v>
      </c>
      <c r="D14" s="132" t="s">
        <v>275</v>
      </c>
      <c r="E14" s="327">
        <f>'Z 1'!I23</f>
        <v>216994</v>
      </c>
      <c r="F14" s="327"/>
      <c r="G14" s="327"/>
      <c r="H14" s="327"/>
      <c r="I14" s="327"/>
      <c r="J14" s="327"/>
      <c r="K14" s="338"/>
      <c r="L14" s="155"/>
      <c r="M14" s="54"/>
    </row>
    <row r="15" spans="1:13" ht="15" customHeight="1">
      <c r="A15" s="337"/>
      <c r="B15" s="328"/>
      <c r="C15" s="328">
        <v>6050</v>
      </c>
      <c r="D15" s="46" t="s">
        <v>69</v>
      </c>
      <c r="E15" s="327"/>
      <c r="F15" s="327">
        <v>216798</v>
      </c>
      <c r="G15" s="327"/>
      <c r="H15" s="327"/>
      <c r="I15" s="327"/>
      <c r="J15" s="327"/>
      <c r="K15" s="338">
        <f>F15</f>
        <v>216798</v>
      </c>
      <c r="L15" s="155"/>
      <c r="M15" s="54"/>
    </row>
    <row r="16" spans="1:13" ht="15" customHeight="1">
      <c r="A16" s="334" t="s">
        <v>560</v>
      </c>
      <c r="B16" s="298"/>
      <c r="C16" s="298"/>
      <c r="D16" s="605" t="s">
        <v>561</v>
      </c>
      <c r="E16" s="300"/>
      <c r="F16" s="300">
        <f>F17</f>
        <v>300</v>
      </c>
      <c r="G16" s="300">
        <f aca="true" t="shared" si="5" ref="G16:K17">G17</f>
        <v>0</v>
      </c>
      <c r="H16" s="300">
        <f t="shared" si="5"/>
        <v>0</v>
      </c>
      <c r="I16" s="300">
        <f t="shared" si="5"/>
        <v>0</v>
      </c>
      <c r="J16" s="300">
        <f t="shared" si="5"/>
        <v>0</v>
      </c>
      <c r="K16" s="335">
        <f t="shared" si="5"/>
        <v>300</v>
      </c>
      <c r="L16" s="155"/>
      <c r="M16" s="54"/>
    </row>
    <row r="17" spans="1:13" ht="15" customHeight="1">
      <c r="A17" s="350"/>
      <c r="B17" s="345" t="s">
        <v>562</v>
      </c>
      <c r="C17" s="345"/>
      <c r="D17" s="346" t="s">
        <v>563</v>
      </c>
      <c r="E17" s="347"/>
      <c r="F17" s="347">
        <f>F18</f>
        <v>300</v>
      </c>
      <c r="G17" s="347">
        <f t="shared" si="5"/>
        <v>0</v>
      </c>
      <c r="H17" s="347">
        <f t="shared" si="5"/>
        <v>0</v>
      </c>
      <c r="I17" s="347">
        <f t="shared" si="5"/>
        <v>0</v>
      </c>
      <c r="J17" s="347">
        <f t="shared" si="5"/>
        <v>0</v>
      </c>
      <c r="K17" s="348">
        <f t="shared" si="5"/>
        <v>300</v>
      </c>
      <c r="L17" s="155"/>
      <c r="M17" s="54"/>
    </row>
    <row r="18" spans="1:13" ht="21" customHeight="1">
      <c r="A18" s="337"/>
      <c r="B18" s="328"/>
      <c r="C18" s="328" t="s">
        <v>564</v>
      </c>
      <c r="D18" s="190" t="s">
        <v>931</v>
      </c>
      <c r="E18" s="327"/>
      <c r="F18" s="327">
        <f>'Z 2 '!G47</f>
        <v>300</v>
      </c>
      <c r="G18" s="327"/>
      <c r="H18" s="327"/>
      <c r="I18" s="327"/>
      <c r="J18" s="327"/>
      <c r="K18" s="338">
        <f>F18</f>
        <v>300</v>
      </c>
      <c r="L18" s="155"/>
      <c r="M18" s="54"/>
    </row>
    <row r="19" spans="1:13" ht="18" customHeight="1">
      <c r="A19" s="334">
        <v>750</v>
      </c>
      <c r="B19" s="298"/>
      <c r="C19" s="298"/>
      <c r="D19" s="79" t="s">
        <v>614</v>
      </c>
      <c r="E19" s="300">
        <f aca="true" t="shared" si="6" ref="E19:K19">E20+E22+E24</f>
        <v>55756</v>
      </c>
      <c r="F19" s="300">
        <f t="shared" si="6"/>
        <v>68876</v>
      </c>
      <c r="G19" s="300">
        <f t="shared" si="6"/>
        <v>68876</v>
      </c>
      <c r="H19" s="300">
        <f t="shared" si="6"/>
        <v>9670</v>
      </c>
      <c r="I19" s="300">
        <f t="shared" si="6"/>
        <v>1381</v>
      </c>
      <c r="J19" s="300">
        <f t="shared" si="6"/>
        <v>13120</v>
      </c>
      <c r="K19" s="335">
        <f t="shared" si="6"/>
        <v>0</v>
      </c>
      <c r="L19" s="154"/>
      <c r="M19" s="54"/>
    </row>
    <row r="20" spans="1:13" ht="16.5" customHeight="1">
      <c r="A20" s="349"/>
      <c r="B20" s="345" t="s">
        <v>499</v>
      </c>
      <c r="C20" s="345"/>
      <c r="D20" s="346" t="s">
        <v>735</v>
      </c>
      <c r="E20" s="347">
        <f aca="true" t="shared" si="7" ref="E20:K20">E21</f>
        <v>0</v>
      </c>
      <c r="F20" s="347">
        <f t="shared" si="7"/>
        <v>3120</v>
      </c>
      <c r="G20" s="347">
        <f t="shared" si="7"/>
        <v>3120</v>
      </c>
      <c r="H20" s="347">
        <f t="shared" si="7"/>
        <v>0</v>
      </c>
      <c r="I20" s="347">
        <f t="shared" si="7"/>
        <v>0</v>
      </c>
      <c r="J20" s="347">
        <f t="shared" si="7"/>
        <v>3120</v>
      </c>
      <c r="K20" s="348">
        <f t="shared" si="7"/>
        <v>0</v>
      </c>
      <c r="L20" s="155"/>
      <c r="M20" s="54"/>
    </row>
    <row r="21" spans="1:13" s="21" customFormat="1" ht="25.5" customHeight="1">
      <c r="A21" s="337"/>
      <c r="B21" s="328"/>
      <c r="C21" s="328">
        <v>2330</v>
      </c>
      <c r="D21" s="47" t="s">
        <v>72</v>
      </c>
      <c r="E21" s="327">
        <v>0</v>
      </c>
      <c r="F21" s="327">
        <f>'Z 2 '!G97</f>
        <v>3120</v>
      </c>
      <c r="G21" s="327">
        <f>F21</f>
        <v>3120</v>
      </c>
      <c r="H21" s="327"/>
      <c r="I21" s="327"/>
      <c r="J21" s="327">
        <f>F21</f>
        <v>3120</v>
      </c>
      <c r="K21" s="338"/>
      <c r="L21" s="155"/>
      <c r="M21" s="159"/>
    </row>
    <row r="22" spans="1:13" ht="13.5" customHeight="1">
      <c r="A22" s="336"/>
      <c r="B22" s="345" t="s">
        <v>176</v>
      </c>
      <c r="C22" s="345"/>
      <c r="D22" s="346" t="s">
        <v>177</v>
      </c>
      <c r="E22" s="347">
        <f>E23</f>
        <v>0</v>
      </c>
      <c r="F22" s="347">
        <f aca="true" t="shared" si="8" ref="F22:K22">F23</f>
        <v>10000</v>
      </c>
      <c r="G22" s="347">
        <f t="shared" si="8"/>
        <v>10000</v>
      </c>
      <c r="H22" s="347">
        <f t="shared" si="8"/>
        <v>0</v>
      </c>
      <c r="I22" s="347">
        <f t="shared" si="8"/>
        <v>0</v>
      </c>
      <c r="J22" s="347">
        <f t="shared" si="8"/>
        <v>10000</v>
      </c>
      <c r="K22" s="348">
        <f t="shared" si="8"/>
        <v>0</v>
      </c>
      <c r="L22" s="157"/>
      <c r="M22" s="54"/>
    </row>
    <row r="23" spans="1:13" ht="23.25" customHeight="1">
      <c r="A23" s="337"/>
      <c r="B23" s="328"/>
      <c r="C23" s="328">
        <v>2310</v>
      </c>
      <c r="D23" s="132" t="s">
        <v>71</v>
      </c>
      <c r="E23" s="327"/>
      <c r="F23" s="327">
        <f>'Z 2 '!G110</f>
        <v>10000</v>
      </c>
      <c r="G23" s="327">
        <f>F23</f>
        <v>10000</v>
      </c>
      <c r="H23" s="327"/>
      <c r="I23" s="327"/>
      <c r="J23" s="327">
        <f>F23</f>
        <v>10000</v>
      </c>
      <c r="K23" s="338"/>
      <c r="L23" s="157"/>
      <c r="M23" s="54"/>
    </row>
    <row r="24" spans="1:13" ht="18.75" customHeight="1">
      <c r="A24" s="339"/>
      <c r="B24" s="345" t="s">
        <v>388</v>
      </c>
      <c r="C24" s="345"/>
      <c r="D24" s="344" t="s">
        <v>862</v>
      </c>
      <c r="E24" s="347">
        <f>E25</f>
        <v>55756</v>
      </c>
      <c r="F24" s="347">
        <f aca="true" t="shared" si="9" ref="F24:K24">SUM(F26:F36)</f>
        <v>55756</v>
      </c>
      <c r="G24" s="347">
        <f t="shared" si="9"/>
        <v>55756</v>
      </c>
      <c r="H24" s="347">
        <f t="shared" si="9"/>
        <v>9670</v>
      </c>
      <c r="I24" s="347">
        <f t="shared" si="9"/>
        <v>1381</v>
      </c>
      <c r="J24" s="347">
        <f t="shared" si="9"/>
        <v>0</v>
      </c>
      <c r="K24" s="348">
        <f t="shared" si="9"/>
        <v>0</v>
      </c>
      <c r="L24" s="157"/>
      <c r="M24" s="54"/>
    </row>
    <row r="25" spans="1:13" ht="23.25" customHeight="1">
      <c r="A25" s="337"/>
      <c r="B25" s="328"/>
      <c r="C25" s="328">
        <v>2326</v>
      </c>
      <c r="D25" s="132" t="s">
        <v>73</v>
      </c>
      <c r="E25" s="327">
        <f>'Z 1'!I54</f>
        <v>55756</v>
      </c>
      <c r="F25" s="327"/>
      <c r="G25" s="327"/>
      <c r="H25" s="327"/>
      <c r="I25" s="327"/>
      <c r="J25" s="327"/>
      <c r="K25" s="338"/>
      <c r="L25" s="157"/>
      <c r="M25" s="54"/>
    </row>
    <row r="26" spans="1:13" ht="15" customHeight="1">
      <c r="A26" s="337"/>
      <c r="B26" s="328"/>
      <c r="C26" s="328">
        <v>4116</v>
      </c>
      <c r="D26" s="132" t="s">
        <v>334</v>
      </c>
      <c r="E26" s="327"/>
      <c r="F26" s="327">
        <v>1188</v>
      </c>
      <c r="G26" s="327">
        <f aca="true" t="shared" si="10" ref="G26:G36">F26</f>
        <v>1188</v>
      </c>
      <c r="H26" s="327"/>
      <c r="I26" s="327">
        <f>G26</f>
        <v>1188</v>
      </c>
      <c r="J26" s="327"/>
      <c r="K26" s="338"/>
      <c r="L26" s="157"/>
      <c r="M26" s="54"/>
    </row>
    <row r="27" spans="1:13" ht="12" customHeight="1">
      <c r="A27" s="337"/>
      <c r="B27" s="328"/>
      <c r="C27" s="328">
        <v>4126</v>
      </c>
      <c r="D27" s="46" t="s">
        <v>873</v>
      </c>
      <c r="E27" s="327"/>
      <c r="F27" s="327">
        <v>193</v>
      </c>
      <c r="G27" s="327">
        <f t="shared" si="10"/>
        <v>193</v>
      </c>
      <c r="H27" s="327"/>
      <c r="I27" s="327">
        <f>G27</f>
        <v>193</v>
      </c>
      <c r="J27" s="327"/>
      <c r="K27" s="338"/>
      <c r="L27" s="157"/>
      <c r="M27" s="54"/>
    </row>
    <row r="28" spans="1:13" ht="13.5" customHeight="1">
      <c r="A28" s="337"/>
      <c r="B28" s="328"/>
      <c r="C28" s="328">
        <v>4176</v>
      </c>
      <c r="D28" s="132" t="s">
        <v>671</v>
      </c>
      <c r="E28" s="327"/>
      <c r="F28" s="327">
        <v>9670</v>
      </c>
      <c r="G28" s="327">
        <f t="shared" si="10"/>
        <v>9670</v>
      </c>
      <c r="H28" s="327">
        <f>G28</f>
        <v>9670</v>
      </c>
      <c r="I28" s="327"/>
      <c r="J28" s="327"/>
      <c r="K28" s="338"/>
      <c r="L28" s="157"/>
      <c r="M28" s="54"/>
    </row>
    <row r="29" spans="1:13" ht="13.5" customHeight="1">
      <c r="A29" s="337"/>
      <c r="B29" s="328"/>
      <c r="C29" s="328">
        <v>4216</v>
      </c>
      <c r="D29" s="132" t="s">
        <v>127</v>
      </c>
      <c r="E29" s="327"/>
      <c r="F29" s="327">
        <v>2932</v>
      </c>
      <c r="G29" s="327">
        <f t="shared" si="10"/>
        <v>2932</v>
      </c>
      <c r="H29" s="327"/>
      <c r="I29" s="327"/>
      <c r="J29" s="327"/>
      <c r="K29" s="338"/>
      <c r="L29" s="157"/>
      <c r="M29" s="54"/>
    </row>
    <row r="30" spans="1:13" ht="12" customHeight="1">
      <c r="A30" s="337"/>
      <c r="B30" s="328"/>
      <c r="C30" s="328">
        <v>4226</v>
      </c>
      <c r="D30" s="46" t="s">
        <v>782</v>
      </c>
      <c r="E30" s="327"/>
      <c r="F30" s="327">
        <v>12295</v>
      </c>
      <c r="G30" s="327">
        <f t="shared" si="10"/>
        <v>12295</v>
      </c>
      <c r="H30" s="327"/>
      <c r="I30" s="327"/>
      <c r="J30" s="327"/>
      <c r="K30" s="338"/>
      <c r="L30" s="157"/>
      <c r="M30" s="54"/>
    </row>
    <row r="31" spans="1:13" ht="14.25" customHeight="1">
      <c r="A31" s="337"/>
      <c r="B31" s="328"/>
      <c r="C31" s="328">
        <v>4246</v>
      </c>
      <c r="D31" s="132" t="s">
        <v>874</v>
      </c>
      <c r="E31" s="327"/>
      <c r="F31" s="327">
        <v>700</v>
      </c>
      <c r="G31" s="327">
        <f t="shared" si="10"/>
        <v>700</v>
      </c>
      <c r="H31" s="327"/>
      <c r="I31" s="327"/>
      <c r="J31" s="327"/>
      <c r="K31" s="338"/>
      <c r="L31" s="157"/>
      <c r="M31" s="54"/>
    </row>
    <row r="32" spans="1:13" ht="12" customHeight="1">
      <c r="A32" s="337"/>
      <c r="B32" s="328"/>
      <c r="C32" s="328">
        <v>4306</v>
      </c>
      <c r="D32" s="46" t="s">
        <v>217</v>
      </c>
      <c r="E32" s="327"/>
      <c r="F32" s="327">
        <v>24940</v>
      </c>
      <c r="G32" s="327">
        <f t="shared" si="10"/>
        <v>24940</v>
      </c>
      <c r="H32" s="327"/>
      <c r="I32" s="327"/>
      <c r="J32" s="327"/>
      <c r="K32" s="338"/>
      <c r="L32" s="157"/>
      <c r="M32" s="54"/>
    </row>
    <row r="33" spans="1:13" ht="15" customHeight="1">
      <c r="A33" s="337"/>
      <c r="B33" s="328"/>
      <c r="C33" s="328">
        <v>4426</v>
      </c>
      <c r="D33" s="132" t="s">
        <v>752</v>
      </c>
      <c r="E33" s="327"/>
      <c r="F33" s="327">
        <v>330</v>
      </c>
      <c r="G33" s="327">
        <f t="shared" si="10"/>
        <v>330</v>
      </c>
      <c r="H33" s="327"/>
      <c r="I33" s="327"/>
      <c r="J33" s="327"/>
      <c r="K33" s="338"/>
      <c r="L33" s="157"/>
      <c r="M33" s="54"/>
    </row>
    <row r="34" spans="1:13" ht="12" customHeight="1">
      <c r="A34" s="337"/>
      <c r="B34" s="328"/>
      <c r="C34" s="328">
        <v>4436</v>
      </c>
      <c r="D34" s="46" t="s">
        <v>875</v>
      </c>
      <c r="E34" s="327"/>
      <c r="F34" s="327">
        <v>380</v>
      </c>
      <c r="G34" s="327">
        <f t="shared" si="10"/>
        <v>380</v>
      </c>
      <c r="H34" s="327"/>
      <c r="I34" s="327"/>
      <c r="J34" s="327"/>
      <c r="K34" s="338"/>
      <c r="L34" s="157"/>
      <c r="M34" s="54"/>
    </row>
    <row r="35" spans="1:13" ht="12" customHeight="1">
      <c r="A35" s="337"/>
      <c r="B35" s="328"/>
      <c r="C35" s="328" t="s">
        <v>466</v>
      </c>
      <c r="D35" s="41" t="s">
        <v>349</v>
      </c>
      <c r="E35" s="327"/>
      <c r="F35" s="327">
        <v>68</v>
      </c>
      <c r="G35" s="327">
        <f t="shared" si="10"/>
        <v>68</v>
      </c>
      <c r="H35" s="327"/>
      <c r="I35" s="327"/>
      <c r="J35" s="327"/>
      <c r="K35" s="338"/>
      <c r="L35" s="157"/>
      <c r="M35" s="54"/>
    </row>
    <row r="36" spans="1:13" ht="12" customHeight="1">
      <c r="A36" s="337"/>
      <c r="B36" s="328"/>
      <c r="C36" s="328">
        <v>4756</v>
      </c>
      <c r="D36" s="46" t="s">
        <v>876</v>
      </c>
      <c r="E36" s="327"/>
      <c r="F36" s="327">
        <v>3060</v>
      </c>
      <c r="G36" s="327">
        <f t="shared" si="10"/>
        <v>3060</v>
      </c>
      <c r="H36" s="327"/>
      <c r="I36" s="327"/>
      <c r="J36" s="327"/>
      <c r="K36" s="338"/>
      <c r="L36" s="157"/>
      <c r="M36" s="54"/>
    </row>
    <row r="37" spans="1:13" ht="18.75" customHeight="1">
      <c r="A37" s="334" t="s">
        <v>183</v>
      </c>
      <c r="B37" s="298"/>
      <c r="C37" s="298"/>
      <c r="D37" s="298" t="s">
        <v>81</v>
      </c>
      <c r="E37" s="300">
        <f>E38</f>
        <v>30000</v>
      </c>
      <c r="F37" s="300">
        <f aca="true" t="shared" si="11" ref="F37:K37">F38</f>
        <v>44400</v>
      </c>
      <c r="G37" s="300">
        <f t="shared" si="11"/>
        <v>0</v>
      </c>
      <c r="H37" s="300">
        <f t="shared" si="11"/>
        <v>0</v>
      </c>
      <c r="I37" s="300">
        <f t="shared" si="11"/>
        <v>0</v>
      </c>
      <c r="J37" s="300">
        <f t="shared" si="11"/>
        <v>0</v>
      </c>
      <c r="K37" s="335">
        <f t="shared" si="11"/>
        <v>44400</v>
      </c>
      <c r="L37" s="157"/>
      <c r="M37" s="54"/>
    </row>
    <row r="38" spans="1:13" ht="15" customHeight="1">
      <c r="A38" s="350"/>
      <c r="B38" s="345" t="s">
        <v>218</v>
      </c>
      <c r="C38" s="345"/>
      <c r="D38" s="346" t="s">
        <v>433</v>
      </c>
      <c r="E38" s="347">
        <f>E40+E41</f>
        <v>30000</v>
      </c>
      <c r="F38" s="347">
        <f>F39+F42</f>
        <v>44400</v>
      </c>
      <c r="G38" s="347">
        <f>G40+G42</f>
        <v>0</v>
      </c>
      <c r="H38" s="347">
        <f>H40+H42</f>
        <v>0</v>
      </c>
      <c r="I38" s="347">
        <f>I40+I42</f>
        <v>0</v>
      </c>
      <c r="J38" s="347">
        <f>J40+J42</f>
        <v>0</v>
      </c>
      <c r="K38" s="348">
        <f>K39+K42</f>
        <v>44400</v>
      </c>
      <c r="L38" s="157"/>
      <c r="M38" s="54"/>
    </row>
    <row r="39" spans="1:13" ht="18" customHeight="1">
      <c r="A39" s="499"/>
      <c r="B39" s="500"/>
      <c r="C39" s="501" t="s">
        <v>154</v>
      </c>
      <c r="D39" s="41" t="s">
        <v>206</v>
      </c>
      <c r="E39" s="502"/>
      <c r="F39" s="502">
        <v>30000</v>
      </c>
      <c r="G39" s="502"/>
      <c r="H39" s="502"/>
      <c r="I39" s="502"/>
      <c r="J39" s="502"/>
      <c r="K39" s="503">
        <f>F39</f>
        <v>30000</v>
      </c>
      <c r="L39" s="157"/>
      <c r="M39" s="54"/>
    </row>
    <row r="40" spans="1:13" ht="22.5" customHeight="1">
      <c r="A40" s="499"/>
      <c r="B40" s="500"/>
      <c r="C40" s="501" t="s">
        <v>57</v>
      </c>
      <c r="D40" s="132" t="s">
        <v>120</v>
      </c>
      <c r="E40" s="502">
        <f>'Z 1'!I60</f>
        <v>15000</v>
      </c>
      <c r="F40" s="502"/>
      <c r="G40" s="502"/>
      <c r="H40" s="502"/>
      <c r="I40" s="502"/>
      <c r="J40" s="502"/>
      <c r="K40" s="338">
        <f>F40</f>
        <v>0</v>
      </c>
      <c r="L40" s="157"/>
      <c r="M40" s="54"/>
    </row>
    <row r="41" spans="1:13" ht="16.5" customHeight="1">
      <c r="A41" s="499"/>
      <c r="B41" s="500"/>
      <c r="C41" s="501" t="s">
        <v>857</v>
      </c>
      <c r="D41" s="41" t="s">
        <v>588</v>
      </c>
      <c r="E41" s="502">
        <f>'Z 1'!I62</f>
        <v>15000</v>
      </c>
      <c r="F41" s="502"/>
      <c r="G41" s="502"/>
      <c r="H41" s="502"/>
      <c r="I41" s="502"/>
      <c r="J41" s="502"/>
      <c r="K41" s="338"/>
      <c r="L41" s="157"/>
      <c r="M41" s="54"/>
    </row>
    <row r="42" spans="1:13" ht="24" customHeight="1">
      <c r="A42" s="337"/>
      <c r="B42" s="328"/>
      <c r="C42" s="328" t="s">
        <v>831</v>
      </c>
      <c r="D42" s="132" t="s">
        <v>82</v>
      </c>
      <c r="E42" s="327"/>
      <c r="F42" s="327">
        <f>'Z 2 '!G211</f>
        <v>14400</v>
      </c>
      <c r="G42" s="327"/>
      <c r="H42" s="327"/>
      <c r="I42" s="327"/>
      <c r="J42" s="327"/>
      <c r="K42" s="338">
        <f>F42</f>
        <v>14400</v>
      </c>
      <c r="L42" s="157"/>
      <c r="M42" s="54"/>
    </row>
    <row r="43" spans="1:13" ht="18.75" customHeight="1">
      <c r="A43" s="334">
        <v>801</v>
      </c>
      <c r="B43" s="298"/>
      <c r="C43" s="298"/>
      <c r="D43" s="299" t="s">
        <v>623</v>
      </c>
      <c r="E43" s="300">
        <f>E44+E46</f>
        <v>90000</v>
      </c>
      <c r="F43" s="300">
        <f aca="true" t="shared" si="12" ref="F43:K43">F44+F46</f>
        <v>102000</v>
      </c>
      <c r="G43" s="300">
        <f t="shared" si="12"/>
        <v>12000</v>
      </c>
      <c r="H43" s="300">
        <f t="shared" si="12"/>
        <v>0</v>
      </c>
      <c r="I43" s="300">
        <f t="shared" si="12"/>
        <v>0</v>
      </c>
      <c r="J43" s="300">
        <f t="shared" si="12"/>
        <v>12000</v>
      </c>
      <c r="K43" s="335">
        <f t="shared" si="12"/>
        <v>90000</v>
      </c>
      <c r="L43" s="157"/>
      <c r="M43" s="54"/>
    </row>
    <row r="44" spans="1:13" ht="18" customHeight="1">
      <c r="A44" s="350"/>
      <c r="B44" s="345" t="s">
        <v>311</v>
      </c>
      <c r="C44" s="345"/>
      <c r="D44" s="343" t="s">
        <v>312</v>
      </c>
      <c r="E44" s="347">
        <f>E45</f>
        <v>0</v>
      </c>
      <c r="F44" s="347">
        <f aca="true" t="shared" si="13" ref="F44:K44">F45</f>
        <v>12000</v>
      </c>
      <c r="G44" s="347">
        <f t="shared" si="13"/>
        <v>12000</v>
      </c>
      <c r="H44" s="347">
        <f t="shared" si="13"/>
        <v>0</v>
      </c>
      <c r="I44" s="347">
        <f t="shared" si="13"/>
        <v>0</v>
      </c>
      <c r="J44" s="347">
        <f t="shared" si="13"/>
        <v>12000</v>
      </c>
      <c r="K44" s="348">
        <f t="shared" si="13"/>
        <v>0</v>
      </c>
      <c r="L44" s="157"/>
      <c r="M44" s="54"/>
    </row>
    <row r="45" spans="1:13" ht="22.5" customHeight="1">
      <c r="A45" s="337"/>
      <c r="B45" s="328"/>
      <c r="C45" s="328">
        <v>2320</v>
      </c>
      <c r="D45" s="132" t="s">
        <v>74</v>
      </c>
      <c r="E45" s="327"/>
      <c r="F45" s="327">
        <f>'Z 2 '!G347</f>
        <v>12000</v>
      </c>
      <c r="G45" s="327">
        <f>F45</f>
        <v>12000</v>
      </c>
      <c r="H45" s="327"/>
      <c r="I45" s="327"/>
      <c r="J45" s="327">
        <f>F45</f>
        <v>12000</v>
      </c>
      <c r="K45" s="338"/>
      <c r="L45" s="157"/>
      <c r="M45" s="54"/>
    </row>
    <row r="46" spans="1:13" ht="18.75" customHeight="1">
      <c r="A46" s="350"/>
      <c r="B46" s="345" t="s">
        <v>54</v>
      </c>
      <c r="C46" s="345"/>
      <c r="D46" s="585" t="s">
        <v>56</v>
      </c>
      <c r="E46" s="347">
        <f>E47</f>
        <v>90000</v>
      </c>
      <c r="F46" s="347">
        <f aca="true" t="shared" si="14" ref="F46:K46">F48</f>
        <v>90000</v>
      </c>
      <c r="G46" s="347">
        <f t="shared" si="14"/>
        <v>0</v>
      </c>
      <c r="H46" s="347">
        <f t="shared" si="14"/>
        <v>0</v>
      </c>
      <c r="I46" s="347">
        <f t="shared" si="14"/>
        <v>0</v>
      </c>
      <c r="J46" s="347">
        <f t="shared" si="14"/>
        <v>0</v>
      </c>
      <c r="K46" s="348">
        <f t="shared" si="14"/>
        <v>90000</v>
      </c>
      <c r="L46" s="157"/>
      <c r="M46" s="54"/>
    </row>
    <row r="47" spans="1:13" ht="22.5" customHeight="1">
      <c r="A47" s="337"/>
      <c r="B47" s="328"/>
      <c r="C47" s="328" t="s">
        <v>57</v>
      </c>
      <c r="D47" s="41" t="s">
        <v>58</v>
      </c>
      <c r="E47" s="327">
        <f>'Z 1'!I89</f>
        <v>90000</v>
      </c>
      <c r="F47" s="327"/>
      <c r="G47" s="327"/>
      <c r="H47" s="327"/>
      <c r="I47" s="327"/>
      <c r="J47" s="327"/>
      <c r="K47" s="338"/>
      <c r="L47" s="157"/>
      <c r="M47" s="54"/>
    </row>
    <row r="48" spans="1:13" ht="16.5" customHeight="1">
      <c r="A48" s="337"/>
      <c r="B48" s="328"/>
      <c r="C48" s="328" t="s">
        <v>152</v>
      </c>
      <c r="D48" s="41" t="s">
        <v>736</v>
      </c>
      <c r="E48" s="327"/>
      <c r="F48" s="327">
        <v>90000</v>
      </c>
      <c r="G48" s="327"/>
      <c r="H48" s="327"/>
      <c r="I48" s="327"/>
      <c r="J48" s="327"/>
      <c r="K48" s="338">
        <f>F48</f>
        <v>90000</v>
      </c>
      <c r="L48" s="157"/>
      <c r="M48" s="54"/>
    </row>
    <row r="49" spans="1:13" ht="17.25" customHeight="1">
      <c r="A49" s="334">
        <v>851</v>
      </c>
      <c r="B49" s="298"/>
      <c r="C49" s="298"/>
      <c r="D49" s="79" t="s">
        <v>630</v>
      </c>
      <c r="E49" s="300">
        <f aca="true" t="shared" si="15" ref="E49:K49">E50+E55</f>
        <v>494466</v>
      </c>
      <c r="F49" s="300">
        <f t="shared" si="15"/>
        <v>494466</v>
      </c>
      <c r="G49" s="300">
        <f t="shared" si="15"/>
        <v>0</v>
      </c>
      <c r="H49" s="300">
        <f t="shared" si="15"/>
        <v>0</v>
      </c>
      <c r="I49" s="300">
        <f t="shared" si="15"/>
        <v>0</v>
      </c>
      <c r="J49" s="300">
        <f t="shared" si="15"/>
        <v>0</v>
      </c>
      <c r="K49" s="335">
        <f t="shared" si="15"/>
        <v>494466</v>
      </c>
      <c r="L49" s="157"/>
      <c r="M49" s="54"/>
    </row>
    <row r="50" spans="1:13" ht="16.5" customHeight="1">
      <c r="A50" s="336"/>
      <c r="B50" s="345" t="s">
        <v>316</v>
      </c>
      <c r="C50" s="331"/>
      <c r="D50" s="342" t="s">
        <v>317</v>
      </c>
      <c r="E50" s="347">
        <f>E51+E52</f>
        <v>344466</v>
      </c>
      <c r="F50" s="347">
        <f aca="true" t="shared" si="16" ref="F50:K50">F53+F54</f>
        <v>344466</v>
      </c>
      <c r="G50" s="347">
        <f t="shared" si="16"/>
        <v>0</v>
      </c>
      <c r="H50" s="347">
        <f t="shared" si="16"/>
        <v>0</v>
      </c>
      <c r="I50" s="347">
        <f t="shared" si="16"/>
        <v>0</v>
      </c>
      <c r="J50" s="347">
        <f t="shared" si="16"/>
        <v>0</v>
      </c>
      <c r="K50" s="348">
        <f t="shared" si="16"/>
        <v>344466</v>
      </c>
      <c r="L50" s="157"/>
      <c r="M50" s="54"/>
    </row>
    <row r="51" spans="1:13" ht="21.75" customHeight="1">
      <c r="A51" s="572"/>
      <c r="B51" s="500"/>
      <c r="C51" s="573" t="s">
        <v>57</v>
      </c>
      <c r="D51" s="132" t="s">
        <v>275</v>
      </c>
      <c r="E51" s="502">
        <f>'Z 1'!I100</f>
        <v>25000</v>
      </c>
      <c r="F51" s="574"/>
      <c r="G51" s="574"/>
      <c r="H51" s="574"/>
      <c r="I51" s="574"/>
      <c r="J51" s="574"/>
      <c r="K51" s="575"/>
      <c r="L51" s="157"/>
      <c r="M51" s="54"/>
    </row>
    <row r="52" spans="1:13" ht="21.75" customHeight="1">
      <c r="A52" s="337"/>
      <c r="B52" s="328"/>
      <c r="C52" s="328">
        <v>6619</v>
      </c>
      <c r="D52" s="132" t="s">
        <v>70</v>
      </c>
      <c r="E52" s="327">
        <f>'Z 1'!I102</f>
        <v>319466</v>
      </c>
      <c r="F52" s="327"/>
      <c r="G52" s="327"/>
      <c r="H52" s="327"/>
      <c r="I52" s="327"/>
      <c r="J52" s="327"/>
      <c r="K52" s="338"/>
      <c r="L52" s="157"/>
      <c r="M52" s="54"/>
    </row>
    <row r="53" spans="1:13" ht="15" customHeight="1">
      <c r="A53" s="337"/>
      <c r="B53" s="328"/>
      <c r="C53" s="328" t="s">
        <v>152</v>
      </c>
      <c r="D53" s="41" t="s">
        <v>736</v>
      </c>
      <c r="E53" s="327"/>
      <c r="F53" s="327">
        <v>25000</v>
      </c>
      <c r="G53" s="327"/>
      <c r="H53" s="327"/>
      <c r="I53" s="327"/>
      <c r="J53" s="327"/>
      <c r="K53" s="338">
        <f>F53</f>
        <v>25000</v>
      </c>
      <c r="L53" s="157"/>
      <c r="M53" s="54"/>
    </row>
    <row r="54" spans="1:13" ht="15" customHeight="1">
      <c r="A54" s="337"/>
      <c r="B54" s="328"/>
      <c r="C54" s="328">
        <v>6059</v>
      </c>
      <c r="D54" s="46" t="s">
        <v>80</v>
      </c>
      <c r="E54" s="327"/>
      <c r="F54" s="327">
        <v>319466</v>
      </c>
      <c r="G54" s="327"/>
      <c r="H54" s="327"/>
      <c r="I54" s="327"/>
      <c r="J54" s="327"/>
      <c r="K54" s="338">
        <f>F54</f>
        <v>319466</v>
      </c>
      <c r="L54" s="157"/>
      <c r="M54" s="54"/>
    </row>
    <row r="55" spans="1:13" ht="20.25" customHeight="1">
      <c r="A55" s="350"/>
      <c r="B55" s="345" t="s">
        <v>859</v>
      </c>
      <c r="C55" s="345"/>
      <c r="D55" s="344" t="s">
        <v>858</v>
      </c>
      <c r="E55" s="347">
        <f>E56</f>
        <v>150000</v>
      </c>
      <c r="F55" s="347">
        <f aca="true" t="shared" si="17" ref="F55:K55">F57</f>
        <v>150000</v>
      </c>
      <c r="G55" s="347">
        <f t="shared" si="17"/>
        <v>0</v>
      </c>
      <c r="H55" s="347">
        <f t="shared" si="17"/>
        <v>0</v>
      </c>
      <c r="I55" s="347">
        <f t="shared" si="17"/>
        <v>0</v>
      </c>
      <c r="J55" s="347">
        <f t="shared" si="17"/>
        <v>0</v>
      </c>
      <c r="K55" s="348">
        <f t="shared" si="17"/>
        <v>150000</v>
      </c>
      <c r="L55" s="157"/>
      <c r="M55" s="54"/>
    </row>
    <row r="56" spans="1:13" ht="22.5" customHeight="1">
      <c r="A56" s="337"/>
      <c r="B56" s="328"/>
      <c r="C56" s="328">
        <v>6610</v>
      </c>
      <c r="D56" s="132" t="s">
        <v>70</v>
      </c>
      <c r="E56" s="327">
        <f>'Z 1'!I104</f>
        <v>150000</v>
      </c>
      <c r="F56" s="327"/>
      <c r="G56" s="327"/>
      <c r="H56" s="327"/>
      <c r="I56" s="327"/>
      <c r="J56" s="327"/>
      <c r="K56" s="338"/>
      <c r="L56" s="157"/>
      <c r="M56" s="54"/>
    </row>
    <row r="57" spans="1:13" ht="21.75" customHeight="1">
      <c r="A57" s="337"/>
      <c r="B57" s="328"/>
      <c r="C57" s="328">
        <v>6220</v>
      </c>
      <c r="D57" s="239" t="s">
        <v>66</v>
      </c>
      <c r="E57" s="327"/>
      <c r="F57" s="327">
        <f>'Z 2 '!D393</f>
        <v>150000</v>
      </c>
      <c r="G57" s="327"/>
      <c r="H57" s="327"/>
      <c r="I57" s="327"/>
      <c r="J57" s="327"/>
      <c r="K57" s="338">
        <f>F57</f>
        <v>150000</v>
      </c>
      <c r="L57" s="157"/>
      <c r="M57" s="54"/>
    </row>
    <row r="58" spans="1:13" ht="18" customHeight="1">
      <c r="A58" s="334">
        <v>852</v>
      </c>
      <c r="B58" s="329"/>
      <c r="C58" s="298"/>
      <c r="D58" s="299" t="s">
        <v>223</v>
      </c>
      <c r="E58" s="300">
        <f>E59+E66</f>
        <v>146830</v>
      </c>
      <c r="F58" s="300">
        <f aca="true" t="shared" si="18" ref="F58:K58">F59+F66+F75</f>
        <v>297493</v>
      </c>
      <c r="G58" s="300">
        <f t="shared" si="18"/>
        <v>297493</v>
      </c>
      <c r="H58" s="300">
        <f t="shared" si="18"/>
        <v>0</v>
      </c>
      <c r="I58" s="300">
        <f t="shared" si="18"/>
        <v>0</v>
      </c>
      <c r="J58" s="300">
        <f t="shared" si="18"/>
        <v>150663</v>
      </c>
      <c r="K58" s="335">
        <f t="shared" si="18"/>
        <v>0</v>
      </c>
      <c r="L58" s="154"/>
      <c r="M58" s="54"/>
    </row>
    <row r="59" spans="1:13" ht="15" customHeight="1">
      <c r="A59" s="350"/>
      <c r="B59" s="345" t="s">
        <v>224</v>
      </c>
      <c r="C59" s="345"/>
      <c r="D59" s="74" t="s">
        <v>188</v>
      </c>
      <c r="E59" s="347">
        <f>E60</f>
        <v>71714</v>
      </c>
      <c r="F59" s="347">
        <f aca="true" t="shared" si="19" ref="F59:K59">SUM(F60:F65)</f>
        <v>201779</v>
      </c>
      <c r="G59" s="347">
        <f t="shared" si="19"/>
        <v>201779</v>
      </c>
      <c r="H59" s="347">
        <f t="shared" si="19"/>
        <v>0</v>
      </c>
      <c r="I59" s="347">
        <f t="shared" si="19"/>
        <v>0</v>
      </c>
      <c r="J59" s="347">
        <f t="shared" si="19"/>
        <v>130065</v>
      </c>
      <c r="K59" s="348">
        <f t="shared" si="19"/>
        <v>0</v>
      </c>
      <c r="L59" s="157"/>
      <c r="M59" s="54"/>
    </row>
    <row r="60" spans="1:13" ht="22.5" customHeight="1">
      <c r="A60" s="337"/>
      <c r="B60" s="328"/>
      <c r="C60" s="328">
        <v>2320</v>
      </c>
      <c r="D60" s="132" t="s">
        <v>73</v>
      </c>
      <c r="E60" s="327">
        <f>'Z 1'!I112</f>
        <v>71714</v>
      </c>
      <c r="F60" s="327"/>
      <c r="G60" s="327">
        <f aca="true" t="shared" si="20" ref="G60:G65">F60</f>
        <v>0</v>
      </c>
      <c r="H60" s="327"/>
      <c r="I60" s="327"/>
      <c r="J60" s="327">
        <f>G60</f>
        <v>0</v>
      </c>
      <c r="K60" s="338"/>
      <c r="L60" s="157"/>
      <c r="M60" s="54"/>
    </row>
    <row r="61" spans="1:13" ht="21.75" customHeight="1">
      <c r="A61" s="337"/>
      <c r="B61" s="328"/>
      <c r="C61" s="328">
        <v>2320</v>
      </c>
      <c r="D61" s="132" t="s">
        <v>74</v>
      </c>
      <c r="E61" s="327"/>
      <c r="F61" s="327">
        <f>'Z 2 '!G404</f>
        <v>130065</v>
      </c>
      <c r="G61" s="327">
        <f t="shared" si="20"/>
        <v>130065</v>
      </c>
      <c r="H61" s="327"/>
      <c r="I61" s="327"/>
      <c r="J61" s="327">
        <f>G61</f>
        <v>130065</v>
      </c>
      <c r="K61" s="338"/>
      <c r="L61" s="157"/>
      <c r="M61" s="54"/>
    </row>
    <row r="62" spans="1:13" ht="15" customHeight="1">
      <c r="A62" s="340"/>
      <c r="B62" s="332"/>
      <c r="C62" s="328">
        <v>3110</v>
      </c>
      <c r="D62" s="47" t="s">
        <v>327</v>
      </c>
      <c r="E62" s="327"/>
      <c r="F62" s="327">
        <v>24484</v>
      </c>
      <c r="G62" s="327">
        <f t="shared" si="20"/>
        <v>24484</v>
      </c>
      <c r="H62" s="327"/>
      <c r="I62" s="327"/>
      <c r="J62" s="327"/>
      <c r="K62" s="338"/>
      <c r="L62" s="157"/>
      <c r="M62" s="54"/>
    </row>
    <row r="63" spans="1:13" ht="16.5" customHeight="1">
      <c r="A63" s="340"/>
      <c r="B63" s="332"/>
      <c r="C63" s="328">
        <v>4210</v>
      </c>
      <c r="D63" s="47" t="s">
        <v>127</v>
      </c>
      <c r="E63" s="327"/>
      <c r="F63" s="327">
        <v>14972</v>
      </c>
      <c r="G63" s="327">
        <f t="shared" si="20"/>
        <v>14972</v>
      </c>
      <c r="H63" s="327"/>
      <c r="I63" s="327"/>
      <c r="J63" s="327"/>
      <c r="K63" s="338"/>
      <c r="L63" s="157"/>
      <c r="M63" s="54"/>
    </row>
    <row r="64" spans="1:13" ht="15" customHeight="1">
      <c r="A64" s="340"/>
      <c r="B64" s="332"/>
      <c r="C64" s="328">
        <v>4220</v>
      </c>
      <c r="D64" s="47" t="s">
        <v>782</v>
      </c>
      <c r="E64" s="327"/>
      <c r="F64" s="327">
        <v>22601</v>
      </c>
      <c r="G64" s="327">
        <f t="shared" si="20"/>
        <v>22601</v>
      </c>
      <c r="H64" s="327"/>
      <c r="I64" s="327"/>
      <c r="J64" s="327"/>
      <c r="K64" s="338"/>
      <c r="L64" s="157"/>
      <c r="M64" s="54"/>
    </row>
    <row r="65" spans="1:13" ht="15" customHeight="1">
      <c r="A65" s="340"/>
      <c r="B65" s="332"/>
      <c r="C65" s="328">
        <v>4260</v>
      </c>
      <c r="D65" s="47" t="s">
        <v>215</v>
      </c>
      <c r="E65" s="327"/>
      <c r="F65" s="327">
        <v>9657</v>
      </c>
      <c r="G65" s="327">
        <f t="shared" si="20"/>
        <v>9657</v>
      </c>
      <c r="H65" s="327"/>
      <c r="I65" s="327"/>
      <c r="J65" s="327"/>
      <c r="K65" s="338"/>
      <c r="L65" s="157"/>
      <c r="M65" s="54"/>
    </row>
    <row r="66" spans="1:13" ht="18" customHeight="1">
      <c r="A66" s="351"/>
      <c r="B66" s="352">
        <v>85204</v>
      </c>
      <c r="C66" s="345"/>
      <c r="D66" s="342" t="s">
        <v>440</v>
      </c>
      <c r="E66" s="347">
        <f>E67+E68</f>
        <v>75116</v>
      </c>
      <c r="F66" s="347">
        <f aca="true" t="shared" si="21" ref="F66:K66">SUM(F69:F74)</f>
        <v>92214</v>
      </c>
      <c r="G66" s="347">
        <f t="shared" si="21"/>
        <v>92214</v>
      </c>
      <c r="H66" s="347">
        <f t="shared" si="21"/>
        <v>0</v>
      </c>
      <c r="I66" s="347">
        <f t="shared" si="21"/>
        <v>0</v>
      </c>
      <c r="J66" s="347">
        <f t="shared" si="21"/>
        <v>17098</v>
      </c>
      <c r="K66" s="348">
        <f t="shared" si="21"/>
        <v>0</v>
      </c>
      <c r="L66" s="154"/>
      <c r="M66" s="53"/>
    </row>
    <row r="67" spans="1:13" ht="23.25" customHeight="1">
      <c r="A67" s="340"/>
      <c r="B67" s="332"/>
      <c r="C67" s="328">
        <v>2310</v>
      </c>
      <c r="D67" s="132" t="s">
        <v>76</v>
      </c>
      <c r="E67" s="327">
        <f>'Z 1'!I121</f>
        <v>32854</v>
      </c>
      <c r="F67" s="327">
        <v>0</v>
      </c>
      <c r="G67" s="327"/>
      <c r="H67" s="327"/>
      <c r="I67" s="327"/>
      <c r="J67" s="327"/>
      <c r="K67" s="338"/>
      <c r="L67" s="157"/>
      <c r="M67" s="54"/>
    </row>
    <row r="68" spans="1:13" ht="23.25" customHeight="1">
      <c r="A68" s="340"/>
      <c r="B68" s="332"/>
      <c r="C68" s="328">
        <v>2320</v>
      </c>
      <c r="D68" s="132" t="s">
        <v>73</v>
      </c>
      <c r="E68" s="327">
        <f>'Z 1'!I122</f>
        <v>42262</v>
      </c>
      <c r="F68" s="327"/>
      <c r="G68" s="327">
        <f aca="true" t="shared" si="22" ref="G68:G74">F68</f>
        <v>0</v>
      </c>
      <c r="H68" s="327"/>
      <c r="I68" s="327"/>
      <c r="J68" s="327">
        <f>G68</f>
        <v>0</v>
      </c>
      <c r="K68" s="338"/>
      <c r="L68" s="157"/>
      <c r="M68" s="54"/>
    </row>
    <row r="69" spans="1:13" ht="24" customHeight="1">
      <c r="A69" s="340"/>
      <c r="B69" s="332"/>
      <c r="C69" s="328" t="s">
        <v>172</v>
      </c>
      <c r="D69" s="132" t="s">
        <v>77</v>
      </c>
      <c r="E69" s="327"/>
      <c r="F69" s="327">
        <f>'Z 2 '!G464</f>
        <v>4422</v>
      </c>
      <c r="G69" s="327">
        <f t="shared" si="22"/>
        <v>4422</v>
      </c>
      <c r="H69" s="327"/>
      <c r="I69" s="327"/>
      <c r="J69" s="327">
        <f>G69</f>
        <v>4422</v>
      </c>
      <c r="K69" s="338"/>
      <c r="L69" s="157"/>
      <c r="M69" s="54"/>
    </row>
    <row r="70" spans="1:13" ht="24" customHeight="1">
      <c r="A70" s="340"/>
      <c r="B70" s="332"/>
      <c r="C70" s="328">
        <v>2320</v>
      </c>
      <c r="D70" s="132" t="s">
        <v>74</v>
      </c>
      <c r="E70" s="327"/>
      <c r="F70" s="327">
        <f>'Z 2 '!G465</f>
        <v>12676</v>
      </c>
      <c r="G70" s="327">
        <f t="shared" si="22"/>
        <v>12676</v>
      </c>
      <c r="H70" s="327"/>
      <c r="I70" s="327"/>
      <c r="J70" s="327">
        <f>F70</f>
        <v>12676</v>
      </c>
      <c r="K70" s="338"/>
      <c r="L70" s="157"/>
      <c r="M70" s="54"/>
    </row>
    <row r="71" spans="1:13" ht="20.25" customHeight="1">
      <c r="A71" s="340"/>
      <c r="B71" s="332"/>
      <c r="C71" s="328" t="s">
        <v>326</v>
      </c>
      <c r="D71" s="41" t="s">
        <v>327</v>
      </c>
      <c r="E71" s="327"/>
      <c r="F71" s="327">
        <v>53203</v>
      </c>
      <c r="G71" s="327">
        <f t="shared" si="22"/>
        <v>53203</v>
      </c>
      <c r="H71" s="327"/>
      <c r="I71" s="327"/>
      <c r="J71" s="327"/>
      <c r="K71" s="338"/>
      <c r="L71" s="157"/>
      <c r="M71" s="54"/>
    </row>
    <row r="72" spans="1:13" ht="20.25" customHeight="1">
      <c r="A72" s="340"/>
      <c r="B72" s="332"/>
      <c r="C72" s="328" t="s">
        <v>147</v>
      </c>
      <c r="D72" s="41" t="s">
        <v>180</v>
      </c>
      <c r="E72" s="327"/>
      <c r="F72" s="327">
        <v>2677</v>
      </c>
      <c r="G72" s="327">
        <f t="shared" si="22"/>
        <v>2677</v>
      </c>
      <c r="H72" s="327"/>
      <c r="I72" s="327"/>
      <c r="J72" s="327"/>
      <c r="K72" s="338"/>
      <c r="L72" s="157"/>
      <c r="M72" s="54"/>
    </row>
    <row r="73" spans="1:13" ht="20.25" customHeight="1">
      <c r="A73" s="340"/>
      <c r="B73" s="332"/>
      <c r="C73" s="328" t="s">
        <v>124</v>
      </c>
      <c r="D73" s="42" t="s">
        <v>125</v>
      </c>
      <c r="E73" s="327"/>
      <c r="F73" s="327">
        <v>460</v>
      </c>
      <c r="G73" s="327">
        <f t="shared" si="22"/>
        <v>460</v>
      </c>
      <c r="H73" s="327"/>
      <c r="I73" s="327"/>
      <c r="J73" s="327"/>
      <c r="K73" s="338"/>
      <c r="L73" s="157"/>
      <c r="M73" s="54"/>
    </row>
    <row r="74" spans="1:13" ht="20.25" customHeight="1">
      <c r="A74" s="340"/>
      <c r="B74" s="332"/>
      <c r="C74" s="328" t="s">
        <v>670</v>
      </c>
      <c r="D74" s="41" t="s">
        <v>671</v>
      </c>
      <c r="E74" s="327"/>
      <c r="F74" s="327">
        <v>18776</v>
      </c>
      <c r="G74" s="327">
        <f t="shared" si="22"/>
        <v>18776</v>
      </c>
      <c r="H74" s="327"/>
      <c r="I74" s="327"/>
      <c r="J74" s="327"/>
      <c r="K74" s="338"/>
      <c r="L74" s="157"/>
      <c r="M74" s="54"/>
    </row>
    <row r="75" spans="1:13" ht="20.25" customHeight="1">
      <c r="A75" s="385"/>
      <c r="B75" s="386" t="s">
        <v>881</v>
      </c>
      <c r="C75" s="387"/>
      <c r="D75" s="388" t="s">
        <v>883</v>
      </c>
      <c r="E75" s="389"/>
      <c r="F75" s="389">
        <f aca="true" t="shared" si="23" ref="F75:K75">F76</f>
        <v>3500</v>
      </c>
      <c r="G75" s="389">
        <f t="shared" si="23"/>
        <v>3500</v>
      </c>
      <c r="H75" s="389">
        <f t="shared" si="23"/>
        <v>0</v>
      </c>
      <c r="I75" s="389">
        <f t="shared" si="23"/>
        <v>0</v>
      </c>
      <c r="J75" s="389">
        <f t="shared" si="23"/>
        <v>3500</v>
      </c>
      <c r="K75" s="536">
        <f t="shared" si="23"/>
        <v>0</v>
      </c>
      <c r="L75" s="157"/>
      <c r="M75" s="54"/>
    </row>
    <row r="76" spans="1:13" ht="23.25" customHeight="1">
      <c r="A76" s="340"/>
      <c r="B76" s="332"/>
      <c r="C76" s="328" t="s">
        <v>295</v>
      </c>
      <c r="D76" s="132" t="s">
        <v>73</v>
      </c>
      <c r="E76" s="327"/>
      <c r="F76" s="327">
        <f>'Z 2 '!G503</f>
        <v>3500</v>
      </c>
      <c r="G76" s="327">
        <f>F76</f>
        <v>3500</v>
      </c>
      <c r="H76" s="327"/>
      <c r="I76" s="327"/>
      <c r="J76" s="327">
        <f>G76</f>
        <v>3500</v>
      </c>
      <c r="K76" s="338"/>
      <c r="L76" s="157"/>
      <c r="M76" s="54"/>
    </row>
    <row r="77" spans="1:13" ht="20.25" customHeight="1">
      <c r="A77" s="341">
        <v>853</v>
      </c>
      <c r="B77" s="330"/>
      <c r="C77" s="298"/>
      <c r="D77" s="79" t="s">
        <v>227</v>
      </c>
      <c r="E77" s="300">
        <f aca="true" t="shared" si="24" ref="E77:K77">E78</f>
        <v>0</v>
      </c>
      <c r="F77" s="300">
        <f t="shared" si="24"/>
        <v>26082</v>
      </c>
      <c r="G77" s="300">
        <f t="shared" si="24"/>
        <v>26082</v>
      </c>
      <c r="H77" s="300">
        <f t="shared" si="24"/>
        <v>0</v>
      </c>
      <c r="I77" s="300">
        <f t="shared" si="24"/>
        <v>0</v>
      </c>
      <c r="J77" s="300">
        <f t="shared" si="24"/>
        <v>26082</v>
      </c>
      <c r="K77" s="335">
        <f t="shared" si="24"/>
        <v>0</v>
      </c>
      <c r="L77" s="154"/>
      <c r="M77" s="54"/>
    </row>
    <row r="78" spans="1:13" ht="24.75" customHeight="1">
      <c r="A78" s="351"/>
      <c r="B78" s="352" t="s">
        <v>336</v>
      </c>
      <c r="C78" s="345"/>
      <c r="D78" s="342" t="s">
        <v>78</v>
      </c>
      <c r="E78" s="347">
        <v>0</v>
      </c>
      <c r="F78" s="347">
        <f aca="true" t="shared" si="25" ref="F78:K78">F79</f>
        <v>26082</v>
      </c>
      <c r="G78" s="347">
        <f t="shared" si="25"/>
        <v>26082</v>
      </c>
      <c r="H78" s="347">
        <f t="shared" si="25"/>
        <v>0</v>
      </c>
      <c r="I78" s="347">
        <f t="shared" si="25"/>
        <v>0</v>
      </c>
      <c r="J78" s="347">
        <f t="shared" si="25"/>
        <v>26082</v>
      </c>
      <c r="K78" s="348">
        <f t="shared" si="25"/>
        <v>0</v>
      </c>
      <c r="L78" s="155"/>
      <c r="M78" s="54"/>
    </row>
    <row r="79" spans="1:13" ht="24" customHeight="1">
      <c r="A79" s="340"/>
      <c r="B79" s="332"/>
      <c r="C79" s="328">
        <v>2310</v>
      </c>
      <c r="D79" s="132" t="s">
        <v>77</v>
      </c>
      <c r="E79" s="327">
        <v>0</v>
      </c>
      <c r="F79" s="327">
        <f>'Z 2 '!G523</f>
        <v>26082</v>
      </c>
      <c r="G79" s="327">
        <f>F79</f>
        <v>26082</v>
      </c>
      <c r="H79" s="327"/>
      <c r="I79" s="327"/>
      <c r="J79" s="327">
        <f>G79</f>
        <v>26082</v>
      </c>
      <c r="K79" s="338"/>
      <c r="L79" s="155"/>
      <c r="M79" s="54"/>
    </row>
    <row r="80" spans="1:13" ht="19.5" customHeight="1">
      <c r="A80" s="341">
        <v>854</v>
      </c>
      <c r="B80" s="330"/>
      <c r="C80" s="298"/>
      <c r="D80" s="79" t="s">
        <v>639</v>
      </c>
      <c r="E80" s="300">
        <f aca="true" t="shared" si="26" ref="E80:K80">E81</f>
        <v>0</v>
      </c>
      <c r="F80" s="300">
        <f t="shared" si="26"/>
        <v>1500</v>
      </c>
      <c r="G80" s="300">
        <f t="shared" si="26"/>
        <v>1500</v>
      </c>
      <c r="H80" s="300">
        <f t="shared" si="26"/>
        <v>0</v>
      </c>
      <c r="I80" s="300">
        <f t="shared" si="26"/>
        <v>0</v>
      </c>
      <c r="J80" s="300">
        <f t="shared" si="26"/>
        <v>1500</v>
      </c>
      <c r="K80" s="335">
        <f t="shared" si="26"/>
        <v>0</v>
      </c>
      <c r="L80" s="154"/>
      <c r="M80" s="54"/>
    </row>
    <row r="81" spans="1:13" ht="15.75" customHeight="1">
      <c r="A81" s="351"/>
      <c r="B81" s="352" t="s">
        <v>372</v>
      </c>
      <c r="C81" s="345"/>
      <c r="D81" s="342" t="s">
        <v>79</v>
      </c>
      <c r="E81" s="347"/>
      <c r="F81" s="347">
        <f aca="true" t="shared" si="27" ref="F81:K81">F82</f>
        <v>1500</v>
      </c>
      <c r="G81" s="347">
        <f t="shared" si="27"/>
        <v>1500</v>
      </c>
      <c r="H81" s="347">
        <f t="shared" si="27"/>
        <v>0</v>
      </c>
      <c r="I81" s="347">
        <f t="shared" si="27"/>
        <v>0</v>
      </c>
      <c r="J81" s="347">
        <f t="shared" si="27"/>
        <v>1500</v>
      </c>
      <c r="K81" s="348">
        <f t="shared" si="27"/>
        <v>0</v>
      </c>
      <c r="L81" s="155"/>
      <c r="M81" s="54"/>
    </row>
    <row r="82" spans="1:13" ht="22.5" customHeight="1">
      <c r="A82" s="340"/>
      <c r="B82" s="332"/>
      <c r="C82" s="328">
        <v>2310</v>
      </c>
      <c r="D82" s="132" t="s">
        <v>77</v>
      </c>
      <c r="E82" s="327">
        <v>0</v>
      </c>
      <c r="F82" s="327">
        <f>'Z 2 '!G626</f>
        <v>1500</v>
      </c>
      <c r="G82" s="327">
        <f>F82</f>
        <v>1500</v>
      </c>
      <c r="H82" s="327"/>
      <c r="I82" s="327"/>
      <c r="J82" s="327">
        <f>G82</f>
        <v>1500</v>
      </c>
      <c r="K82" s="338"/>
      <c r="L82" s="155"/>
      <c r="M82" s="54"/>
    </row>
    <row r="83" spans="1:13" ht="19.5" customHeight="1">
      <c r="A83" s="341">
        <v>921</v>
      </c>
      <c r="B83" s="330"/>
      <c r="C83" s="298"/>
      <c r="D83" s="79" t="s">
        <v>444</v>
      </c>
      <c r="E83" s="300">
        <v>0</v>
      </c>
      <c r="F83" s="300">
        <f aca="true" t="shared" si="28" ref="F83:K83">F85</f>
        <v>33000</v>
      </c>
      <c r="G83" s="300">
        <f t="shared" si="28"/>
        <v>33000</v>
      </c>
      <c r="H83" s="300">
        <f t="shared" si="28"/>
        <v>0</v>
      </c>
      <c r="I83" s="300">
        <f t="shared" si="28"/>
        <v>0</v>
      </c>
      <c r="J83" s="300">
        <f t="shared" si="28"/>
        <v>33000</v>
      </c>
      <c r="K83" s="335">
        <f t="shared" si="28"/>
        <v>0</v>
      </c>
      <c r="L83" s="154"/>
      <c r="M83" s="54"/>
    </row>
    <row r="84" spans="1:13" ht="16.5" customHeight="1">
      <c r="A84" s="351"/>
      <c r="B84" s="352" t="s">
        <v>376</v>
      </c>
      <c r="C84" s="345"/>
      <c r="D84" s="352" t="s">
        <v>377</v>
      </c>
      <c r="E84" s="347"/>
      <c r="F84" s="347">
        <f aca="true" t="shared" si="29" ref="F84:K84">F85</f>
        <v>33000</v>
      </c>
      <c r="G84" s="347">
        <f t="shared" si="29"/>
        <v>33000</v>
      </c>
      <c r="H84" s="347">
        <f t="shared" si="29"/>
        <v>0</v>
      </c>
      <c r="I84" s="347">
        <f t="shared" si="29"/>
        <v>0</v>
      </c>
      <c r="J84" s="347">
        <f t="shared" si="29"/>
        <v>33000</v>
      </c>
      <c r="K84" s="348">
        <f t="shared" si="29"/>
        <v>0</v>
      </c>
      <c r="L84" s="157"/>
      <c r="M84" s="54"/>
    </row>
    <row r="85" spans="1:13" ht="23.25" customHeight="1">
      <c r="A85" s="340"/>
      <c r="B85" s="332"/>
      <c r="C85" s="328">
        <v>2310</v>
      </c>
      <c r="D85" s="132" t="s">
        <v>77</v>
      </c>
      <c r="E85" s="327">
        <v>0</v>
      </c>
      <c r="F85" s="327">
        <f>'Z 2 '!G643</f>
        <v>33000</v>
      </c>
      <c r="G85" s="327">
        <f>F85</f>
        <v>33000</v>
      </c>
      <c r="H85" s="327"/>
      <c r="I85" s="327"/>
      <c r="J85" s="327">
        <f>G85</f>
        <v>33000</v>
      </c>
      <c r="K85" s="338"/>
      <c r="L85" s="157"/>
      <c r="M85" s="54"/>
    </row>
    <row r="86" spans="1:13" ht="21" customHeight="1" thickBot="1">
      <c r="A86" s="609"/>
      <c r="B86" s="610"/>
      <c r="C86" s="611"/>
      <c r="D86" s="612" t="s">
        <v>662</v>
      </c>
      <c r="E86" s="613">
        <f aca="true" t="shared" si="30" ref="E86:K86">E8</f>
        <v>1034046</v>
      </c>
      <c r="F86" s="613">
        <f t="shared" si="30"/>
        <v>1286615</v>
      </c>
      <c r="G86" s="613">
        <f t="shared" si="30"/>
        <v>440651</v>
      </c>
      <c r="H86" s="613">
        <f t="shared" si="30"/>
        <v>9670</v>
      </c>
      <c r="I86" s="613">
        <f t="shared" si="30"/>
        <v>1381</v>
      </c>
      <c r="J86" s="613">
        <f t="shared" si="30"/>
        <v>238065</v>
      </c>
      <c r="K86" s="614">
        <f t="shared" si="30"/>
        <v>845964</v>
      </c>
      <c r="L86" s="154"/>
      <c r="M86" s="154"/>
    </row>
    <row r="87" spans="1:13" ht="10.5" customHeight="1" hidden="1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54"/>
      <c r="M87" s="54"/>
    </row>
    <row r="88" spans="1:13" ht="11.25" customHeight="1">
      <c r="A88" s="863" t="s">
        <v>863</v>
      </c>
      <c r="B88" s="863"/>
      <c r="C88" s="863"/>
      <c r="D88" s="863"/>
      <c r="E88" s="863"/>
      <c r="F88" s="863"/>
      <c r="G88" s="863"/>
      <c r="H88" s="863"/>
      <c r="I88" s="863"/>
      <c r="J88" s="863"/>
      <c r="K88" s="863"/>
      <c r="L88" s="158"/>
      <c r="M88" s="54"/>
    </row>
    <row r="89" spans="1:13" ht="11.25" customHeight="1">
      <c r="A89" s="21"/>
      <c r="B89" s="21"/>
      <c r="C89" s="21"/>
      <c r="D89" s="21" t="s">
        <v>300</v>
      </c>
      <c r="E89" s="21"/>
      <c r="F89" s="21"/>
      <c r="G89" s="21"/>
      <c r="H89" s="21"/>
      <c r="I89" s="40" t="s">
        <v>864</v>
      </c>
      <c r="J89" s="40"/>
      <c r="K89" s="40"/>
      <c r="L89" s="159"/>
      <c r="M89" s="54"/>
    </row>
    <row r="90" spans="1:13" ht="7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59"/>
      <c r="M90" s="54"/>
    </row>
    <row r="91" spans="1:12" ht="14.25" customHeight="1">
      <c r="A91" s="21"/>
      <c r="B91" s="21"/>
      <c r="C91" s="21"/>
      <c r="D91" s="21"/>
      <c r="E91" s="21"/>
      <c r="F91" s="21"/>
      <c r="G91" s="21"/>
      <c r="H91" s="21"/>
      <c r="I91" s="707" t="s">
        <v>775</v>
      </c>
      <c r="J91" s="707"/>
      <c r="K91" s="21"/>
      <c r="L91" s="21"/>
    </row>
    <row r="92" spans="1:12" ht="11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3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8" customHeight="1">
      <c r="A96" s="860"/>
      <c r="B96" s="861"/>
      <c r="C96" s="861"/>
      <c r="D96" s="861"/>
      <c r="E96" s="861"/>
      <c r="F96" s="861"/>
      <c r="G96" s="861"/>
      <c r="H96" s="861"/>
      <c r="I96" s="861"/>
      <c r="J96" s="861"/>
      <c r="K96" s="861"/>
      <c r="L96" s="113"/>
    </row>
    <row r="97" spans="1:12" ht="14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4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 customHeight="1">
      <c r="A99" s="6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3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24.75" customHeight="1">
      <c r="A104" s="862"/>
      <c r="B104" s="862"/>
      <c r="C104" s="862"/>
      <c r="D104" s="862"/>
      <c r="E104" s="862"/>
      <c r="F104" s="862"/>
      <c r="G104" s="862"/>
      <c r="H104" s="862"/>
      <c r="I104" s="862"/>
      <c r="J104" s="862"/>
      <c r="K104" s="862"/>
      <c r="L104" s="114"/>
    </row>
    <row r="105" spans="1:12" ht="54.75" customHeight="1">
      <c r="A105" s="862"/>
      <c r="B105" s="862"/>
      <c r="C105" s="862"/>
      <c r="D105" s="862"/>
      <c r="E105" s="862"/>
      <c r="F105" s="862"/>
      <c r="G105" s="862"/>
      <c r="H105" s="862"/>
      <c r="I105" s="862"/>
      <c r="J105" s="862"/>
      <c r="K105" s="862"/>
      <c r="L105" s="114"/>
    </row>
    <row r="106" spans="1:12" ht="18" customHeight="1" hidden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47.25" customHeight="1">
      <c r="A109" s="865"/>
      <c r="B109" s="865"/>
      <c r="C109" s="865"/>
      <c r="D109" s="865"/>
      <c r="E109" s="865"/>
      <c r="F109" s="865"/>
      <c r="G109" s="865"/>
      <c r="H109" s="865"/>
      <c r="I109" s="865"/>
      <c r="J109" s="865"/>
      <c r="K109" s="865"/>
      <c r="L109" s="115"/>
    </row>
    <row r="110" spans="1:12" ht="26.25" customHeight="1">
      <c r="A110" s="862"/>
      <c r="B110" s="862"/>
      <c r="C110" s="862"/>
      <c r="D110" s="862"/>
      <c r="E110" s="862"/>
      <c r="F110" s="862"/>
      <c r="G110" s="862"/>
      <c r="H110" s="862"/>
      <c r="I110" s="862"/>
      <c r="J110" s="862"/>
      <c r="K110" s="862"/>
      <c r="L110" s="114"/>
    </row>
    <row r="111" spans="1:12" ht="16.5" customHeight="1">
      <c r="A111" s="6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" customHeight="1">
      <c r="A112" s="862"/>
      <c r="B112" s="862"/>
      <c r="C112" s="862"/>
      <c r="D112" s="862"/>
      <c r="E112" s="862"/>
      <c r="F112" s="862"/>
      <c r="G112" s="862"/>
      <c r="H112" s="862"/>
      <c r="I112" s="862"/>
      <c r="J112" s="862"/>
      <c r="K112" s="862"/>
      <c r="L112" s="114"/>
    </row>
    <row r="113" spans="1:12" ht="37.5" customHeight="1">
      <c r="A113" s="862"/>
      <c r="B113" s="862"/>
      <c r="C113" s="862"/>
      <c r="D113" s="862"/>
      <c r="E113" s="862"/>
      <c r="F113" s="862"/>
      <c r="G113" s="862"/>
      <c r="H113" s="862"/>
      <c r="I113" s="862"/>
      <c r="J113" s="862"/>
      <c r="K113" s="862"/>
      <c r="L113" s="114"/>
    </row>
    <row r="114" spans="1:12" ht="27.75" customHeight="1">
      <c r="A114" s="862"/>
      <c r="B114" s="862"/>
      <c r="C114" s="862"/>
      <c r="D114" s="862"/>
      <c r="E114" s="862"/>
      <c r="F114" s="862"/>
      <c r="G114" s="862"/>
      <c r="H114" s="862"/>
      <c r="I114" s="862"/>
      <c r="J114" s="862"/>
      <c r="K114" s="862"/>
      <c r="L114" s="114"/>
    </row>
    <row r="115" spans="1:12" ht="27.75" customHeight="1">
      <c r="A115" s="862"/>
      <c r="B115" s="862"/>
      <c r="C115" s="862"/>
      <c r="D115" s="862"/>
      <c r="E115" s="862"/>
      <c r="F115" s="862"/>
      <c r="G115" s="862"/>
      <c r="H115" s="862"/>
      <c r="I115" s="862"/>
      <c r="J115" s="862"/>
      <c r="K115" s="862"/>
      <c r="L115" s="114"/>
    </row>
    <row r="116" spans="1:12" ht="12.75">
      <c r="A116" s="860"/>
      <c r="B116" s="861"/>
      <c r="C116" s="861"/>
      <c r="D116" s="861"/>
      <c r="E116" s="861"/>
      <c r="F116" s="861"/>
      <c r="G116" s="861"/>
      <c r="H116" s="861"/>
      <c r="I116" s="861"/>
      <c r="J116" s="861"/>
      <c r="K116" s="861"/>
      <c r="L116" s="113"/>
    </row>
    <row r="117" spans="1:12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29.25" customHeight="1">
      <c r="A121" s="21"/>
      <c r="B121" s="21"/>
      <c r="C121" s="21"/>
      <c r="D121" s="864"/>
      <c r="E121" s="864"/>
      <c r="F121" s="864"/>
      <c r="G121" s="864"/>
      <c r="H121" s="864"/>
      <c r="I121" s="864"/>
      <c r="J121" s="864"/>
      <c r="K121" s="864"/>
      <c r="L121" s="112"/>
    </row>
  </sheetData>
  <mergeCells count="23">
    <mergeCell ref="D121:K121"/>
    <mergeCell ref="A116:K116"/>
    <mergeCell ref="A112:K112"/>
    <mergeCell ref="A109:K109"/>
    <mergeCell ref="A110:K110"/>
    <mergeCell ref="A114:K114"/>
    <mergeCell ref="A115:K115"/>
    <mergeCell ref="A113:K113"/>
    <mergeCell ref="A96:K96"/>
    <mergeCell ref="A105:K105"/>
    <mergeCell ref="A104:K104"/>
    <mergeCell ref="D4:D6"/>
    <mergeCell ref="E4:E6"/>
    <mergeCell ref="K5:K6"/>
    <mergeCell ref="A88:K88"/>
    <mergeCell ref="I91:J91"/>
    <mergeCell ref="C1:K1"/>
    <mergeCell ref="A2:K2"/>
    <mergeCell ref="A4:C5"/>
    <mergeCell ref="F4:F6"/>
    <mergeCell ref="G5:G6"/>
    <mergeCell ref="H5:J5"/>
    <mergeCell ref="G4:K4"/>
  </mergeCells>
  <printOptions/>
  <pageMargins left="0" right="0" top="0.3937007874015748" bottom="0.5118110236220472" header="0.5118110236220472" footer="0.5118110236220472"/>
  <pageSetup horizontalDpi="600" verticalDpi="600" orientation="landscape" paperSize="9" scale="95" r:id="rId1"/>
  <headerFooter alignWithMargins="0">
    <oddFooter>&amp;CStrona &amp;P</oddFooter>
  </headerFooter>
  <rowBreaks count="2" manualBreakCount="2">
    <brk id="36" max="10" man="1"/>
    <brk id="6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1" sqref="B1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764" t="s">
        <v>263</v>
      </c>
      <c r="C1" s="764"/>
    </row>
    <row r="2" spans="1:3" ht="57.75" customHeight="1">
      <c r="A2" s="866" t="s">
        <v>897</v>
      </c>
      <c r="B2" s="866"/>
      <c r="C2" s="866"/>
    </row>
    <row r="3" spans="1:3" ht="15.75">
      <c r="A3" s="27"/>
      <c r="B3" s="27"/>
      <c r="C3" s="1"/>
    </row>
    <row r="4" ht="13.5" thickBot="1">
      <c r="C4" s="8"/>
    </row>
    <row r="5" spans="1:3" ht="24" customHeight="1" thickBot="1">
      <c r="A5" s="104" t="s">
        <v>446</v>
      </c>
      <c r="B5" s="105" t="s">
        <v>675</v>
      </c>
      <c r="C5" s="266" t="s">
        <v>846</v>
      </c>
    </row>
    <row r="6" spans="1:3" ht="17.25" customHeight="1" thickBot="1">
      <c r="A6" s="110" t="s">
        <v>448</v>
      </c>
      <c r="B6" s="109" t="s">
        <v>676</v>
      </c>
      <c r="C6" s="269">
        <f>C7+C8-C9</f>
        <v>17764</v>
      </c>
    </row>
    <row r="7" spans="1:3" ht="12.75">
      <c r="A7" s="12" t="s">
        <v>456</v>
      </c>
      <c r="B7" s="267" t="s">
        <v>677</v>
      </c>
      <c r="C7" s="268">
        <v>17764</v>
      </c>
    </row>
    <row r="8" spans="1:3" ht="12.75">
      <c r="A8" s="13" t="s">
        <v>457</v>
      </c>
      <c r="B8" s="257" t="s">
        <v>678</v>
      </c>
      <c r="C8" s="205">
        <v>0</v>
      </c>
    </row>
    <row r="9" spans="1:3" ht="12.75">
      <c r="A9" s="13" t="s">
        <v>459</v>
      </c>
      <c r="B9" s="257" t="s">
        <v>679</v>
      </c>
      <c r="C9" s="205">
        <v>0</v>
      </c>
    </row>
    <row r="10" spans="1:3" ht="13.5" thickBot="1">
      <c r="A10" s="14" t="s">
        <v>461</v>
      </c>
      <c r="B10" s="270" t="s">
        <v>680</v>
      </c>
      <c r="C10" s="271">
        <v>0</v>
      </c>
    </row>
    <row r="11" spans="1:3" ht="16.5" customHeight="1" thickBot="1">
      <c r="A11" s="110" t="s">
        <v>450</v>
      </c>
      <c r="B11" s="109" t="s">
        <v>681</v>
      </c>
      <c r="C11" s="269">
        <f>C12+C13</f>
        <v>82797</v>
      </c>
    </row>
    <row r="12" spans="1:3" ht="12.75">
      <c r="A12" s="12" t="s">
        <v>456</v>
      </c>
      <c r="B12" s="272" t="s">
        <v>262</v>
      </c>
      <c r="C12" s="268">
        <v>80000</v>
      </c>
    </row>
    <row r="13" spans="1:3" ht="27" customHeight="1" thickBot="1">
      <c r="A13" s="273" t="s">
        <v>457</v>
      </c>
      <c r="B13" s="274" t="s">
        <v>261</v>
      </c>
      <c r="C13" s="275">
        <v>2797</v>
      </c>
    </row>
    <row r="14" spans="1:3" ht="18" customHeight="1" thickBot="1">
      <c r="A14" s="110" t="s">
        <v>454</v>
      </c>
      <c r="B14" s="109" t="s">
        <v>405</v>
      </c>
      <c r="C14" s="269">
        <f>C15+C23</f>
        <v>89000</v>
      </c>
    </row>
    <row r="15" spans="1:3" ht="18" customHeight="1">
      <c r="A15" s="276" t="s">
        <v>456</v>
      </c>
      <c r="B15" s="75" t="s">
        <v>682</v>
      </c>
      <c r="C15" s="277">
        <f>SUM(C16:C22)</f>
        <v>79000</v>
      </c>
    </row>
    <row r="16" spans="1:3" ht="24.75" customHeight="1">
      <c r="A16" s="13"/>
      <c r="B16" s="202" t="s">
        <v>852</v>
      </c>
      <c r="C16" s="205">
        <v>50000</v>
      </c>
    </row>
    <row r="17" spans="1:3" ht="24.75" customHeight="1">
      <c r="A17" s="13"/>
      <c r="B17" s="202" t="s">
        <v>851</v>
      </c>
      <c r="C17" s="205">
        <v>0</v>
      </c>
    </row>
    <row r="18" spans="1:3" ht="36" customHeight="1">
      <c r="A18" s="13"/>
      <c r="B18" s="202" t="s">
        <v>850</v>
      </c>
      <c r="C18" s="205">
        <v>5000</v>
      </c>
    </row>
    <row r="19" spans="1:3" ht="16.5" customHeight="1">
      <c r="A19" s="13"/>
      <c r="B19" s="202" t="s">
        <v>849</v>
      </c>
      <c r="C19" s="205">
        <v>10000</v>
      </c>
    </row>
    <row r="20" spans="1:3" ht="17.25" customHeight="1">
      <c r="A20" s="13"/>
      <c r="B20" s="202" t="s">
        <v>848</v>
      </c>
      <c r="C20" s="205">
        <v>10000</v>
      </c>
    </row>
    <row r="21" spans="1:3" ht="17.25" customHeight="1">
      <c r="A21" s="13"/>
      <c r="B21" s="202" t="s">
        <v>853</v>
      </c>
      <c r="C21" s="205">
        <v>2000</v>
      </c>
    </row>
    <row r="22" spans="1:3" ht="17.25" customHeight="1">
      <c r="A22" s="13"/>
      <c r="B22" s="202" t="s">
        <v>307</v>
      </c>
      <c r="C22" s="205">
        <v>2000</v>
      </c>
    </row>
    <row r="23" spans="1:3" ht="19.5" customHeight="1">
      <c r="A23" s="278" t="s">
        <v>457</v>
      </c>
      <c r="B23" s="63" t="s">
        <v>692</v>
      </c>
      <c r="C23" s="279">
        <f>C24+C25+C26</f>
        <v>10000</v>
      </c>
    </row>
    <row r="24" spans="1:3" ht="12.75">
      <c r="A24" s="261"/>
      <c r="B24" s="258" t="s">
        <v>740</v>
      </c>
      <c r="C24" s="262">
        <v>5000</v>
      </c>
    </row>
    <row r="25" spans="1:3" ht="12.75">
      <c r="A25" s="261"/>
      <c r="B25" s="258" t="s">
        <v>691</v>
      </c>
      <c r="C25" s="262">
        <v>5000</v>
      </c>
    </row>
    <row r="26" spans="1:3" ht="24.75" customHeight="1">
      <c r="A26" s="261"/>
      <c r="B26" s="259" t="s">
        <v>303</v>
      </c>
      <c r="C26" s="262">
        <v>0</v>
      </c>
    </row>
    <row r="27" spans="1:3" ht="16.5" customHeight="1">
      <c r="A27" s="260" t="s">
        <v>641</v>
      </c>
      <c r="B27" s="62" t="s">
        <v>683</v>
      </c>
      <c r="C27" s="204">
        <f>C6+C11-C14</f>
        <v>11561</v>
      </c>
    </row>
    <row r="28" spans="1:3" ht="12.75">
      <c r="A28" s="13" t="s">
        <v>456</v>
      </c>
      <c r="B28" s="257" t="s">
        <v>677</v>
      </c>
      <c r="C28" s="205">
        <f>C27</f>
        <v>11561</v>
      </c>
    </row>
    <row r="29" spans="1:3" ht="12.75">
      <c r="A29" s="13" t="s">
        <v>457</v>
      </c>
      <c r="B29" s="257" t="s">
        <v>678</v>
      </c>
      <c r="C29" s="263">
        <v>0</v>
      </c>
    </row>
    <row r="30" spans="1:3" ht="13.5" thickBot="1">
      <c r="A30" s="10" t="s">
        <v>459</v>
      </c>
      <c r="B30" s="264" t="s">
        <v>679</v>
      </c>
      <c r="C30" s="265">
        <v>0</v>
      </c>
    </row>
    <row r="31" ht="33.75" customHeight="1"/>
    <row r="32" spans="2:3" ht="12.75">
      <c r="B32" s="867" t="s">
        <v>302</v>
      </c>
      <c r="C32" s="867"/>
    </row>
    <row r="34" ht="12.75">
      <c r="C34" s="163" t="s">
        <v>115</v>
      </c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B1" sqref="B1: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868" t="s">
        <v>264</v>
      </c>
      <c r="C1" s="868"/>
    </row>
    <row r="2" ht="12.75">
      <c r="C2" s="361"/>
    </row>
    <row r="3" ht="12.75">
      <c r="C3" s="360"/>
    </row>
    <row r="4" spans="1:3" ht="33.75" customHeight="1">
      <c r="A4" s="866" t="s">
        <v>727</v>
      </c>
      <c r="B4" s="866"/>
      <c r="C4" s="866"/>
    </row>
    <row r="5" spans="1:2" ht="14.25" customHeight="1">
      <c r="A5" s="27"/>
      <c r="B5" s="27"/>
    </row>
    <row r="6" ht="13.5" thickBot="1">
      <c r="C6" s="30" t="s">
        <v>728</v>
      </c>
    </row>
    <row r="7" spans="1:3" ht="23.25" customHeight="1" thickBot="1">
      <c r="A7" s="104" t="s">
        <v>446</v>
      </c>
      <c r="B7" s="105" t="s">
        <v>675</v>
      </c>
      <c r="C7" s="106" t="s">
        <v>837</v>
      </c>
    </row>
    <row r="8" spans="1:3" ht="16.5" customHeight="1">
      <c r="A8" s="280" t="s">
        <v>448</v>
      </c>
      <c r="B8" s="75" t="s">
        <v>676</v>
      </c>
      <c r="C8" s="281">
        <f>C9+C10-C11</f>
        <v>262331</v>
      </c>
    </row>
    <row r="9" spans="1:3" ht="15.75" customHeight="1">
      <c r="A9" s="17" t="s">
        <v>456</v>
      </c>
      <c r="B9" s="255" t="s">
        <v>677</v>
      </c>
      <c r="C9" s="282">
        <v>252815</v>
      </c>
    </row>
    <row r="10" spans="1:3" ht="18.75" customHeight="1">
      <c r="A10" s="18" t="s">
        <v>457</v>
      </c>
      <c r="B10" s="252" t="s">
        <v>678</v>
      </c>
      <c r="C10" s="167">
        <v>9762</v>
      </c>
    </row>
    <row r="11" spans="1:3" ht="17.25" customHeight="1">
      <c r="A11" s="18" t="s">
        <v>459</v>
      </c>
      <c r="B11" s="252" t="s">
        <v>679</v>
      </c>
      <c r="C11" s="167">
        <v>246</v>
      </c>
    </row>
    <row r="12" spans="1:3" ht="16.5" customHeight="1" thickBot="1">
      <c r="A12" s="19" t="s">
        <v>461</v>
      </c>
      <c r="B12" s="253" t="s">
        <v>680</v>
      </c>
      <c r="C12" s="203">
        <v>0</v>
      </c>
    </row>
    <row r="13" spans="1:3" ht="20.25" customHeight="1" thickBot="1">
      <c r="A13" s="107" t="s">
        <v>450</v>
      </c>
      <c r="B13" s="108" t="s">
        <v>681</v>
      </c>
      <c r="C13" s="283">
        <f>C14+C15+C16</f>
        <v>175000</v>
      </c>
    </row>
    <row r="14" spans="1:3" ht="16.5" customHeight="1">
      <c r="A14" s="17" t="s">
        <v>456</v>
      </c>
      <c r="B14" s="287" t="s">
        <v>689</v>
      </c>
      <c r="C14" s="282">
        <v>146000</v>
      </c>
    </row>
    <row r="15" spans="1:3" ht="16.5" customHeight="1">
      <c r="A15" s="18">
        <v>2</v>
      </c>
      <c r="B15" s="288" t="s">
        <v>690</v>
      </c>
      <c r="C15" s="167">
        <v>4000</v>
      </c>
    </row>
    <row r="16" spans="1:3" ht="29.25" customHeight="1" thickBot="1">
      <c r="A16" s="586" t="s">
        <v>459</v>
      </c>
      <c r="B16" s="588" t="s">
        <v>65</v>
      </c>
      <c r="C16" s="587">
        <v>25000</v>
      </c>
    </row>
    <row r="17" spans="1:3" ht="18" customHeight="1" thickBot="1">
      <c r="A17" s="107" t="s">
        <v>454</v>
      </c>
      <c r="B17" s="108" t="s">
        <v>405</v>
      </c>
      <c r="C17" s="283">
        <f>C18+C31</f>
        <v>390724</v>
      </c>
    </row>
    <row r="18" spans="1:3" ht="17.25" customHeight="1">
      <c r="A18" s="291" t="s">
        <v>456</v>
      </c>
      <c r="B18" s="292" t="s">
        <v>682</v>
      </c>
      <c r="C18" s="281">
        <f>C19+C22+C23+C24+C25+C26+C27+C28+C29+C30</f>
        <v>315724</v>
      </c>
    </row>
    <row r="19" spans="1:3" ht="17.25" customHeight="1">
      <c r="A19" s="18"/>
      <c r="B19" s="288" t="s">
        <v>729</v>
      </c>
      <c r="C19" s="167">
        <f>C20+C21</f>
        <v>30000</v>
      </c>
    </row>
    <row r="20" spans="1:3" ht="17.25" customHeight="1">
      <c r="A20" s="18"/>
      <c r="B20" s="252" t="s">
        <v>655</v>
      </c>
      <c r="C20" s="167">
        <v>15000</v>
      </c>
    </row>
    <row r="21" spans="1:3" ht="17.25" customHeight="1">
      <c r="A21" s="18"/>
      <c r="B21" s="252" t="s">
        <v>656</v>
      </c>
      <c r="C21" s="167">
        <v>15000</v>
      </c>
    </row>
    <row r="22" spans="1:3" ht="17.25" customHeight="1">
      <c r="A22" s="18"/>
      <c r="B22" s="288" t="s">
        <v>730</v>
      </c>
      <c r="C22" s="167">
        <v>20000</v>
      </c>
    </row>
    <row r="23" spans="1:3" ht="17.25" customHeight="1">
      <c r="A23" s="18"/>
      <c r="B23" s="288" t="s">
        <v>308</v>
      </c>
      <c r="C23" s="167">
        <v>15000</v>
      </c>
    </row>
    <row r="24" spans="1:3" ht="16.5" customHeight="1">
      <c r="A24" s="18"/>
      <c r="B24" s="288" t="s">
        <v>731</v>
      </c>
      <c r="C24" s="167">
        <v>10000</v>
      </c>
    </row>
    <row r="25" spans="1:3" ht="19.5" customHeight="1">
      <c r="A25" s="18"/>
      <c r="B25" s="254" t="s">
        <v>732</v>
      </c>
      <c r="C25" s="167">
        <v>202724</v>
      </c>
    </row>
    <row r="26" spans="1:3" ht="19.5" customHeight="1">
      <c r="A26" s="18"/>
      <c r="B26" s="254" t="s">
        <v>865</v>
      </c>
      <c r="C26" s="167">
        <v>1000</v>
      </c>
    </row>
    <row r="27" spans="1:3" ht="19.5" customHeight="1">
      <c r="A27" s="18"/>
      <c r="B27" s="254" t="s">
        <v>304</v>
      </c>
      <c r="C27" s="167">
        <v>2000</v>
      </c>
    </row>
    <row r="28" spans="1:3" ht="18" customHeight="1">
      <c r="A28" s="19"/>
      <c r="B28" s="289" t="s">
        <v>305</v>
      </c>
      <c r="C28" s="167">
        <v>5000</v>
      </c>
    </row>
    <row r="29" spans="1:3" ht="18" customHeight="1">
      <c r="A29" s="19"/>
      <c r="B29" s="289" t="s">
        <v>306</v>
      </c>
      <c r="C29" s="167">
        <v>10000</v>
      </c>
    </row>
    <row r="30" spans="1:3" ht="18" customHeight="1">
      <c r="A30" s="19"/>
      <c r="B30" s="289" t="s">
        <v>307</v>
      </c>
      <c r="C30" s="167">
        <v>20000</v>
      </c>
    </row>
    <row r="31" spans="1:3" ht="15.75" customHeight="1">
      <c r="A31" s="293" t="s">
        <v>457</v>
      </c>
      <c r="B31" s="294" t="s">
        <v>733</v>
      </c>
      <c r="C31" s="168">
        <f>C32</f>
        <v>75000</v>
      </c>
    </row>
    <row r="32" spans="1:3" ht="12.75">
      <c r="A32" s="19"/>
      <c r="B32" s="290" t="s">
        <v>734</v>
      </c>
      <c r="C32" s="203">
        <v>75000</v>
      </c>
    </row>
    <row r="33" spans="1:3" ht="16.5" customHeight="1">
      <c r="A33" s="55" t="s">
        <v>478</v>
      </c>
      <c r="B33" s="63" t="s">
        <v>683</v>
      </c>
      <c r="C33" s="168">
        <f>C34+C35-C36</f>
        <v>46607</v>
      </c>
    </row>
    <row r="34" spans="1:3" ht="15.75" customHeight="1">
      <c r="A34" s="17" t="s">
        <v>456</v>
      </c>
      <c r="B34" s="255" t="s">
        <v>677</v>
      </c>
      <c r="C34" s="284">
        <v>43607</v>
      </c>
    </row>
    <row r="35" spans="1:3" ht="15" customHeight="1">
      <c r="A35" s="18" t="s">
        <v>457</v>
      </c>
      <c r="B35" s="252" t="s">
        <v>678</v>
      </c>
      <c r="C35" s="285">
        <v>9000</v>
      </c>
    </row>
    <row r="36" spans="1:3" ht="15" customHeight="1" thickBot="1">
      <c r="A36" s="9" t="s">
        <v>459</v>
      </c>
      <c r="B36" s="256" t="s">
        <v>679</v>
      </c>
      <c r="C36" s="286">
        <v>6000</v>
      </c>
    </row>
    <row r="39" spans="2:3" ht="12.75">
      <c r="B39" s="867" t="s">
        <v>309</v>
      </c>
      <c r="C39" s="867"/>
    </row>
    <row r="41" ht="12.75">
      <c r="C41" s="251" t="s">
        <v>775</v>
      </c>
    </row>
    <row r="44" spans="1:3" ht="12.75">
      <c r="A44" s="7"/>
      <c r="B44" s="7"/>
      <c r="C44" s="870"/>
    </row>
    <row r="45" spans="1:3" ht="12" customHeight="1">
      <c r="A45" s="7"/>
      <c r="B45" s="7"/>
      <c r="C45" s="870"/>
    </row>
    <row r="46" spans="1:3" ht="14.25" customHeight="1">
      <c r="A46" s="869"/>
      <c r="B46" s="869"/>
      <c r="C46" s="7"/>
    </row>
    <row r="47" spans="1:3" ht="15.75">
      <c r="A47" s="34"/>
      <c r="B47" s="34"/>
      <c r="C47" s="33"/>
    </row>
    <row r="48" spans="1:3" ht="12.75">
      <c r="A48" s="7"/>
      <c r="B48" s="7"/>
      <c r="C48" s="35"/>
    </row>
    <row r="49" spans="1:3" ht="12.75">
      <c r="A49" s="25"/>
      <c r="B49" s="25"/>
      <c r="C49" s="31"/>
    </row>
    <row r="50" spans="1:3" ht="12.75">
      <c r="A50" s="25"/>
      <c r="B50" s="22"/>
      <c r="C50" s="22"/>
    </row>
    <row r="51" spans="1:3" ht="12.75">
      <c r="A51" s="28"/>
      <c r="B51" s="36"/>
      <c r="C51" s="7"/>
    </row>
    <row r="52" spans="1:3" ht="12.75">
      <c r="A52" s="28"/>
      <c r="B52" s="36"/>
      <c r="C52" s="7"/>
    </row>
    <row r="53" spans="1:3" ht="12.75">
      <c r="A53" s="28"/>
      <c r="B53" s="36"/>
      <c r="C53" s="7"/>
    </row>
    <row r="54" spans="1:3" ht="12.75">
      <c r="A54" s="28"/>
      <c r="B54" s="36"/>
      <c r="C54" s="7"/>
    </row>
    <row r="55" spans="1:3" ht="12.75">
      <c r="A55" s="25"/>
      <c r="B55" s="22"/>
      <c r="C55" s="22"/>
    </row>
    <row r="56" spans="1:3" ht="12.75">
      <c r="A56" s="28"/>
      <c r="B56" s="7"/>
      <c r="C56" s="7"/>
    </row>
    <row r="57" spans="1:3" ht="12.75">
      <c r="A57" s="25"/>
      <c r="B57" s="22"/>
      <c r="C57" s="22"/>
    </row>
    <row r="58" spans="1:3" ht="12.75">
      <c r="A58" s="25"/>
      <c r="B58" s="22"/>
      <c r="C58" s="22"/>
    </row>
    <row r="59" spans="1:3" ht="12.75">
      <c r="A59" s="28"/>
      <c r="B59" s="35"/>
      <c r="C59" s="7"/>
    </row>
    <row r="60" spans="1:3" ht="12.75">
      <c r="A60" s="28"/>
      <c r="B60" s="35"/>
      <c r="C60" s="7"/>
    </row>
    <row r="61" spans="1:3" ht="12.75">
      <c r="A61" s="37"/>
      <c r="B61" s="22"/>
      <c r="C61" s="22"/>
    </row>
    <row r="62" spans="1:3" ht="12.75">
      <c r="A62" s="28"/>
      <c r="B62" s="35"/>
      <c r="C62" s="7"/>
    </row>
    <row r="63" spans="1:3" ht="12.75">
      <c r="A63" s="25"/>
      <c r="B63" s="22"/>
      <c r="C63" s="22"/>
    </row>
    <row r="64" spans="1:3" ht="12.75">
      <c r="A64" s="28"/>
      <c r="B64" s="36"/>
      <c r="C64" s="7"/>
    </row>
    <row r="65" spans="1:3" ht="12.75">
      <c r="A65" s="28"/>
      <c r="B65" s="36"/>
      <c r="C65" s="23"/>
    </row>
    <row r="66" spans="1:3" ht="12.75">
      <c r="A66" s="28"/>
      <c r="B66" s="36"/>
      <c r="C66" s="23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C1">
      <selection activeCell="Q4" sqref="Q4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71"/>
      <c r="J1" s="871"/>
      <c r="K1" s="871"/>
      <c r="L1" s="871"/>
      <c r="M1" s="871"/>
      <c r="N1" s="162"/>
      <c r="O1" s="162"/>
      <c r="P1" s="162"/>
      <c r="Q1" s="162"/>
      <c r="R1" s="162"/>
    </row>
    <row r="2" spans="5:19" ht="12.75">
      <c r="E2" s="163"/>
      <c r="L2" s="544" t="s">
        <v>946</v>
      </c>
      <c r="M2" s="544"/>
      <c r="N2" s="544"/>
      <c r="O2" s="544"/>
      <c r="P2" s="544"/>
      <c r="Q2" s="544"/>
      <c r="R2" s="544"/>
      <c r="S2" s="544"/>
    </row>
    <row r="3" spans="9:18" ht="12.75"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8:18" ht="12.75">
      <c r="H4" s="8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18">
      <c r="A5" s="876" t="s">
        <v>847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</row>
    <row r="6" spans="1:18" ht="12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9" ht="12.75" customHeight="1" thickBot="1">
      <c r="A7" s="4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N7" s="90"/>
      <c r="O7" s="90"/>
      <c r="P7" s="90"/>
      <c r="Q7" s="90"/>
      <c r="R7" s="90"/>
      <c r="S7" s="40"/>
    </row>
    <row r="8" spans="1:19" ht="21" customHeight="1">
      <c r="A8" s="872" t="s">
        <v>419</v>
      </c>
      <c r="B8" s="872" t="s">
        <v>871</v>
      </c>
      <c r="C8" s="874" t="s">
        <v>937</v>
      </c>
      <c r="D8" s="877" t="s">
        <v>693</v>
      </c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9"/>
      <c r="S8" s="40"/>
    </row>
    <row r="9" spans="1:19" ht="49.5" customHeight="1" thickBot="1">
      <c r="A9" s="873"/>
      <c r="B9" s="873"/>
      <c r="C9" s="875"/>
      <c r="D9" s="315">
        <v>2008</v>
      </c>
      <c r="E9" s="315">
        <v>2009</v>
      </c>
      <c r="F9" s="315">
        <v>2010</v>
      </c>
      <c r="G9" s="315">
        <v>2011</v>
      </c>
      <c r="H9" s="315">
        <v>2012</v>
      </c>
      <c r="I9" s="315">
        <v>2013</v>
      </c>
      <c r="J9" s="315">
        <v>2014</v>
      </c>
      <c r="K9" s="315">
        <v>2015</v>
      </c>
      <c r="L9" s="315">
        <v>2016</v>
      </c>
      <c r="M9" s="315">
        <v>2017</v>
      </c>
      <c r="N9" s="316">
        <v>2018</v>
      </c>
      <c r="O9" s="316">
        <v>2019</v>
      </c>
      <c r="P9" s="316">
        <v>2020</v>
      </c>
      <c r="Q9" s="316">
        <v>2021</v>
      </c>
      <c r="R9" s="317">
        <v>2022</v>
      </c>
      <c r="S9" s="40"/>
    </row>
    <row r="10" spans="1:19" ht="12.75" customHeight="1" thickBot="1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318">
        <v>13</v>
      </c>
      <c r="N10" s="319">
        <v>14</v>
      </c>
      <c r="O10" s="319">
        <v>15</v>
      </c>
      <c r="P10" s="319">
        <v>16</v>
      </c>
      <c r="Q10" s="319">
        <v>17</v>
      </c>
      <c r="R10" s="320">
        <v>18</v>
      </c>
      <c r="S10" s="40"/>
    </row>
    <row r="11" spans="1:19" ht="19.5" customHeight="1">
      <c r="A11" s="96" t="s">
        <v>456</v>
      </c>
      <c r="B11" s="307" t="s">
        <v>694</v>
      </c>
      <c r="C11" s="304">
        <v>0</v>
      </c>
      <c r="D11" s="304">
        <f>'Z5'!E20</f>
        <v>3850000</v>
      </c>
      <c r="E11" s="304">
        <v>6850000</v>
      </c>
      <c r="F11" s="304">
        <v>6850000</v>
      </c>
      <c r="G11" s="304">
        <v>6850000</v>
      </c>
      <c r="H11" s="304">
        <v>6850000</v>
      </c>
      <c r="I11" s="304">
        <v>6850000</v>
      </c>
      <c r="J11" s="304">
        <v>6080000</v>
      </c>
      <c r="K11" s="304">
        <v>5310000</v>
      </c>
      <c r="L11" s="304">
        <v>4540000</v>
      </c>
      <c r="M11" s="304">
        <v>3770000</v>
      </c>
      <c r="N11" s="304">
        <v>3000000</v>
      </c>
      <c r="O11" s="305">
        <v>2000000</v>
      </c>
      <c r="P11" s="304">
        <v>1000000</v>
      </c>
      <c r="Q11" s="304">
        <v>0</v>
      </c>
      <c r="R11" s="306">
        <v>0</v>
      </c>
      <c r="S11" s="40"/>
    </row>
    <row r="12" spans="1:19" ht="19.5" customHeight="1">
      <c r="A12" s="97" t="s">
        <v>457</v>
      </c>
      <c r="B12" s="308" t="s">
        <v>695</v>
      </c>
      <c r="C12" s="302">
        <v>11288862</v>
      </c>
      <c r="D12" s="302">
        <v>7748561</v>
      </c>
      <c r="E12" s="302">
        <v>3817157</v>
      </c>
      <c r="F12" s="302">
        <v>3189481</v>
      </c>
      <c r="G12" s="302">
        <v>2426177</v>
      </c>
      <c r="H12" s="302">
        <v>1662823</v>
      </c>
      <c r="I12" s="302">
        <v>1016419</v>
      </c>
      <c r="J12" s="302">
        <v>420000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03">
        <v>0</v>
      </c>
      <c r="S12" s="40"/>
    </row>
    <row r="13" spans="1:19" ht="19.5" customHeight="1">
      <c r="A13" s="97" t="s">
        <v>459</v>
      </c>
      <c r="B13" s="308" t="s">
        <v>696</v>
      </c>
      <c r="C13" s="302">
        <v>91400</v>
      </c>
      <c r="D13" s="302">
        <v>43400</v>
      </c>
      <c r="E13" s="302">
        <v>31400</v>
      </c>
      <c r="F13" s="302">
        <v>19400</v>
      </c>
      <c r="G13" s="302">
        <v>7400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3">
        <v>0</v>
      </c>
      <c r="S13" s="40"/>
    </row>
    <row r="14" spans="1:19" ht="19.5" customHeight="1">
      <c r="A14" s="97" t="s">
        <v>461</v>
      </c>
      <c r="B14" s="308" t="s">
        <v>697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3">
        <v>0</v>
      </c>
      <c r="S14" s="40"/>
    </row>
    <row r="15" spans="1:19" ht="19.5" customHeight="1">
      <c r="A15" s="96" t="s">
        <v>463</v>
      </c>
      <c r="B15" s="309" t="s">
        <v>698</v>
      </c>
      <c r="C15" s="302">
        <f>C16+C17</f>
        <v>0</v>
      </c>
      <c r="D15" s="302">
        <f aca="true" t="shared" si="0" ref="D15:M15">D16+D17</f>
        <v>0</v>
      </c>
      <c r="E15" s="302">
        <f t="shared" si="0"/>
        <v>0</v>
      </c>
      <c r="F15" s="302">
        <f t="shared" si="0"/>
        <v>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  <c r="M15" s="302">
        <f t="shared" si="0"/>
        <v>0</v>
      </c>
      <c r="N15" s="302">
        <v>0</v>
      </c>
      <c r="O15" s="302">
        <v>0</v>
      </c>
      <c r="P15" s="302">
        <v>0</v>
      </c>
      <c r="Q15" s="302">
        <v>0</v>
      </c>
      <c r="R15" s="303">
        <v>0</v>
      </c>
      <c r="S15" s="40"/>
    </row>
    <row r="16" spans="1:19" ht="19.5" customHeight="1">
      <c r="A16" s="96"/>
      <c r="B16" s="309" t="s">
        <v>699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3">
        <v>0</v>
      </c>
      <c r="S16" s="40"/>
    </row>
    <row r="17" spans="1:19" ht="19.5" customHeight="1">
      <c r="A17" s="96"/>
      <c r="B17" s="308" t="s">
        <v>700</v>
      </c>
      <c r="C17" s="302">
        <f>C18+C19+C20+C21</f>
        <v>0</v>
      </c>
      <c r="D17" s="302">
        <f aca="true" t="shared" si="1" ref="D17:M17">D18+D19+D20+D21</f>
        <v>0</v>
      </c>
      <c r="E17" s="302">
        <f t="shared" si="1"/>
        <v>0</v>
      </c>
      <c r="F17" s="302">
        <f t="shared" si="1"/>
        <v>0</v>
      </c>
      <c r="G17" s="302">
        <f t="shared" si="1"/>
        <v>0</v>
      </c>
      <c r="H17" s="302">
        <f t="shared" si="1"/>
        <v>0</v>
      </c>
      <c r="I17" s="302">
        <f t="shared" si="1"/>
        <v>0</v>
      </c>
      <c r="J17" s="302">
        <f t="shared" si="1"/>
        <v>0</v>
      </c>
      <c r="K17" s="302">
        <f t="shared" si="1"/>
        <v>0</v>
      </c>
      <c r="L17" s="302">
        <f t="shared" si="1"/>
        <v>0</v>
      </c>
      <c r="M17" s="302">
        <f t="shared" si="1"/>
        <v>0</v>
      </c>
      <c r="N17" s="302">
        <v>0</v>
      </c>
      <c r="O17" s="302">
        <v>0</v>
      </c>
      <c r="P17" s="302">
        <v>0</v>
      </c>
      <c r="Q17" s="302">
        <v>0</v>
      </c>
      <c r="R17" s="303">
        <v>0</v>
      </c>
      <c r="S17" s="40"/>
    </row>
    <row r="18" spans="1:19" ht="19.5" customHeight="1">
      <c r="A18" s="96"/>
      <c r="B18" s="310" t="s">
        <v>486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  <c r="R18" s="303">
        <v>0</v>
      </c>
      <c r="S18" s="40"/>
    </row>
    <row r="19" spans="1:19" ht="19.5" customHeight="1">
      <c r="A19" s="96"/>
      <c r="B19" s="310" t="s">
        <v>487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302">
        <v>0</v>
      </c>
      <c r="O19" s="302">
        <v>0</v>
      </c>
      <c r="P19" s="302">
        <v>0</v>
      </c>
      <c r="Q19" s="302">
        <v>0</v>
      </c>
      <c r="R19" s="303">
        <v>0</v>
      </c>
      <c r="S19" s="40"/>
    </row>
    <row r="20" spans="1:19" ht="30.75" customHeight="1">
      <c r="A20" s="96"/>
      <c r="B20" s="311" t="s">
        <v>701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f>'Z12a'!M28</f>
        <v>0</v>
      </c>
      <c r="N20" s="302">
        <v>0</v>
      </c>
      <c r="O20" s="302">
        <v>0</v>
      </c>
      <c r="P20" s="302">
        <v>0</v>
      </c>
      <c r="Q20" s="302">
        <v>0</v>
      </c>
      <c r="R20" s="303">
        <v>0</v>
      </c>
      <c r="S20" s="40"/>
    </row>
    <row r="21" spans="1:19" ht="19.5" customHeight="1">
      <c r="A21" s="98"/>
      <c r="B21" s="310" t="s">
        <v>702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  <c r="R21" s="303">
        <v>0</v>
      </c>
      <c r="S21" s="40"/>
    </row>
    <row r="22" spans="1:19" ht="19.5" customHeight="1">
      <c r="A22" s="99" t="s">
        <v>488</v>
      </c>
      <c r="B22" s="312" t="s">
        <v>490</v>
      </c>
      <c r="C22" s="302">
        <f>'Z12a'!C7</f>
        <v>38515411</v>
      </c>
      <c r="D22" s="302">
        <f>'Z12a'!D7</f>
        <v>35681635</v>
      </c>
      <c r="E22" s="302">
        <f>'Z12a'!E7</f>
        <v>36906360</v>
      </c>
      <c r="F22" s="302">
        <f>'Z12a'!F7</f>
        <v>36740000</v>
      </c>
      <c r="G22" s="302">
        <f>'Z12a'!G7</f>
        <v>36460000</v>
      </c>
      <c r="H22" s="302">
        <f>'Z12a'!H7</f>
        <v>36158000</v>
      </c>
      <c r="I22" s="302">
        <f>'Z12a'!I7</f>
        <v>36676000</v>
      </c>
      <c r="J22" s="302">
        <f>'Z12a'!J7</f>
        <v>36674000</v>
      </c>
      <c r="K22" s="302">
        <f>'Z12a'!K7</f>
        <v>36983000</v>
      </c>
      <c r="L22" s="302">
        <f>'Z12a'!L7</f>
        <v>36900000</v>
      </c>
      <c r="M22" s="302">
        <f>'Z12a'!M7</f>
        <v>37050000</v>
      </c>
      <c r="N22" s="302">
        <f>'Z12a'!N7</f>
        <v>37015000</v>
      </c>
      <c r="O22" s="302">
        <f>'Z12a'!O7</f>
        <v>36920000</v>
      </c>
      <c r="P22" s="302">
        <f>'Z12a'!P7</f>
        <v>36820000</v>
      </c>
      <c r="Q22" s="302">
        <f>'Z12a'!Q7</f>
        <v>36895000</v>
      </c>
      <c r="R22" s="303">
        <f>'Z12a'!R7</f>
        <v>37045000</v>
      </c>
      <c r="S22" s="40"/>
    </row>
    <row r="23" spans="1:19" ht="27.75" customHeight="1">
      <c r="A23" s="97" t="s">
        <v>489</v>
      </c>
      <c r="B23" s="309" t="s">
        <v>703</v>
      </c>
      <c r="C23" s="302">
        <f>C11+C12+C13+C14+C15</f>
        <v>11380262</v>
      </c>
      <c r="D23" s="302">
        <f aca="true" t="shared" si="2" ref="D23:R23">D11+D12+D13+D14+D15</f>
        <v>11641961</v>
      </c>
      <c r="E23" s="302">
        <f t="shared" si="2"/>
        <v>10698557</v>
      </c>
      <c r="F23" s="302">
        <f t="shared" si="2"/>
        <v>10058881</v>
      </c>
      <c r="G23" s="302">
        <f t="shared" si="2"/>
        <v>9283577</v>
      </c>
      <c r="H23" s="302">
        <f t="shared" si="2"/>
        <v>8512823</v>
      </c>
      <c r="I23" s="302">
        <f t="shared" si="2"/>
        <v>7866419</v>
      </c>
      <c r="J23" s="302">
        <f t="shared" si="2"/>
        <v>6500000</v>
      </c>
      <c r="K23" s="302">
        <f t="shared" si="2"/>
        <v>5310000</v>
      </c>
      <c r="L23" s="302">
        <f t="shared" si="2"/>
        <v>4540000</v>
      </c>
      <c r="M23" s="302">
        <f t="shared" si="2"/>
        <v>3770000</v>
      </c>
      <c r="N23" s="302">
        <f t="shared" si="2"/>
        <v>3000000</v>
      </c>
      <c r="O23" s="302">
        <f t="shared" si="2"/>
        <v>2000000</v>
      </c>
      <c r="P23" s="302">
        <f t="shared" si="2"/>
        <v>1000000</v>
      </c>
      <c r="Q23" s="302">
        <f t="shared" si="2"/>
        <v>0</v>
      </c>
      <c r="R23" s="303">
        <f t="shared" si="2"/>
        <v>0</v>
      </c>
      <c r="S23" s="40"/>
    </row>
    <row r="24" spans="1:19" ht="24.75" customHeight="1" thickBot="1">
      <c r="A24" s="100" t="s">
        <v>476</v>
      </c>
      <c r="B24" s="313" t="s">
        <v>704</v>
      </c>
      <c r="C24" s="314">
        <f>C23/C22</f>
        <v>0.29547294717950695</v>
      </c>
      <c r="D24" s="314">
        <f aca="true" t="shared" si="3" ref="D24:Q24">D23/D22</f>
        <v>0.3262731934789423</v>
      </c>
      <c r="E24" s="314">
        <f t="shared" si="3"/>
        <v>0.2898838303208444</v>
      </c>
      <c r="F24" s="314">
        <f t="shared" si="3"/>
        <v>0.2737855470876429</v>
      </c>
      <c r="G24" s="314">
        <f t="shared" si="3"/>
        <v>0.25462361492046076</v>
      </c>
      <c r="H24" s="314">
        <f t="shared" si="3"/>
        <v>0.23543401183693788</v>
      </c>
      <c r="I24" s="314">
        <f t="shared" si="3"/>
        <v>0.21448410404624277</v>
      </c>
      <c r="J24" s="314">
        <f t="shared" si="3"/>
        <v>0.17723727981676393</v>
      </c>
      <c r="K24" s="314">
        <f t="shared" si="3"/>
        <v>0.1435794824649163</v>
      </c>
      <c r="L24" s="314">
        <f t="shared" si="3"/>
        <v>0.12303523035230353</v>
      </c>
      <c r="M24" s="314">
        <f t="shared" si="3"/>
        <v>0.10175438596491228</v>
      </c>
      <c r="N24" s="314">
        <f t="shared" si="3"/>
        <v>0.08104822369309739</v>
      </c>
      <c r="O24" s="314">
        <f t="shared" si="3"/>
        <v>0.05417118093174431</v>
      </c>
      <c r="P24" s="314">
        <f t="shared" si="3"/>
        <v>0.027159152634437807</v>
      </c>
      <c r="Q24" s="314">
        <f t="shared" si="3"/>
        <v>0</v>
      </c>
      <c r="R24" s="541">
        <f>R23/R22</f>
        <v>0</v>
      </c>
      <c r="S24" s="40"/>
    </row>
    <row r="25" spans="1:19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40"/>
    </row>
    <row r="26" spans="1:19" ht="12.75">
      <c r="A26" s="94"/>
      <c r="B26" s="94"/>
      <c r="C26" s="94"/>
      <c r="D26" s="94"/>
      <c r="E26" s="94"/>
      <c r="F26" s="94"/>
      <c r="M26" s="94"/>
      <c r="N26" s="94"/>
      <c r="O26" s="94" t="s">
        <v>757</v>
      </c>
      <c r="P26" s="94"/>
      <c r="Q26" s="94"/>
      <c r="R26" s="94"/>
      <c r="S26" s="94"/>
    </row>
    <row r="27" spans="1:19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40"/>
    </row>
    <row r="28" spans="1:19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M28" s="94"/>
      <c r="N28" s="94"/>
      <c r="O28" s="94" t="s">
        <v>595</v>
      </c>
      <c r="S28" s="40"/>
    </row>
    <row r="29" spans="1:19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40"/>
    </row>
    <row r="30" spans="1:19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40"/>
    </row>
    <row r="31" spans="1:19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40"/>
    </row>
    <row r="32" spans="1:1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</sheetData>
  <mergeCells count="6">
    <mergeCell ref="I1:M1"/>
    <mergeCell ref="A8:A9"/>
    <mergeCell ref="B8:B9"/>
    <mergeCell ref="C8:C9"/>
    <mergeCell ref="A5:R5"/>
    <mergeCell ref="D8:R8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2" sqref="A2:R2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3" width="8.875" style="0" customWidth="1"/>
    <col min="15" max="15" width="9.25390625" style="0" customWidth="1"/>
    <col min="16" max="16" width="8.875" style="0" customWidth="1"/>
    <col min="17" max="18" width="9.25390625" style="0" customWidth="1"/>
  </cols>
  <sheetData>
    <row r="1" spans="10:18" ht="12.75" customHeight="1">
      <c r="J1" s="64" t="s">
        <v>945</v>
      </c>
      <c r="M1" s="64"/>
      <c r="N1" s="64"/>
      <c r="O1" s="64"/>
      <c r="P1" s="64"/>
      <c r="Q1" s="64"/>
      <c r="R1" s="64"/>
    </row>
    <row r="2" spans="1:18" ht="12.75">
      <c r="A2" s="880" t="s">
        <v>645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</row>
    <row r="3" ht="10.5" customHeight="1" thickBot="1"/>
    <row r="4" spans="1:18" ht="20.25" customHeight="1">
      <c r="A4" s="885" t="s">
        <v>419</v>
      </c>
      <c r="B4" s="883" t="s">
        <v>675</v>
      </c>
      <c r="C4" s="881" t="s">
        <v>2</v>
      </c>
      <c r="D4" s="881" t="s">
        <v>838</v>
      </c>
      <c r="E4" s="887" t="s">
        <v>646</v>
      </c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9"/>
    </row>
    <row r="5" spans="1:18" ht="35.25" customHeight="1">
      <c r="A5" s="886"/>
      <c r="B5" s="884"/>
      <c r="C5" s="882"/>
      <c r="D5" s="882"/>
      <c r="E5" s="539">
        <v>2009</v>
      </c>
      <c r="F5" s="538">
        <v>2010</v>
      </c>
      <c r="G5" s="538">
        <v>2011</v>
      </c>
      <c r="H5" s="538">
        <v>2012</v>
      </c>
      <c r="I5" s="538">
        <v>2013</v>
      </c>
      <c r="J5" s="538">
        <v>2014</v>
      </c>
      <c r="K5" s="538">
        <v>2015</v>
      </c>
      <c r="L5" s="538">
        <v>2016</v>
      </c>
      <c r="M5" s="538">
        <v>2017</v>
      </c>
      <c r="N5" s="538">
        <v>2018</v>
      </c>
      <c r="O5" s="538">
        <v>2019</v>
      </c>
      <c r="P5" s="538">
        <v>2020</v>
      </c>
      <c r="Q5" s="538">
        <v>2021</v>
      </c>
      <c r="R5" s="540">
        <v>2022</v>
      </c>
    </row>
    <row r="6" spans="1:18" ht="11.25" customHeight="1">
      <c r="A6" s="492">
        <v>1</v>
      </c>
      <c r="B6" s="488">
        <v>2</v>
      </c>
      <c r="C6" s="489">
        <v>3</v>
      </c>
      <c r="D6" s="489">
        <v>4</v>
      </c>
      <c r="E6" s="489">
        <v>5</v>
      </c>
      <c r="F6" s="488">
        <v>6</v>
      </c>
      <c r="G6" s="488">
        <v>7</v>
      </c>
      <c r="H6" s="488">
        <v>8</v>
      </c>
      <c r="I6" s="488">
        <v>9</v>
      </c>
      <c r="J6" s="488">
        <v>10</v>
      </c>
      <c r="K6" s="488">
        <v>11</v>
      </c>
      <c r="L6" s="488">
        <v>12</v>
      </c>
      <c r="M6" s="488">
        <v>13</v>
      </c>
      <c r="N6" s="488">
        <v>14</v>
      </c>
      <c r="O6" s="488">
        <v>15</v>
      </c>
      <c r="P6" s="488">
        <v>16</v>
      </c>
      <c r="Q6" s="488">
        <v>17</v>
      </c>
      <c r="R6" s="493">
        <v>18</v>
      </c>
    </row>
    <row r="7" spans="1:18" ht="15.75" customHeight="1">
      <c r="A7" s="494" t="s">
        <v>448</v>
      </c>
      <c r="B7" s="537" t="s">
        <v>647</v>
      </c>
      <c r="C7" s="186">
        <f>C8+C12+C13+C14</f>
        <v>38515411</v>
      </c>
      <c r="D7" s="186">
        <f aca="true" t="shared" si="0" ref="D7:R7">D8+D12+D13+D14</f>
        <v>35681635</v>
      </c>
      <c r="E7" s="186">
        <f t="shared" si="0"/>
        <v>36906360</v>
      </c>
      <c r="F7" s="186">
        <f t="shared" si="0"/>
        <v>36740000</v>
      </c>
      <c r="G7" s="186">
        <f t="shared" si="0"/>
        <v>36460000</v>
      </c>
      <c r="H7" s="186">
        <f t="shared" si="0"/>
        <v>36158000</v>
      </c>
      <c r="I7" s="186">
        <f t="shared" si="0"/>
        <v>36676000</v>
      </c>
      <c r="J7" s="186">
        <f t="shared" si="0"/>
        <v>36674000</v>
      </c>
      <c r="K7" s="186">
        <f t="shared" si="0"/>
        <v>36983000</v>
      </c>
      <c r="L7" s="186">
        <f t="shared" si="0"/>
        <v>36900000</v>
      </c>
      <c r="M7" s="186">
        <f t="shared" si="0"/>
        <v>37050000</v>
      </c>
      <c r="N7" s="186">
        <f t="shared" si="0"/>
        <v>37015000</v>
      </c>
      <c r="O7" s="186">
        <f t="shared" si="0"/>
        <v>36920000</v>
      </c>
      <c r="P7" s="186">
        <f t="shared" si="0"/>
        <v>36820000</v>
      </c>
      <c r="Q7" s="186">
        <f t="shared" si="0"/>
        <v>36895000</v>
      </c>
      <c r="R7" s="459">
        <f t="shared" si="0"/>
        <v>37045000</v>
      </c>
    </row>
    <row r="8" spans="1:18" ht="12.75">
      <c r="A8" s="32" t="s">
        <v>420</v>
      </c>
      <c r="B8" s="41" t="s">
        <v>421</v>
      </c>
      <c r="C8" s="91">
        <f>C9+C10+C11</f>
        <v>6331467</v>
      </c>
      <c r="D8" s="91">
        <f aca="true" t="shared" si="1" ref="D8:R8">D9+D10+D11</f>
        <v>6724159</v>
      </c>
      <c r="E8" s="91">
        <f t="shared" si="1"/>
        <v>5999204</v>
      </c>
      <c r="F8" s="91">
        <f t="shared" si="1"/>
        <v>4992000</v>
      </c>
      <c r="G8" s="91">
        <f t="shared" si="1"/>
        <v>4800000</v>
      </c>
      <c r="H8" s="91">
        <f t="shared" si="1"/>
        <v>4808000</v>
      </c>
      <c r="I8" s="91">
        <f t="shared" si="1"/>
        <v>4816000</v>
      </c>
      <c r="J8" s="91">
        <f t="shared" si="1"/>
        <v>4974000</v>
      </c>
      <c r="K8" s="91">
        <f t="shared" si="1"/>
        <v>4933000</v>
      </c>
      <c r="L8" s="91">
        <f t="shared" si="1"/>
        <v>4900000</v>
      </c>
      <c r="M8" s="91">
        <f t="shared" si="1"/>
        <v>4950000</v>
      </c>
      <c r="N8" s="91">
        <f t="shared" si="1"/>
        <v>4915000</v>
      </c>
      <c r="O8" s="91">
        <f t="shared" si="1"/>
        <v>4970000</v>
      </c>
      <c r="P8" s="91">
        <f t="shared" si="1"/>
        <v>4970000</v>
      </c>
      <c r="Q8" s="91">
        <f t="shared" si="1"/>
        <v>4995000</v>
      </c>
      <c r="R8" s="92">
        <f t="shared" si="1"/>
        <v>4995000</v>
      </c>
    </row>
    <row r="9" spans="1:18" ht="12.75">
      <c r="A9" s="32" t="s">
        <v>456</v>
      </c>
      <c r="B9" s="41" t="s">
        <v>705</v>
      </c>
      <c r="C9" s="91">
        <v>2206889</v>
      </c>
      <c r="D9" s="91">
        <f>'Z 1'!I14+'Z 1'!I20+'Z 1'!I21+'Z 1'!I27+'Z 1'!I28+'Z 1'!I30+'Z 1'!I31+'Z 1'!I39+'Z 1'!I45+'Z 1'!I46+'Z 1'!I47+'Z 1'!I48+'Z 1'!I49+'Z 1'!I57+'Z 1'!I73+'Z 1'!I78+'Z 1'!I79+'Z 1'!I80+'Z 1'!I82+'Z 1'!I83+'Z 1'!I84+'Z 1'!I85+'Z 1'!I86+'Z 1'!I91+'Z 1'!I93+'Z 1'!I94++'Z 1'!I98+'Z 1'!I109+'Z 1'!I110+'Z 1'!I114+'Z 1'!I115+'Z 1'!I120+'Z 1'!I124+'Z 1'!I128+'Z 1'!I136+'Z 1'!I139+'Z 1'!I140+'Z 1'!I141+'Z 1'!I150+'Z 1'!I151+'Z 1'!I152+'Z 1'!I153+'Z 1'!I155+'Z 1'!I156+'Z 1'!I158++'Z 1'!I159+'Z 1'!I160</f>
        <v>1875098</v>
      </c>
      <c r="E9" s="91">
        <v>1521204</v>
      </c>
      <c r="F9" s="91">
        <v>1592000</v>
      </c>
      <c r="G9" s="91">
        <v>1600000</v>
      </c>
      <c r="H9" s="91">
        <v>1608000</v>
      </c>
      <c r="I9" s="91">
        <v>1616000</v>
      </c>
      <c r="J9" s="91">
        <v>1624000</v>
      </c>
      <c r="K9" s="91">
        <v>1633000</v>
      </c>
      <c r="L9" s="91">
        <v>1750000</v>
      </c>
      <c r="M9" s="91">
        <v>1750000</v>
      </c>
      <c r="N9" s="91">
        <v>1765000</v>
      </c>
      <c r="O9" s="91">
        <v>1730000</v>
      </c>
      <c r="P9" s="91">
        <v>1730000</v>
      </c>
      <c r="Q9" s="91">
        <v>1765000</v>
      </c>
      <c r="R9" s="92">
        <v>1765000</v>
      </c>
    </row>
    <row r="10" spans="1:18" ht="12.75">
      <c r="A10" s="32" t="s">
        <v>457</v>
      </c>
      <c r="B10" s="41" t="s">
        <v>706</v>
      </c>
      <c r="C10" s="91">
        <v>1651948</v>
      </c>
      <c r="D10" s="91">
        <f>'Z 1'!I29</f>
        <v>2150700</v>
      </c>
      <c r="E10" s="91">
        <v>1750000</v>
      </c>
      <c r="F10" s="91">
        <v>900000</v>
      </c>
      <c r="G10" s="91">
        <v>700000</v>
      </c>
      <c r="H10" s="91">
        <v>700000</v>
      </c>
      <c r="I10" s="91">
        <v>600000</v>
      </c>
      <c r="J10" s="91">
        <v>550000</v>
      </c>
      <c r="K10" s="91">
        <v>400000</v>
      </c>
      <c r="L10" s="91">
        <v>350000</v>
      </c>
      <c r="M10" s="91">
        <v>350000</v>
      </c>
      <c r="N10" s="91">
        <v>350000</v>
      </c>
      <c r="O10" s="91">
        <v>340000</v>
      </c>
      <c r="P10" s="91">
        <v>340000</v>
      </c>
      <c r="Q10" s="91">
        <v>330000</v>
      </c>
      <c r="R10" s="92">
        <v>330000</v>
      </c>
    </row>
    <row r="11" spans="1:18" ht="12.75">
      <c r="A11" s="32" t="s">
        <v>459</v>
      </c>
      <c r="B11" s="41" t="s">
        <v>707</v>
      </c>
      <c r="C11" s="91">
        <v>2472630</v>
      </c>
      <c r="D11" s="91">
        <f>'Z 1'!I64</f>
        <v>2698361</v>
      </c>
      <c r="E11" s="91">
        <v>2728000</v>
      </c>
      <c r="F11" s="91">
        <v>2500000</v>
      </c>
      <c r="G11" s="91">
        <v>2500000</v>
      </c>
      <c r="H11" s="91">
        <v>2500000</v>
      </c>
      <c r="I11" s="91">
        <v>2600000</v>
      </c>
      <c r="J11" s="91">
        <v>2800000</v>
      </c>
      <c r="K11" s="91">
        <v>2900000</v>
      </c>
      <c r="L11" s="91">
        <v>2800000</v>
      </c>
      <c r="M11" s="91">
        <v>2850000</v>
      </c>
      <c r="N11" s="91">
        <v>2800000</v>
      </c>
      <c r="O11" s="91">
        <v>2900000</v>
      </c>
      <c r="P11" s="91">
        <v>2900000</v>
      </c>
      <c r="Q11" s="91">
        <v>2900000</v>
      </c>
      <c r="R11" s="92">
        <v>2900000</v>
      </c>
    </row>
    <row r="12" spans="1:18" ht="12.75">
      <c r="A12" s="32" t="s">
        <v>422</v>
      </c>
      <c r="B12" s="41" t="s">
        <v>423</v>
      </c>
      <c r="C12" s="91">
        <v>18645090</v>
      </c>
      <c r="D12" s="91">
        <f>'Z 1'!I68++'Z 1'!I70+'Z 1'!I74</f>
        <v>20137313</v>
      </c>
      <c r="E12" s="91">
        <v>20322000</v>
      </c>
      <c r="F12" s="91">
        <v>20600000</v>
      </c>
      <c r="G12" s="91">
        <v>20850000</v>
      </c>
      <c r="H12" s="91">
        <v>21100000</v>
      </c>
      <c r="I12" s="91">
        <v>21250000</v>
      </c>
      <c r="J12" s="91">
        <v>21450000</v>
      </c>
      <c r="K12" s="91">
        <v>21700000</v>
      </c>
      <c r="L12" s="91">
        <v>21700000</v>
      </c>
      <c r="M12" s="91">
        <v>21700000</v>
      </c>
      <c r="N12" s="91">
        <v>21700000</v>
      </c>
      <c r="O12" s="91">
        <v>21600000</v>
      </c>
      <c r="P12" s="91">
        <v>21600000</v>
      </c>
      <c r="Q12" s="91">
        <v>21700000</v>
      </c>
      <c r="R12" s="92">
        <v>21700000</v>
      </c>
    </row>
    <row r="13" spans="1:18" ht="12.75">
      <c r="A13" s="32" t="s">
        <v>424</v>
      </c>
      <c r="B13" s="41" t="s">
        <v>648</v>
      </c>
      <c r="C13" s="91">
        <v>8338277</v>
      </c>
      <c r="D13" s="91">
        <f>'Z 1'!I10+'Z 1'!I12+'Z 1'!I23+'Z 1'!I24+'Z 1'!I32+'Z 1'!I35+'Z 1'!I37+'Z 1'!I40+'Z 1'!I43+'Z 1'!I51+'Z 1'!I54+'Z 1'!I58+'Z 1'!I60+'Z 1'!I61+'Z 1'!I62+'Z 1'!I89+'Z 1'!I95+'Z 1'!I100+'Z 1'!I101+'Z 1'!I102+'Z 1'!I104+'Z 1'!I106++'Z 1'!I111+'Z 1'!I112+'Z 1'!I116+'Z 1'!I118+'Z 1'!I121+'Z 1'!I122+'Z 1'!I125+'Z 1'!I126+'Z 1'!I129+'Z 1'!I131+'Z 1'!I133+'Z 1'!I142+'Z 1'!I143+'Z 1'!I145+'Z 1'!I147+'Z 1'!I162+'Z 1'!I167+'Z 1'!I168</f>
        <v>6943531</v>
      </c>
      <c r="E13" s="91">
        <v>5901000</v>
      </c>
      <c r="F13" s="91">
        <v>6100000</v>
      </c>
      <c r="G13" s="91">
        <v>6300000</v>
      </c>
      <c r="H13" s="91">
        <v>6200000</v>
      </c>
      <c r="I13" s="91">
        <v>6200000</v>
      </c>
      <c r="J13" s="91">
        <v>6200000</v>
      </c>
      <c r="K13" s="91">
        <v>6200000</v>
      </c>
      <c r="L13" s="91">
        <v>6200000</v>
      </c>
      <c r="M13" s="91">
        <v>6200000</v>
      </c>
      <c r="N13" s="91">
        <v>6200000</v>
      </c>
      <c r="O13" s="91">
        <v>6200000</v>
      </c>
      <c r="P13" s="91">
        <v>6200000</v>
      </c>
      <c r="Q13" s="91">
        <v>6200000</v>
      </c>
      <c r="R13" s="92">
        <v>6350000</v>
      </c>
    </row>
    <row r="14" spans="1:18" ht="15" customHeight="1">
      <c r="A14" s="32" t="s">
        <v>708</v>
      </c>
      <c r="B14" s="41" t="s">
        <v>936</v>
      </c>
      <c r="C14" s="91">
        <v>5200577</v>
      </c>
      <c r="D14" s="91">
        <f>'Z 1'!I17+'Z 1'!I22+'Z 1'!I53+'Z 1'!I59+'Z 1'!I87+'Z 1'!I99+'Z 1'!I137+'Z 1'!I164</f>
        <v>1876632</v>
      </c>
      <c r="E14" s="91">
        <v>4684156</v>
      </c>
      <c r="F14" s="91">
        <v>5048000</v>
      </c>
      <c r="G14" s="91">
        <v>4510000</v>
      </c>
      <c r="H14" s="91">
        <v>4050000</v>
      </c>
      <c r="I14" s="91">
        <v>4410000</v>
      </c>
      <c r="J14" s="91">
        <v>4050000</v>
      </c>
      <c r="K14" s="91">
        <v>4150000</v>
      </c>
      <c r="L14" s="91">
        <v>4100000</v>
      </c>
      <c r="M14" s="91">
        <v>4200000</v>
      </c>
      <c r="N14" s="91">
        <v>4200000</v>
      </c>
      <c r="O14" s="91">
        <v>4150000</v>
      </c>
      <c r="P14" s="91">
        <v>4050000</v>
      </c>
      <c r="Q14" s="91">
        <v>4000000</v>
      </c>
      <c r="R14" s="92">
        <v>4000000</v>
      </c>
    </row>
    <row r="15" spans="1:18" ht="17.25" customHeight="1">
      <c r="A15" s="495" t="s">
        <v>450</v>
      </c>
      <c r="B15" s="490" t="s">
        <v>426</v>
      </c>
      <c r="C15" s="101">
        <v>38446219</v>
      </c>
      <c r="D15" s="101">
        <f>'Z 2 '!G650</f>
        <v>36148925</v>
      </c>
      <c r="E15" s="101">
        <v>34642380</v>
      </c>
      <c r="F15" s="101">
        <v>34782696</v>
      </c>
      <c r="G15" s="101">
        <v>34079246</v>
      </c>
      <c r="H15" s="101">
        <v>34142000</v>
      </c>
      <c r="I15" s="101">
        <v>33802000</v>
      </c>
      <c r="J15" s="101">
        <v>34075000</v>
      </c>
      <c r="K15" s="101">
        <v>34612000</v>
      </c>
      <c r="L15" s="101">
        <v>34900000</v>
      </c>
      <c r="M15" s="101">
        <v>34850000</v>
      </c>
      <c r="N15" s="101">
        <v>35150000</v>
      </c>
      <c r="O15" s="101">
        <v>35650000</v>
      </c>
      <c r="P15" s="101">
        <v>35200000</v>
      </c>
      <c r="Q15" s="101">
        <v>35180000</v>
      </c>
      <c r="R15" s="102">
        <v>35050000</v>
      </c>
    </row>
    <row r="16" spans="1:18" ht="23.25" customHeight="1">
      <c r="A16" s="495" t="s">
        <v>454</v>
      </c>
      <c r="B16" s="490" t="s">
        <v>800</v>
      </c>
      <c r="C16" s="101">
        <v>0</v>
      </c>
      <c r="D16" s="101">
        <v>3850000</v>
      </c>
      <c r="E16" s="101">
        <v>3000000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ht="25.5" customHeight="1">
      <c r="A17" s="495" t="s">
        <v>793</v>
      </c>
      <c r="B17" s="490" t="s">
        <v>601</v>
      </c>
      <c r="C17" s="101">
        <f>C18</f>
        <v>0</v>
      </c>
      <c r="D17" s="101">
        <f aca="true" t="shared" si="2" ref="D17:R17">D18</f>
        <v>383850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  <c r="I17" s="101">
        <f t="shared" si="2"/>
        <v>0</v>
      </c>
      <c r="J17" s="101">
        <f t="shared" si="2"/>
        <v>0</v>
      </c>
      <c r="K17" s="101">
        <f t="shared" si="2"/>
        <v>0</v>
      </c>
      <c r="L17" s="101">
        <f t="shared" si="2"/>
        <v>0</v>
      </c>
      <c r="M17" s="101">
        <f t="shared" si="2"/>
        <v>0</v>
      </c>
      <c r="N17" s="101">
        <f t="shared" si="2"/>
        <v>0</v>
      </c>
      <c r="O17" s="101">
        <f t="shared" si="2"/>
        <v>0</v>
      </c>
      <c r="P17" s="101">
        <f t="shared" si="2"/>
        <v>0</v>
      </c>
      <c r="Q17" s="101">
        <f t="shared" si="2"/>
        <v>0</v>
      </c>
      <c r="R17" s="102">
        <f t="shared" si="2"/>
        <v>0</v>
      </c>
    </row>
    <row r="18" spans="1:18" ht="14.25" customHeight="1">
      <c r="A18" s="496" t="s">
        <v>456</v>
      </c>
      <c r="B18" s="68" t="s">
        <v>546</v>
      </c>
      <c r="C18" s="206"/>
      <c r="D18" s="206">
        <f>'Z5'!E14</f>
        <v>383850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449"/>
    </row>
    <row r="19" spans="1:18" ht="18" customHeight="1">
      <c r="A19" s="495" t="s">
        <v>485</v>
      </c>
      <c r="B19" s="490" t="s">
        <v>67</v>
      </c>
      <c r="C19" s="101">
        <f>C20+C24+C29</f>
        <v>2505592</v>
      </c>
      <c r="D19" s="101">
        <f aca="true" t="shared" si="3" ref="D19:R19">D20+D24+D29</f>
        <v>4532521</v>
      </c>
      <c r="E19" s="101">
        <f t="shared" si="3"/>
        <v>4783404</v>
      </c>
      <c r="F19" s="101">
        <f t="shared" si="3"/>
        <v>1327676</v>
      </c>
      <c r="G19" s="101">
        <f t="shared" si="3"/>
        <v>1431304</v>
      </c>
      <c r="H19" s="101">
        <f t="shared" si="3"/>
        <v>1390754</v>
      </c>
      <c r="I19" s="101">
        <f t="shared" si="3"/>
        <v>1230404</v>
      </c>
      <c r="J19" s="101">
        <f t="shared" si="3"/>
        <v>1916419</v>
      </c>
      <c r="K19" s="101">
        <f t="shared" si="3"/>
        <v>1625000</v>
      </c>
      <c r="L19" s="101">
        <f t="shared" si="3"/>
        <v>1156400</v>
      </c>
      <c r="M19" s="101">
        <f t="shared" si="3"/>
        <v>1101200</v>
      </c>
      <c r="N19" s="101">
        <f t="shared" si="3"/>
        <v>1045600</v>
      </c>
      <c r="O19" s="101">
        <f t="shared" si="3"/>
        <v>1219600</v>
      </c>
      <c r="P19" s="101">
        <f t="shared" si="3"/>
        <v>1146900</v>
      </c>
      <c r="Q19" s="101">
        <f t="shared" si="3"/>
        <v>1073700</v>
      </c>
      <c r="R19" s="102">
        <f t="shared" si="3"/>
        <v>0</v>
      </c>
    </row>
    <row r="20" spans="1:18" ht="18" customHeight="1">
      <c r="A20" s="32" t="s">
        <v>420</v>
      </c>
      <c r="B20" s="542" t="s">
        <v>600</v>
      </c>
      <c r="C20" s="91">
        <f aca="true" t="shared" si="4" ref="C20:R20">C21+C22+C23</f>
        <v>2505592</v>
      </c>
      <c r="D20" s="91">
        <f t="shared" si="4"/>
        <v>4532521</v>
      </c>
      <c r="E20" s="91">
        <f t="shared" si="4"/>
        <v>4666104</v>
      </c>
      <c r="F20" s="91">
        <f t="shared" si="4"/>
        <v>1220276</v>
      </c>
      <c r="G20" s="91">
        <f t="shared" si="4"/>
        <v>1292504</v>
      </c>
      <c r="H20" s="91">
        <f t="shared" si="4"/>
        <v>1262304</v>
      </c>
      <c r="I20" s="91">
        <f t="shared" si="4"/>
        <v>1230404</v>
      </c>
      <c r="J20" s="91">
        <f t="shared" si="4"/>
        <v>1146419</v>
      </c>
      <c r="K20" s="91">
        <f t="shared" si="4"/>
        <v>855000</v>
      </c>
      <c r="L20" s="91">
        <f t="shared" si="4"/>
        <v>386400</v>
      </c>
      <c r="M20" s="91">
        <f t="shared" si="4"/>
        <v>331200</v>
      </c>
      <c r="N20" s="91">
        <f t="shared" si="4"/>
        <v>275600</v>
      </c>
      <c r="O20" s="91">
        <f t="shared" si="4"/>
        <v>219600</v>
      </c>
      <c r="P20" s="91">
        <f t="shared" si="4"/>
        <v>146900</v>
      </c>
      <c r="Q20" s="91">
        <f t="shared" si="4"/>
        <v>73700</v>
      </c>
      <c r="R20" s="92">
        <f t="shared" si="4"/>
        <v>0</v>
      </c>
    </row>
    <row r="21" spans="1:18" ht="16.5" customHeight="1">
      <c r="A21" s="32" t="s">
        <v>456</v>
      </c>
      <c r="B21" s="41" t="s">
        <v>599</v>
      </c>
      <c r="C21" s="91">
        <v>1267094</v>
      </c>
      <c r="D21" s="91">
        <f>'Z5'!E23+'Z5'!E25</f>
        <v>3195821</v>
      </c>
      <c r="E21" s="91">
        <v>3868404</v>
      </c>
      <c r="F21" s="91">
        <v>564676</v>
      </c>
      <c r="G21" s="91">
        <v>658404</v>
      </c>
      <c r="H21" s="91">
        <v>653804</v>
      </c>
      <c r="I21" s="91">
        <v>646404</v>
      </c>
      <c r="J21" s="91">
        <v>596419</v>
      </c>
      <c r="K21" s="91">
        <v>420000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93">
        <v>0</v>
      </c>
    </row>
    <row r="22" spans="1:18" ht="30.75" customHeight="1">
      <c r="A22" s="32" t="s">
        <v>457</v>
      </c>
      <c r="B22" s="190" t="s">
        <v>596</v>
      </c>
      <c r="C22" s="91">
        <v>712168</v>
      </c>
      <c r="D22" s="91">
        <f>'Z5'!E26</f>
        <v>776330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/>
      <c r="O22" s="91">
        <v>0</v>
      </c>
      <c r="P22" s="91">
        <v>0</v>
      </c>
      <c r="Q22" s="91">
        <v>0</v>
      </c>
      <c r="R22" s="92">
        <v>0</v>
      </c>
    </row>
    <row r="23" spans="1:18" ht="15" customHeight="1">
      <c r="A23" s="32" t="s">
        <v>459</v>
      </c>
      <c r="B23" s="41" t="s">
        <v>427</v>
      </c>
      <c r="C23" s="91">
        <v>526330</v>
      </c>
      <c r="D23" s="91">
        <f>'Z 2 '!G225+'Z 2 '!G226</f>
        <v>560370</v>
      </c>
      <c r="E23" s="91">
        <v>797700</v>
      </c>
      <c r="F23" s="91">
        <v>655600</v>
      </c>
      <c r="G23" s="91">
        <v>634100</v>
      </c>
      <c r="H23" s="91">
        <v>608500</v>
      </c>
      <c r="I23" s="91">
        <v>584000</v>
      </c>
      <c r="J23" s="91">
        <v>550000</v>
      </c>
      <c r="K23" s="91">
        <v>435000</v>
      </c>
      <c r="L23" s="91">
        <v>386400</v>
      </c>
      <c r="M23" s="91">
        <v>331200</v>
      </c>
      <c r="N23" s="91">
        <v>275600</v>
      </c>
      <c r="O23" s="91">
        <v>219600</v>
      </c>
      <c r="P23" s="91">
        <v>146900</v>
      </c>
      <c r="Q23" s="91">
        <v>73700</v>
      </c>
      <c r="R23" s="92">
        <v>0</v>
      </c>
    </row>
    <row r="24" spans="1:18" ht="18.75" customHeight="1">
      <c r="A24" s="32" t="s">
        <v>422</v>
      </c>
      <c r="B24" s="542" t="s">
        <v>602</v>
      </c>
      <c r="C24" s="91">
        <f>C25+C26+C27</f>
        <v>0</v>
      </c>
      <c r="D24" s="91">
        <f aca="true" t="shared" si="5" ref="D24:R24">D25+D26+D27</f>
        <v>0</v>
      </c>
      <c r="E24" s="91">
        <f t="shared" si="5"/>
        <v>117300</v>
      </c>
      <c r="F24" s="91">
        <f t="shared" si="5"/>
        <v>107400</v>
      </c>
      <c r="G24" s="91">
        <f t="shared" si="5"/>
        <v>138800</v>
      </c>
      <c r="H24" s="91">
        <f t="shared" si="5"/>
        <v>128450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 t="shared" si="5"/>
        <v>0</v>
      </c>
      <c r="P24" s="91">
        <f t="shared" si="5"/>
        <v>0</v>
      </c>
      <c r="Q24" s="91">
        <f t="shared" si="5"/>
        <v>0</v>
      </c>
      <c r="R24" s="92">
        <f t="shared" si="5"/>
        <v>0</v>
      </c>
    </row>
    <row r="25" spans="1:18" ht="17.25" customHeight="1">
      <c r="A25" s="32" t="s">
        <v>456</v>
      </c>
      <c r="B25" s="41" t="s">
        <v>652</v>
      </c>
      <c r="C25" s="42"/>
      <c r="D25" s="42">
        <v>0</v>
      </c>
      <c r="E25" s="91">
        <v>75000</v>
      </c>
      <c r="F25" s="91">
        <v>75000</v>
      </c>
      <c r="G25" s="91">
        <v>116900</v>
      </c>
      <c r="H25" s="91">
        <v>116950</v>
      </c>
      <c r="I25" s="91">
        <v>0</v>
      </c>
      <c r="J25" s="91">
        <v>0</v>
      </c>
      <c r="K25" s="91">
        <v>0</v>
      </c>
      <c r="L25" s="91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93">
        <v>0</v>
      </c>
    </row>
    <row r="26" spans="1:18" ht="30" customHeight="1">
      <c r="A26" s="32" t="s">
        <v>457</v>
      </c>
      <c r="B26" s="190" t="s">
        <v>596</v>
      </c>
      <c r="C26" s="91"/>
      <c r="D26" s="91"/>
      <c r="E26" s="3"/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93">
        <v>0</v>
      </c>
    </row>
    <row r="27" spans="1:18" ht="15.75" customHeight="1">
      <c r="A27" s="32" t="s">
        <v>459</v>
      </c>
      <c r="B27" s="41" t="s">
        <v>597</v>
      </c>
      <c r="C27" s="91">
        <v>0</v>
      </c>
      <c r="D27" s="91"/>
      <c r="E27" s="91">
        <v>42300</v>
      </c>
      <c r="F27" s="91">
        <v>32400</v>
      </c>
      <c r="G27" s="91">
        <v>21900</v>
      </c>
      <c r="H27" s="91">
        <v>11500</v>
      </c>
      <c r="I27" s="91">
        <v>0</v>
      </c>
      <c r="J27" s="91">
        <v>0</v>
      </c>
      <c r="K27" s="91">
        <v>0</v>
      </c>
      <c r="L27" s="91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93">
        <v>0</v>
      </c>
    </row>
    <row r="28" spans="1:18" ht="15.75" customHeight="1">
      <c r="A28" s="32" t="s">
        <v>424</v>
      </c>
      <c r="B28" s="542" t="s">
        <v>653</v>
      </c>
      <c r="C28" s="42">
        <v>0</v>
      </c>
      <c r="D28" s="91">
        <f>'Z 2 '!G228</f>
        <v>372371</v>
      </c>
      <c r="E28" s="91">
        <v>191985</v>
      </c>
      <c r="F28" s="91">
        <v>214251</v>
      </c>
      <c r="G28" s="91">
        <v>280968</v>
      </c>
      <c r="H28" s="91">
        <v>1099598</v>
      </c>
      <c r="I28" s="91">
        <v>105398</v>
      </c>
      <c r="J28" s="91">
        <v>102446</v>
      </c>
      <c r="K28" s="91">
        <v>36982</v>
      </c>
      <c r="L28" s="491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93">
        <v>0</v>
      </c>
    </row>
    <row r="29" spans="1:18" ht="15.75" customHeight="1">
      <c r="A29" s="32" t="s">
        <v>53</v>
      </c>
      <c r="B29" s="542" t="s">
        <v>483</v>
      </c>
      <c r="C29" s="91">
        <f>C30</f>
        <v>0</v>
      </c>
      <c r="D29" s="91">
        <f aca="true" t="shared" si="6" ref="D29:R29">D30</f>
        <v>0</v>
      </c>
      <c r="E29" s="91">
        <f t="shared" si="6"/>
        <v>0</v>
      </c>
      <c r="F29" s="91">
        <f t="shared" si="6"/>
        <v>0</v>
      </c>
      <c r="G29" s="91">
        <f t="shared" si="6"/>
        <v>0</v>
      </c>
      <c r="H29" s="91">
        <f t="shared" si="6"/>
        <v>0</v>
      </c>
      <c r="I29" s="91">
        <f t="shared" si="6"/>
        <v>0</v>
      </c>
      <c r="J29" s="91">
        <f t="shared" si="6"/>
        <v>770000</v>
      </c>
      <c r="K29" s="91">
        <f t="shared" si="6"/>
        <v>770000</v>
      </c>
      <c r="L29" s="91">
        <f t="shared" si="6"/>
        <v>770000</v>
      </c>
      <c r="M29" s="91">
        <f t="shared" si="6"/>
        <v>770000</v>
      </c>
      <c r="N29" s="91">
        <f t="shared" si="6"/>
        <v>770000</v>
      </c>
      <c r="O29" s="91">
        <f t="shared" si="6"/>
        <v>1000000</v>
      </c>
      <c r="P29" s="91">
        <f t="shared" si="6"/>
        <v>1000000</v>
      </c>
      <c r="Q29" s="91">
        <f t="shared" si="6"/>
        <v>1000000</v>
      </c>
      <c r="R29" s="92">
        <f t="shared" si="6"/>
        <v>0</v>
      </c>
    </row>
    <row r="30" spans="1:18" ht="17.25" customHeight="1">
      <c r="A30" s="32" t="s">
        <v>52</v>
      </c>
      <c r="B30" s="41" t="s">
        <v>483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770000</v>
      </c>
      <c r="K30" s="91">
        <v>770000</v>
      </c>
      <c r="L30" s="91">
        <v>770000</v>
      </c>
      <c r="M30" s="91">
        <v>770000</v>
      </c>
      <c r="N30" s="91">
        <v>770000</v>
      </c>
      <c r="O30" s="91">
        <v>1000000</v>
      </c>
      <c r="P30" s="91">
        <v>1000000</v>
      </c>
      <c r="Q30" s="91">
        <v>1000000</v>
      </c>
      <c r="R30" s="92">
        <v>0</v>
      </c>
    </row>
    <row r="31" spans="1:18" ht="12.75">
      <c r="A31" s="495" t="s">
        <v>794</v>
      </c>
      <c r="B31" s="490" t="s">
        <v>428</v>
      </c>
      <c r="C31" s="101">
        <f aca="true" t="shared" si="7" ref="C31:R31">C7-C15</f>
        <v>69192</v>
      </c>
      <c r="D31" s="101">
        <f t="shared" si="7"/>
        <v>-467290</v>
      </c>
      <c r="E31" s="101">
        <f t="shared" si="7"/>
        <v>2263980</v>
      </c>
      <c r="F31" s="101">
        <f t="shared" si="7"/>
        <v>1957304</v>
      </c>
      <c r="G31" s="101">
        <f t="shared" si="7"/>
        <v>2380754</v>
      </c>
      <c r="H31" s="101">
        <f t="shared" si="7"/>
        <v>2016000</v>
      </c>
      <c r="I31" s="101">
        <f t="shared" si="7"/>
        <v>2874000</v>
      </c>
      <c r="J31" s="101">
        <f t="shared" si="7"/>
        <v>2599000</v>
      </c>
      <c r="K31" s="101">
        <f t="shared" si="7"/>
        <v>2371000</v>
      </c>
      <c r="L31" s="101">
        <f t="shared" si="7"/>
        <v>2000000</v>
      </c>
      <c r="M31" s="101">
        <f t="shared" si="7"/>
        <v>2200000</v>
      </c>
      <c r="N31" s="101">
        <f t="shared" si="7"/>
        <v>1865000</v>
      </c>
      <c r="O31" s="101">
        <f t="shared" si="7"/>
        <v>1270000</v>
      </c>
      <c r="P31" s="101">
        <f t="shared" si="7"/>
        <v>1620000</v>
      </c>
      <c r="Q31" s="101">
        <f t="shared" si="7"/>
        <v>1715000</v>
      </c>
      <c r="R31" s="102">
        <f t="shared" si="7"/>
        <v>1995000</v>
      </c>
    </row>
    <row r="32" spans="1:18" ht="18" customHeight="1">
      <c r="A32" s="495" t="s">
        <v>795</v>
      </c>
      <c r="B32" s="490" t="s">
        <v>784</v>
      </c>
      <c r="C32" s="101">
        <f>'z12'!C23</f>
        <v>11380262</v>
      </c>
      <c r="D32" s="101">
        <f>'z12'!D23</f>
        <v>11641961</v>
      </c>
      <c r="E32" s="101">
        <f>'z12'!E23</f>
        <v>10698557</v>
      </c>
      <c r="F32" s="101">
        <f>'z12'!F23</f>
        <v>10058881</v>
      </c>
      <c r="G32" s="101">
        <f>'z12'!G23</f>
        <v>9283577</v>
      </c>
      <c r="H32" s="101">
        <f>'z12'!H23</f>
        <v>8512823</v>
      </c>
      <c r="I32" s="101">
        <f>'z12'!I23</f>
        <v>7866419</v>
      </c>
      <c r="J32" s="101">
        <f>'z12'!J23</f>
        <v>6500000</v>
      </c>
      <c r="K32" s="101">
        <f>'z12'!K23</f>
        <v>5310000</v>
      </c>
      <c r="L32" s="101">
        <f>'z12'!L23</f>
        <v>4540000</v>
      </c>
      <c r="M32" s="101">
        <f>'z12'!M23</f>
        <v>3770000</v>
      </c>
      <c r="N32" s="101">
        <f>'z12'!N23</f>
        <v>3000000</v>
      </c>
      <c r="O32" s="101">
        <f>'z12'!O23</f>
        <v>2000000</v>
      </c>
      <c r="P32" s="101">
        <f>'z12'!P23</f>
        <v>1000000</v>
      </c>
      <c r="Q32" s="101">
        <f>'z12'!Q23</f>
        <v>0</v>
      </c>
      <c r="R32" s="102">
        <f>'z12'!R23</f>
        <v>0</v>
      </c>
    </row>
    <row r="33" spans="1:18" ht="20.25" customHeight="1">
      <c r="A33" s="495" t="s">
        <v>796</v>
      </c>
      <c r="B33" s="490" t="s">
        <v>649</v>
      </c>
      <c r="C33" s="103">
        <f aca="true" t="shared" si="8" ref="C33:R33">C32/C7</f>
        <v>0.29547294717950695</v>
      </c>
      <c r="D33" s="103">
        <f t="shared" si="8"/>
        <v>0.3262731934789423</v>
      </c>
      <c r="E33" s="103">
        <f t="shared" si="8"/>
        <v>0.2898838303208444</v>
      </c>
      <c r="F33" s="103">
        <f t="shared" si="8"/>
        <v>0.2737855470876429</v>
      </c>
      <c r="G33" s="103">
        <f t="shared" si="8"/>
        <v>0.25462361492046076</v>
      </c>
      <c r="H33" s="103">
        <f t="shared" si="8"/>
        <v>0.23543401183693788</v>
      </c>
      <c r="I33" s="103">
        <f t="shared" si="8"/>
        <v>0.21448410404624277</v>
      </c>
      <c r="J33" s="103">
        <f t="shared" si="8"/>
        <v>0.17723727981676393</v>
      </c>
      <c r="K33" s="103">
        <f t="shared" si="8"/>
        <v>0.1435794824649163</v>
      </c>
      <c r="L33" s="103">
        <f t="shared" si="8"/>
        <v>0.12303523035230353</v>
      </c>
      <c r="M33" s="103">
        <f t="shared" si="8"/>
        <v>0.10175438596491228</v>
      </c>
      <c r="N33" s="103">
        <f t="shared" si="8"/>
        <v>0.08104822369309739</v>
      </c>
      <c r="O33" s="103">
        <f t="shared" si="8"/>
        <v>0.05417118093174431</v>
      </c>
      <c r="P33" s="103">
        <f t="shared" si="8"/>
        <v>0.027159152634437807</v>
      </c>
      <c r="Q33" s="103">
        <f t="shared" si="8"/>
        <v>0</v>
      </c>
      <c r="R33" s="321">
        <f t="shared" si="8"/>
        <v>0</v>
      </c>
    </row>
    <row r="34" spans="1:18" ht="27" customHeight="1">
      <c r="A34" s="495" t="s">
        <v>797</v>
      </c>
      <c r="B34" s="490" t="s">
        <v>598</v>
      </c>
      <c r="C34" s="103">
        <f aca="true" t="shared" si="9" ref="C34:R34">C19/C7</f>
        <v>0.06505427139281987</v>
      </c>
      <c r="D34" s="103">
        <f t="shared" si="9"/>
        <v>0.12702671836646498</v>
      </c>
      <c r="E34" s="103">
        <f t="shared" si="9"/>
        <v>0.12960920556782082</v>
      </c>
      <c r="F34" s="103">
        <f t="shared" si="9"/>
        <v>0.03613707131192161</v>
      </c>
      <c r="G34" s="103">
        <f t="shared" si="9"/>
        <v>0.03925682940208448</v>
      </c>
      <c r="H34" s="103">
        <f t="shared" si="9"/>
        <v>0.038463244648487195</v>
      </c>
      <c r="I34" s="103">
        <f t="shared" si="9"/>
        <v>0.033547933253353694</v>
      </c>
      <c r="J34" s="103">
        <f t="shared" si="9"/>
        <v>0.05225552162294814</v>
      </c>
      <c r="K34" s="103">
        <f t="shared" si="9"/>
        <v>0.04393910715734256</v>
      </c>
      <c r="L34" s="103">
        <f t="shared" si="9"/>
        <v>0.03133875338753388</v>
      </c>
      <c r="M34" s="103">
        <f t="shared" si="9"/>
        <v>0.02972199730094467</v>
      </c>
      <c r="N34" s="103">
        <f t="shared" si="9"/>
        <v>0.02824800756450088</v>
      </c>
      <c r="O34" s="103">
        <f t="shared" si="9"/>
        <v>0.03303358613217768</v>
      </c>
      <c r="P34" s="103">
        <f t="shared" si="9"/>
        <v>0.03114883215643672</v>
      </c>
      <c r="Q34" s="103">
        <f t="shared" si="9"/>
        <v>0.02910150426887112</v>
      </c>
      <c r="R34" s="321">
        <f t="shared" si="9"/>
        <v>0</v>
      </c>
    </row>
    <row r="35" spans="1:18" ht="26.25" customHeight="1">
      <c r="A35" s="495" t="s">
        <v>798</v>
      </c>
      <c r="B35" s="490" t="s">
        <v>650</v>
      </c>
      <c r="C35" s="103">
        <f aca="true" t="shared" si="10" ref="C35:R35">(C32-C26)/C7</f>
        <v>0.29547294717950695</v>
      </c>
      <c r="D35" s="103">
        <f t="shared" si="10"/>
        <v>0.3262731934789423</v>
      </c>
      <c r="E35" s="103">
        <f t="shared" si="10"/>
        <v>0.2898838303208444</v>
      </c>
      <c r="F35" s="103">
        <f t="shared" si="10"/>
        <v>0.2737855470876429</v>
      </c>
      <c r="G35" s="103">
        <f t="shared" si="10"/>
        <v>0.25462361492046076</v>
      </c>
      <c r="H35" s="103">
        <f t="shared" si="10"/>
        <v>0.23543401183693788</v>
      </c>
      <c r="I35" s="103">
        <f t="shared" si="10"/>
        <v>0.21448410404624277</v>
      </c>
      <c r="J35" s="103">
        <f t="shared" si="10"/>
        <v>0.17723727981676393</v>
      </c>
      <c r="K35" s="103">
        <f t="shared" si="10"/>
        <v>0.1435794824649163</v>
      </c>
      <c r="L35" s="103">
        <f t="shared" si="10"/>
        <v>0.12303523035230353</v>
      </c>
      <c r="M35" s="103">
        <f t="shared" si="10"/>
        <v>0.10175438596491228</v>
      </c>
      <c r="N35" s="103">
        <f t="shared" si="10"/>
        <v>0.08104822369309739</v>
      </c>
      <c r="O35" s="103">
        <f t="shared" si="10"/>
        <v>0.05417118093174431</v>
      </c>
      <c r="P35" s="103">
        <f t="shared" si="10"/>
        <v>0.027159152634437807</v>
      </c>
      <c r="Q35" s="103">
        <f t="shared" si="10"/>
        <v>0</v>
      </c>
      <c r="R35" s="321">
        <f t="shared" si="10"/>
        <v>0</v>
      </c>
    </row>
    <row r="36" spans="1:18" ht="27.75" customHeight="1" thickBot="1">
      <c r="A36" s="497" t="s">
        <v>799</v>
      </c>
      <c r="B36" s="498" t="s">
        <v>651</v>
      </c>
      <c r="C36" s="326">
        <f>C19/C7</f>
        <v>0.06505427139281987</v>
      </c>
      <c r="D36" s="326">
        <f aca="true" t="shared" si="11" ref="D36:R36">D19/D7</f>
        <v>0.12702671836646498</v>
      </c>
      <c r="E36" s="326">
        <f t="shared" si="11"/>
        <v>0.12960920556782082</v>
      </c>
      <c r="F36" s="326">
        <f t="shared" si="11"/>
        <v>0.03613707131192161</v>
      </c>
      <c r="G36" s="326">
        <f t="shared" si="11"/>
        <v>0.03925682940208448</v>
      </c>
      <c r="H36" s="326">
        <f t="shared" si="11"/>
        <v>0.038463244648487195</v>
      </c>
      <c r="I36" s="326">
        <f t="shared" si="11"/>
        <v>0.033547933253353694</v>
      </c>
      <c r="J36" s="326">
        <f t="shared" si="11"/>
        <v>0.05225552162294814</v>
      </c>
      <c r="K36" s="326">
        <f t="shared" si="11"/>
        <v>0.04393910715734256</v>
      </c>
      <c r="L36" s="326">
        <f t="shared" si="11"/>
        <v>0.03133875338753388</v>
      </c>
      <c r="M36" s="326">
        <f t="shared" si="11"/>
        <v>0.02972199730094467</v>
      </c>
      <c r="N36" s="326">
        <f t="shared" si="11"/>
        <v>0.02824800756450088</v>
      </c>
      <c r="O36" s="326">
        <f t="shared" si="11"/>
        <v>0.03303358613217768</v>
      </c>
      <c r="P36" s="326">
        <f t="shared" si="11"/>
        <v>0.03114883215643672</v>
      </c>
      <c r="Q36" s="326">
        <f t="shared" si="11"/>
        <v>0.02910150426887112</v>
      </c>
      <c r="R36" s="362">
        <f t="shared" si="11"/>
        <v>0</v>
      </c>
    </row>
    <row r="37" spans="1:18" ht="15.75" customHeight="1">
      <c r="A37" s="22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  <row r="38" spans="9:18" ht="13.5" customHeight="1">
      <c r="I38" s="7"/>
      <c r="N38" s="543"/>
      <c r="O38" s="94" t="s">
        <v>757</v>
      </c>
      <c r="P38" s="94"/>
      <c r="Q38" s="94"/>
      <c r="R38" s="301"/>
    </row>
    <row r="39" spans="15:17" ht="12.75">
      <c r="O39" s="94"/>
      <c r="P39" s="94"/>
      <c r="Q39" s="94"/>
    </row>
    <row r="40" ht="12.75">
      <c r="O40" s="94" t="s">
        <v>595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98"/>
  <sheetViews>
    <sheetView zoomScaleSheetLayoutView="75" workbookViewId="0" topLeftCell="A71">
      <selection activeCell="N77" sqref="N77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400"/>
      <c r="E1" s="400"/>
      <c r="F1" s="400"/>
      <c r="G1" s="400"/>
      <c r="H1" s="400"/>
      <c r="I1" s="398"/>
      <c r="J1" s="398"/>
      <c r="K1" s="724" t="s">
        <v>198</v>
      </c>
      <c r="L1" s="724"/>
      <c r="M1" s="724"/>
      <c r="N1" s="724"/>
    </row>
    <row r="2" spans="2:18" ht="21.75" customHeight="1" thickBot="1">
      <c r="B2" s="723" t="s">
        <v>777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8"/>
      <c r="O2" s="8"/>
      <c r="P2" s="8"/>
      <c r="Q2" s="8"/>
      <c r="R2" s="8"/>
    </row>
    <row r="3" spans="1:87" ht="18" customHeight="1">
      <c r="A3" s="730" t="s">
        <v>759</v>
      </c>
      <c r="B3" s="732" t="s">
        <v>760</v>
      </c>
      <c r="C3" s="727" t="s">
        <v>404</v>
      </c>
      <c r="D3" s="727" t="s">
        <v>802</v>
      </c>
      <c r="E3" s="727" t="s">
        <v>894</v>
      </c>
      <c r="F3" s="727"/>
      <c r="G3" s="727" t="s">
        <v>893</v>
      </c>
      <c r="H3" s="727" t="s">
        <v>382</v>
      </c>
      <c r="I3" s="727"/>
      <c r="J3" s="727"/>
      <c r="K3" s="727"/>
      <c r="L3" s="727"/>
      <c r="M3" s="727"/>
      <c r="N3" s="729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ht="14.25" customHeight="1">
      <c r="A4" s="731"/>
      <c r="B4" s="703"/>
      <c r="C4" s="728"/>
      <c r="D4" s="728"/>
      <c r="E4" s="728"/>
      <c r="F4" s="728"/>
      <c r="G4" s="728"/>
      <c r="H4" s="728" t="s">
        <v>682</v>
      </c>
      <c r="I4" s="728" t="s">
        <v>443</v>
      </c>
      <c r="J4" s="728"/>
      <c r="K4" s="728"/>
      <c r="L4" s="728"/>
      <c r="M4" s="728"/>
      <c r="N4" s="726" t="s">
        <v>733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87" ht="13.5" customHeight="1">
      <c r="A5" s="731"/>
      <c r="B5" s="703"/>
      <c r="C5" s="728"/>
      <c r="D5" s="728"/>
      <c r="E5" s="728" t="s">
        <v>895</v>
      </c>
      <c r="F5" s="728" t="s">
        <v>896</v>
      </c>
      <c r="G5" s="728"/>
      <c r="H5" s="728"/>
      <c r="I5" s="725" t="s">
        <v>259</v>
      </c>
      <c r="J5" s="725" t="s">
        <v>258</v>
      </c>
      <c r="K5" s="725" t="s">
        <v>425</v>
      </c>
      <c r="L5" s="725" t="s">
        <v>257</v>
      </c>
      <c r="M5" s="725" t="s">
        <v>386</v>
      </c>
      <c r="N5" s="726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</row>
    <row r="6" spans="1:87" ht="14.25" customHeight="1">
      <c r="A6" s="731"/>
      <c r="B6" s="703"/>
      <c r="C6" s="728"/>
      <c r="D6" s="728"/>
      <c r="E6" s="728"/>
      <c r="F6" s="728"/>
      <c r="G6" s="728"/>
      <c r="H6" s="728"/>
      <c r="I6" s="725"/>
      <c r="J6" s="725"/>
      <c r="K6" s="725"/>
      <c r="L6" s="725"/>
      <c r="M6" s="725"/>
      <c r="N6" s="72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</row>
    <row r="7" spans="1:87" ht="12" customHeight="1">
      <c r="A7" s="136">
        <v>1</v>
      </c>
      <c r="B7" s="452">
        <v>2</v>
      </c>
      <c r="C7" s="117">
        <v>3</v>
      </c>
      <c r="D7" s="117">
        <v>4</v>
      </c>
      <c r="E7" s="117"/>
      <c r="F7" s="117"/>
      <c r="G7" s="117"/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457">
        <v>12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</row>
    <row r="8" spans="1:87" ht="18" customHeight="1">
      <c r="A8" s="124" t="s">
        <v>761</v>
      </c>
      <c r="B8" s="125"/>
      <c r="C8" s="63" t="s">
        <v>763</v>
      </c>
      <c r="D8" s="180">
        <f aca="true" t="shared" si="0" ref="D8:N8">D9+D11</f>
        <v>46700</v>
      </c>
      <c r="E8" s="180">
        <f t="shared" si="0"/>
        <v>0</v>
      </c>
      <c r="F8" s="180">
        <f t="shared" si="0"/>
        <v>0</v>
      </c>
      <c r="G8" s="180">
        <f t="shared" si="0"/>
        <v>46700</v>
      </c>
      <c r="H8" s="180">
        <f t="shared" si="0"/>
        <v>46700</v>
      </c>
      <c r="I8" s="180">
        <f t="shared" si="0"/>
        <v>0</v>
      </c>
      <c r="J8" s="180">
        <f t="shared" si="0"/>
        <v>0</v>
      </c>
      <c r="K8" s="180">
        <f t="shared" si="0"/>
        <v>1700</v>
      </c>
      <c r="L8" s="180">
        <f t="shared" si="0"/>
        <v>0</v>
      </c>
      <c r="M8" s="180">
        <f t="shared" si="0"/>
        <v>0</v>
      </c>
      <c r="N8" s="181">
        <f t="shared" si="0"/>
        <v>0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87" ht="23.25" customHeight="1">
      <c r="A9" s="121" t="s">
        <v>138</v>
      </c>
      <c r="B9" s="122"/>
      <c r="C9" s="77" t="s">
        <v>543</v>
      </c>
      <c r="D9" s="176">
        <f>D10</f>
        <v>45000</v>
      </c>
      <c r="E9" s="176">
        <f aca="true" t="shared" si="1" ref="E9:N9">E10</f>
        <v>0</v>
      </c>
      <c r="F9" s="176">
        <f t="shared" si="1"/>
        <v>0</v>
      </c>
      <c r="G9" s="176">
        <f t="shared" si="1"/>
        <v>45000</v>
      </c>
      <c r="H9" s="176">
        <f t="shared" si="1"/>
        <v>45000</v>
      </c>
      <c r="I9" s="176">
        <f t="shared" si="1"/>
        <v>0</v>
      </c>
      <c r="J9" s="176">
        <f t="shared" si="1"/>
        <v>0</v>
      </c>
      <c r="K9" s="176">
        <f t="shared" si="1"/>
        <v>0</v>
      </c>
      <c r="L9" s="176">
        <f t="shared" si="1"/>
        <v>0</v>
      </c>
      <c r="M9" s="176">
        <f t="shared" si="1"/>
        <v>0</v>
      </c>
      <c r="N9" s="177">
        <f t="shared" si="1"/>
        <v>0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</row>
    <row r="10" spans="1:87" ht="15.75" customHeight="1">
      <c r="A10" s="123"/>
      <c r="B10" s="46" t="s">
        <v>130</v>
      </c>
      <c r="C10" s="41" t="s">
        <v>217</v>
      </c>
      <c r="D10" s="182">
        <v>45000</v>
      </c>
      <c r="E10" s="182"/>
      <c r="F10" s="182"/>
      <c r="G10" s="182">
        <f>D10+E10-F10</f>
        <v>45000</v>
      </c>
      <c r="H10" s="182">
        <f>G10</f>
        <v>45000</v>
      </c>
      <c r="I10" s="91"/>
      <c r="J10" s="178">
        <v>0</v>
      </c>
      <c r="K10" s="179">
        <v>0</v>
      </c>
      <c r="L10" s="182"/>
      <c r="M10" s="182"/>
      <c r="N10" s="325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1:87" ht="15.75" customHeight="1">
      <c r="A11" s="121" t="s">
        <v>557</v>
      </c>
      <c r="B11" s="122"/>
      <c r="C11" s="77" t="s">
        <v>182</v>
      </c>
      <c r="D11" s="176">
        <f>D12</f>
        <v>1700</v>
      </c>
      <c r="E11" s="176">
        <f aca="true" t="shared" si="2" ref="E11:N11">E12</f>
        <v>0</v>
      </c>
      <c r="F11" s="176">
        <f t="shared" si="2"/>
        <v>0</v>
      </c>
      <c r="G11" s="176">
        <f t="shared" si="2"/>
        <v>1700</v>
      </c>
      <c r="H11" s="176">
        <f t="shared" si="2"/>
        <v>1700</v>
      </c>
      <c r="I11" s="176">
        <f t="shared" si="2"/>
        <v>0</v>
      </c>
      <c r="J11" s="176">
        <f t="shared" si="2"/>
        <v>0</v>
      </c>
      <c r="K11" s="176">
        <f t="shared" si="2"/>
        <v>1700</v>
      </c>
      <c r="L11" s="176">
        <f t="shared" si="2"/>
        <v>0</v>
      </c>
      <c r="M11" s="176">
        <f t="shared" si="2"/>
        <v>0</v>
      </c>
      <c r="N11" s="177">
        <f t="shared" si="2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</row>
    <row r="12" spans="1:14" s="54" customFormat="1" ht="33.75" customHeight="1">
      <c r="A12" s="123"/>
      <c r="B12" s="46" t="s">
        <v>274</v>
      </c>
      <c r="C12" s="132" t="s">
        <v>192</v>
      </c>
      <c r="D12" s="182">
        <v>1700</v>
      </c>
      <c r="E12" s="182"/>
      <c r="F12" s="182"/>
      <c r="G12" s="182">
        <f>D12+E12-F12</f>
        <v>1700</v>
      </c>
      <c r="H12" s="182">
        <f>G12</f>
        <v>1700</v>
      </c>
      <c r="I12" s="91"/>
      <c r="J12" s="178"/>
      <c r="K12" s="178">
        <f>H12</f>
        <v>1700</v>
      </c>
      <c r="L12" s="182"/>
      <c r="M12" s="182"/>
      <c r="N12" s="325"/>
    </row>
    <row r="13" spans="1:14" s="54" customFormat="1" ht="17.25" customHeight="1">
      <c r="A13" s="124" t="s">
        <v>139</v>
      </c>
      <c r="B13" s="125"/>
      <c r="C13" s="63" t="s">
        <v>140</v>
      </c>
      <c r="D13" s="180">
        <f>D14+D16</f>
        <v>159925</v>
      </c>
      <c r="E13" s="180">
        <f aca="true" t="shared" si="3" ref="E13:N13">E14+E16</f>
        <v>0</v>
      </c>
      <c r="F13" s="180">
        <f t="shared" si="3"/>
        <v>0</v>
      </c>
      <c r="G13" s="180">
        <f t="shared" si="3"/>
        <v>159925</v>
      </c>
      <c r="H13" s="180">
        <f t="shared" si="3"/>
        <v>159925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1">
        <f t="shared" si="3"/>
        <v>0</v>
      </c>
    </row>
    <row r="14" spans="1:14" s="54" customFormat="1" ht="18" customHeight="1">
      <c r="A14" s="126" t="s">
        <v>688</v>
      </c>
      <c r="B14" s="127"/>
      <c r="C14" s="439" t="s">
        <v>687</v>
      </c>
      <c r="D14" s="176">
        <f>D15</f>
        <v>142700</v>
      </c>
      <c r="E14" s="176">
        <f aca="true" t="shared" si="4" ref="E14:N14">E15</f>
        <v>0</v>
      </c>
      <c r="F14" s="176">
        <f t="shared" si="4"/>
        <v>0</v>
      </c>
      <c r="G14" s="176">
        <f t="shared" si="4"/>
        <v>142700</v>
      </c>
      <c r="H14" s="176">
        <f t="shared" si="4"/>
        <v>142700</v>
      </c>
      <c r="I14" s="176">
        <f t="shared" si="4"/>
        <v>0</v>
      </c>
      <c r="J14" s="176">
        <f t="shared" si="4"/>
        <v>0</v>
      </c>
      <c r="K14" s="176">
        <f t="shared" si="4"/>
        <v>0</v>
      </c>
      <c r="L14" s="176">
        <f t="shared" si="4"/>
        <v>0</v>
      </c>
      <c r="M14" s="176">
        <f t="shared" si="4"/>
        <v>0</v>
      </c>
      <c r="N14" s="177">
        <f t="shared" si="4"/>
        <v>0</v>
      </c>
    </row>
    <row r="15" spans="1:14" s="54" customFormat="1" ht="16.5" customHeight="1">
      <c r="A15" s="128"/>
      <c r="B15" s="42">
        <v>3030</v>
      </c>
      <c r="C15" s="42" t="s">
        <v>175</v>
      </c>
      <c r="D15" s="182">
        <v>142700</v>
      </c>
      <c r="E15" s="182"/>
      <c r="F15" s="182"/>
      <c r="G15" s="182">
        <f>D15+E15-F15</f>
        <v>142700</v>
      </c>
      <c r="H15" s="182">
        <f>G15</f>
        <v>142700</v>
      </c>
      <c r="I15" s="91">
        <v>0</v>
      </c>
      <c r="J15" s="178">
        <v>0</v>
      </c>
      <c r="K15" s="179">
        <v>0</v>
      </c>
      <c r="L15" s="182"/>
      <c r="M15" s="182"/>
      <c r="N15" s="325"/>
    </row>
    <row r="16" spans="1:14" s="54" customFormat="1" ht="16.5" customHeight="1">
      <c r="A16" s="126" t="s">
        <v>141</v>
      </c>
      <c r="B16" s="127"/>
      <c r="C16" s="439" t="s">
        <v>142</v>
      </c>
      <c r="D16" s="176">
        <f>D18+D17</f>
        <v>17225</v>
      </c>
      <c r="E16" s="176">
        <f aca="true" t="shared" si="5" ref="E16:N16">E18+E17</f>
        <v>0</v>
      </c>
      <c r="F16" s="176">
        <f t="shared" si="5"/>
        <v>0</v>
      </c>
      <c r="G16" s="176">
        <f t="shared" si="5"/>
        <v>17225</v>
      </c>
      <c r="H16" s="176">
        <f t="shared" si="5"/>
        <v>17225</v>
      </c>
      <c r="I16" s="176">
        <f t="shared" si="5"/>
        <v>0</v>
      </c>
      <c r="J16" s="176">
        <f t="shared" si="5"/>
        <v>0</v>
      </c>
      <c r="K16" s="176">
        <f t="shared" si="5"/>
        <v>0</v>
      </c>
      <c r="L16" s="176">
        <f t="shared" si="5"/>
        <v>0</v>
      </c>
      <c r="M16" s="176">
        <f t="shared" si="5"/>
        <v>0</v>
      </c>
      <c r="N16" s="177">
        <f t="shared" si="5"/>
        <v>0</v>
      </c>
    </row>
    <row r="17" spans="1:14" s="54" customFormat="1" ht="16.5" customHeight="1">
      <c r="A17" s="129"/>
      <c r="B17" s="46" t="s">
        <v>126</v>
      </c>
      <c r="C17" s="42" t="s">
        <v>127</v>
      </c>
      <c r="D17" s="182">
        <v>600</v>
      </c>
      <c r="E17" s="182"/>
      <c r="F17" s="182"/>
      <c r="G17" s="182">
        <f>D17+E17-F17</f>
        <v>600</v>
      </c>
      <c r="H17" s="182">
        <f>G17</f>
        <v>600</v>
      </c>
      <c r="I17" s="91">
        <v>0</v>
      </c>
      <c r="J17" s="91"/>
      <c r="K17" s="182">
        <v>0</v>
      </c>
      <c r="L17" s="182"/>
      <c r="M17" s="182"/>
      <c r="N17" s="325"/>
    </row>
    <row r="18" spans="1:14" s="54" customFormat="1" ht="16.5" customHeight="1">
      <c r="A18" s="128"/>
      <c r="B18" s="46" t="s">
        <v>130</v>
      </c>
      <c r="C18" s="42" t="s">
        <v>217</v>
      </c>
      <c r="D18" s="182">
        <v>16625</v>
      </c>
      <c r="E18" s="182"/>
      <c r="F18" s="182"/>
      <c r="G18" s="182">
        <f>D18+E18-F18</f>
        <v>16625</v>
      </c>
      <c r="H18" s="182">
        <f>G18</f>
        <v>16625</v>
      </c>
      <c r="I18" s="91">
        <v>0</v>
      </c>
      <c r="J18" s="178"/>
      <c r="K18" s="179">
        <v>0</v>
      </c>
      <c r="L18" s="182"/>
      <c r="M18" s="182"/>
      <c r="N18" s="325"/>
    </row>
    <row r="19" spans="1:14" s="54" customFormat="1" ht="17.25" customHeight="1">
      <c r="A19" s="124" t="s">
        <v>143</v>
      </c>
      <c r="B19" s="125"/>
      <c r="C19" s="63" t="s">
        <v>144</v>
      </c>
      <c r="D19" s="180">
        <f aca="true" t="shared" si="6" ref="D19:N19">D20</f>
        <v>2501304</v>
      </c>
      <c r="E19" s="180">
        <f t="shared" si="6"/>
        <v>216982</v>
      </c>
      <c r="F19" s="180">
        <f t="shared" si="6"/>
        <v>184900</v>
      </c>
      <c r="G19" s="180">
        <f t="shared" si="6"/>
        <v>2533386</v>
      </c>
      <c r="H19" s="180">
        <f t="shared" si="6"/>
        <v>1828331</v>
      </c>
      <c r="I19" s="180">
        <f t="shared" si="6"/>
        <v>463531</v>
      </c>
      <c r="J19" s="180">
        <f t="shared" si="6"/>
        <v>81142</v>
      </c>
      <c r="K19" s="180">
        <f t="shared" si="6"/>
        <v>0</v>
      </c>
      <c r="L19" s="180">
        <f t="shared" si="6"/>
        <v>0</v>
      </c>
      <c r="M19" s="180">
        <f t="shared" si="6"/>
        <v>0</v>
      </c>
      <c r="N19" s="181">
        <f t="shared" si="6"/>
        <v>705055</v>
      </c>
    </row>
    <row r="20" spans="1:14" s="54" customFormat="1" ht="17.25" customHeight="1">
      <c r="A20" s="126" t="s">
        <v>145</v>
      </c>
      <c r="B20" s="127"/>
      <c r="C20" s="439" t="s">
        <v>146</v>
      </c>
      <c r="D20" s="176">
        <f>SUM(D21:D44)</f>
        <v>2501304</v>
      </c>
      <c r="E20" s="176">
        <f aca="true" t="shared" si="7" ref="E20:N20">SUM(E21:E44)</f>
        <v>216982</v>
      </c>
      <c r="F20" s="176">
        <f t="shared" si="7"/>
        <v>184900</v>
      </c>
      <c r="G20" s="176">
        <f t="shared" si="7"/>
        <v>2533386</v>
      </c>
      <c r="H20" s="176">
        <f t="shared" si="7"/>
        <v>1828331</v>
      </c>
      <c r="I20" s="176">
        <f t="shared" si="7"/>
        <v>463531</v>
      </c>
      <c r="J20" s="176">
        <f t="shared" si="7"/>
        <v>81142</v>
      </c>
      <c r="K20" s="176">
        <f t="shared" si="7"/>
        <v>0</v>
      </c>
      <c r="L20" s="176">
        <f t="shared" si="7"/>
        <v>0</v>
      </c>
      <c r="M20" s="176">
        <f t="shared" si="7"/>
        <v>0</v>
      </c>
      <c r="N20" s="177">
        <f t="shared" si="7"/>
        <v>705055</v>
      </c>
    </row>
    <row r="21" spans="1:14" s="80" customFormat="1" ht="15.75" customHeight="1">
      <c r="A21" s="123"/>
      <c r="B21" s="46" t="s">
        <v>764</v>
      </c>
      <c r="C21" s="76" t="s">
        <v>668</v>
      </c>
      <c r="D21" s="375">
        <v>5000</v>
      </c>
      <c r="E21" s="375">
        <v>750</v>
      </c>
      <c r="F21" s="375"/>
      <c r="G21" s="375">
        <f>D21+E21-F21</f>
        <v>5750</v>
      </c>
      <c r="H21" s="182">
        <f>G21</f>
        <v>5750</v>
      </c>
      <c r="I21" s="183">
        <v>0</v>
      </c>
      <c r="J21" s="178"/>
      <c r="K21" s="179">
        <v>0</v>
      </c>
      <c r="L21" s="182"/>
      <c r="M21" s="182"/>
      <c r="N21" s="325"/>
    </row>
    <row r="22" spans="1:14" s="54" customFormat="1" ht="15" customHeight="1">
      <c r="A22" s="123"/>
      <c r="B22" s="46" t="s">
        <v>117</v>
      </c>
      <c r="C22" s="41" t="s">
        <v>928</v>
      </c>
      <c r="D22" s="182">
        <v>431860</v>
      </c>
      <c r="E22" s="182"/>
      <c r="F22" s="182"/>
      <c r="G22" s="375">
        <f aca="true" t="shared" si="8" ref="G22:G44">D22+E22-F22</f>
        <v>431860</v>
      </c>
      <c r="H22" s="182">
        <f aca="true" t="shared" si="9" ref="H22:H42">G22</f>
        <v>431860</v>
      </c>
      <c r="I22" s="91">
        <f>H22</f>
        <v>431860</v>
      </c>
      <c r="J22" s="178"/>
      <c r="K22" s="179">
        <v>0</v>
      </c>
      <c r="L22" s="182"/>
      <c r="M22" s="182"/>
      <c r="N22" s="325"/>
    </row>
    <row r="23" spans="1:14" s="54" customFormat="1" ht="15.75" customHeight="1">
      <c r="A23" s="123"/>
      <c r="B23" s="46" t="s">
        <v>122</v>
      </c>
      <c r="C23" s="41" t="s">
        <v>123</v>
      </c>
      <c r="D23" s="182">
        <v>30471</v>
      </c>
      <c r="E23" s="182"/>
      <c r="F23" s="182"/>
      <c r="G23" s="375">
        <f t="shared" si="8"/>
        <v>30471</v>
      </c>
      <c r="H23" s="182">
        <f t="shared" si="9"/>
        <v>30471</v>
      </c>
      <c r="I23" s="91">
        <f>H23</f>
        <v>30471</v>
      </c>
      <c r="J23" s="178"/>
      <c r="K23" s="179">
        <v>0</v>
      </c>
      <c r="L23" s="182"/>
      <c r="M23" s="182"/>
      <c r="N23" s="325"/>
    </row>
    <row r="24" spans="1:14" s="54" customFormat="1" ht="15" customHeight="1">
      <c r="A24" s="123"/>
      <c r="B24" s="132" t="s">
        <v>147</v>
      </c>
      <c r="C24" s="41" t="s">
        <v>148</v>
      </c>
      <c r="D24" s="182">
        <v>69862</v>
      </c>
      <c r="E24" s="182"/>
      <c r="F24" s="182"/>
      <c r="G24" s="375">
        <f t="shared" si="8"/>
        <v>69862</v>
      </c>
      <c r="H24" s="182">
        <f t="shared" si="9"/>
        <v>69862</v>
      </c>
      <c r="I24" s="91">
        <v>0</v>
      </c>
      <c r="J24" s="178">
        <f>H24</f>
        <v>69862</v>
      </c>
      <c r="K24" s="179">
        <v>0</v>
      </c>
      <c r="L24" s="182"/>
      <c r="M24" s="182"/>
      <c r="N24" s="325"/>
    </row>
    <row r="25" spans="1:14" s="54" customFormat="1" ht="14.25" customHeight="1">
      <c r="A25" s="123"/>
      <c r="B25" s="132" t="s">
        <v>124</v>
      </c>
      <c r="C25" s="41" t="s">
        <v>125</v>
      </c>
      <c r="D25" s="182">
        <v>11280</v>
      </c>
      <c r="E25" s="182"/>
      <c r="F25" s="182"/>
      <c r="G25" s="375">
        <f t="shared" si="8"/>
        <v>11280</v>
      </c>
      <c r="H25" s="182">
        <f t="shared" si="9"/>
        <v>11280</v>
      </c>
      <c r="I25" s="91">
        <v>0</v>
      </c>
      <c r="J25" s="178">
        <f>H25</f>
        <v>11280</v>
      </c>
      <c r="K25" s="179">
        <v>0</v>
      </c>
      <c r="L25" s="182"/>
      <c r="M25" s="182"/>
      <c r="N25" s="325"/>
    </row>
    <row r="26" spans="1:14" s="54" customFormat="1" ht="14.25" customHeight="1">
      <c r="A26" s="123"/>
      <c r="B26" s="132" t="s">
        <v>670</v>
      </c>
      <c r="C26" s="41" t="s">
        <v>671</v>
      </c>
      <c r="D26" s="182">
        <v>3600</v>
      </c>
      <c r="E26" s="182"/>
      <c r="F26" s="182">
        <v>2400</v>
      </c>
      <c r="G26" s="375">
        <f t="shared" si="8"/>
        <v>1200</v>
      </c>
      <c r="H26" s="182">
        <f t="shared" si="9"/>
        <v>1200</v>
      </c>
      <c r="I26" s="91">
        <f>H26</f>
        <v>1200</v>
      </c>
      <c r="J26" s="178"/>
      <c r="K26" s="179"/>
      <c r="L26" s="182"/>
      <c r="M26" s="182"/>
      <c r="N26" s="325"/>
    </row>
    <row r="27" spans="1:14" s="54" customFormat="1" ht="12.75" customHeight="1">
      <c r="A27" s="123"/>
      <c r="B27" s="46" t="s">
        <v>126</v>
      </c>
      <c r="C27" s="41" t="s">
        <v>127</v>
      </c>
      <c r="D27" s="182">
        <v>440544</v>
      </c>
      <c r="E27" s="182">
        <v>150000</v>
      </c>
      <c r="F27" s="182"/>
      <c r="G27" s="375">
        <f t="shared" si="8"/>
        <v>590544</v>
      </c>
      <c r="H27" s="182">
        <f t="shared" si="9"/>
        <v>590544</v>
      </c>
      <c r="I27" s="91">
        <v>0</v>
      </c>
      <c r="J27" s="178"/>
      <c r="K27" s="179">
        <v>0</v>
      </c>
      <c r="L27" s="182"/>
      <c r="M27" s="182"/>
      <c r="N27" s="325"/>
    </row>
    <row r="28" spans="1:14" s="54" customFormat="1" ht="13.5" customHeight="1">
      <c r="A28" s="123"/>
      <c r="B28" s="46" t="s">
        <v>128</v>
      </c>
      <c r="C28" s="41" t="s">
        <v>215</v>
      </c>
      <c r="D28" s="182">
        <v>38500</v>
      </c>
      <c r="E28" s="182"/>
      <c r="F28" s="182"/>
      <c r="G28" s="375">
        <f t="shared" si="8"/>
        <v>38500</v>
      </c>
      <c r="H28" s="182">
        <f t="shared" si="9"/>
        <v>38500</v>
      </c>
      <c r="I28" s="91">
        <v>0</v>
      </c>
      <c r="J28" s="178"/>
      <c r="K28" s="179">
        <v>0</v>
      </c>
      <c r="L28" s="182"/>
      <c r="M28" s="182"/>
      <c r="N28" s="325"/>
    </row>
    <row r="29" spans="1:14" s="54" customFormat="1" ht="13.5" customHeight="1">
      <c r="A29" s="123"/>
      <c r="B29" s="46" t="s">
        <v>129</v>
      </c>
      <c r="C29" s="41" t="s">
        <v>216</v>
      </c>
      <c r="D29" s="182">
        <v>180000</v>
      </c>
      <c r="E29" s="182"/>
      <c r="F29" s="182">
        <v>60000</v>
      </c>
      <c r="G29" s="375">
        <f t="shared" si="8"/>
        <v>120000</v>
      </c>
      <c r="H29" s="182">
        <f t="shared" si="9"/>
        <v>120000</v>
      </c>
      <c r="I29" s="91">
        <v>0</v>
      </c>
      <c r="J29" s="178"/>
      <c r="K29" s="179">
        <v>0</v>
      </c>
      <c r="L29" s="182"/>
      <c r="M29" s="182"/>
      <c r="N29" s="325"/>
    </row>
    <row r="30" spans="1:14" s="54" customFormat="1" ht="13.5" customHeight="1">
      <c r="A30" s="123"/>
      <c r="B30" s="46" t="s">
        <v>186</v>
      </c>
      <c r="C30" s="41" t="s">
        <v>187</v>
      </c>
      <c r="D30" s="182">
        <v>550</v>
      </c>
      <c r="E30" s="182">
        <v>250</v>
      </c>
      <c r="F30" s="182"/>
      <c r="G30" s="375">
        <f t="shared" si="8"/>
        <v>800</v>
      </c>
      <c r="H30" s="182">
        <f t="shared" si="9"/>
        <v>800</v>
      </c>
      <c r="I30" s="91">
        <v>0</v>
      </c>
      <c r="J30" s="178"/>
      <c r="K30" s="179"/>
      <c r="L30" s="182"/>
      <c r="M30" s="182"/>
      <c r="N30" s="325"/>
    </row>
    <row r="31" spans="1:14" s="54" customFormat="1" ht="14.25" customHeight="1">
      <c r="A31" s="123"/>
      <c r="B31" s="46" t="s">
        <v>130</v>
      </c>
      <c r="C31" s="41" t="s">
        <v>217</v>
      </c>
      <c r="D31" s="182">
        <v>587441</v>
      </c>
      <c r="E31" s="182"/>
      <c r="F31" s="182">
        <v>121000</v>
      </c>
      <c r="G31" s="375">
        <f t="shared" si="8"/>
        <v>466441</v>
      </c>
      <c r="H31" s="182">
        <f t="shared" si="9"/>
        <v>466441</v>
      </c>
      <c r="I31" s="91">
        <v>0</v>
      </c>
      <c r="J31" s="178"/>
      <c r="K31" s="179">
        <v>0</v>
      </c>
      <c r="L31" s="182"/>
      <c r="M31" s="182"/>
      <c r="N31" s="325"/>
    </row>
    <row r="32" spans="1:14" s="54" customFormat="1" ht="14.25" customHeight="1">
      <c r="A32" s="123"/>
      <c r="B32" s="46" t="s">
        <v>672</v>
      </c>
      <c r="C32" s="41" t="s">
        <v>673</v>
      </c>
      <c r="D32" s="182">
        <v>3500</v>
      </c>
      <c r="E32" s="182"/>
      <c r="F32" s="182">
        <v>1500</v>
      </c>
      <c r="G32" s="375">
        <f t="shared" si="8"/>
        <v>2000</v>
      </c>
      <c r="H32" s="182">
        <f t="shared" si="9"/>
        <v>2000</v>
      </c>
      <c r="I32" s="91">
        <v>0</v>
      </c>
      <c r="J32" s="178"/>
      <c r="K32" s="179">
        <v>0</v>
      </c>
      <c r="L32" s="182"/>
      <c r="M32" s="182"/>
      <c r="N32" s="325"/>
    </row>
    <row r="33" spans="1:14" s="54" customFormat="1" ht="14.25" customHeight="1">
      <c r="A33" s="123"/>
      <c r="B33" s="46" t="s">
        <v>351</v>
      </c>
      <c r="C33" s="41" t="s">
        <v>353</v>
      </c>
      <c r="D33" s="182">
        <v>5700</v>
      </c>
      <c r="E33" s="182"/>
      <c r="F33" s="182"/>
      <c r="G33" s="375">
        <f t="shared" si="8"/>
        <v>5700</v>
      </c>
      <c r="H33" s="182">
        <f t="shared" si="9"/>
        <v>5700</v>
      </c>
      <c r="I33" s="91">
        <v>0</v>
      </c>
      <c r="J33" s="178"/>
      <c r="K33" s="179"/>
      <c r="L33" s="182"/>
      <c r="M33" s="182"/>
      <c r="N33" s="325"/>
    </row>
    <row r="34" spans="1:14" s="54" customFormat="1" ht="14.25" customHeight="1">
      <c r="A34" s="123"/>
      <c r="B34" s="46" t="s">
        <v>343</v>
      </c>
      <c r="C34" s="41" t="s">
        <v>347</v>
      </c>
      <c r="D34" s="182">
        <v>4300</v>
      </c>
      <c r="E34" s="182"/>
      <c r="F34" s="182"/>
      <c r="G34" s="375">
        <f t="shared" si="8"/>
        <v>4300</v>
      </c>
      <c r="H34" s="182">
        <f t="shared" si="9"/>
        <v>4300</v>
      </c>
      <c r="I34" s="91">
        <v>0</v>
      </c>
      <c r="J34" s="178"/>
      <c r="K34" s="179"/>
      <c r="L34" s="182"/>
      <c r="M34" s="182"/>
      <c r="N34" s="325"/>
    </row>
    <row r="35" spans="1:14" s="54" customFormat="1" ht="14.25" customHeight="1">
      <c r="A35" s="123"/>
      <c r="B35" s="46" t="s">
        <v>132</v>
      </c>
      <c r="C35" s="41" t="s">
        <v>133</v>
      </c>
      <c r="D35" s="182">
        <v>1800</v>
      </c>
      <c r="E35" s="182">
        <v>760</v>
      </c>
      <c r="F35" s="182"/>
      <c r="G35" s="375">
        <f t="shared" si="8"/>
        <v>2560</v>
      </c>
      <c r="H35" s="182">
        <f t="shared" si="9"/>
        <v>2560</v>
      </c>
      <c r="I35" s="91">
        <v>0</v>
      </c>
      <c r="J35" s="178"/>
      <c r="K35" s="179">
        <v>0</v>
      </c>
      <c r="L35" s="182"/>
      <c r="M35" s="182"/>
      <c r="N35" s="325"/>
    </row>
    <row r="36" spans="1:14" s="54" customFormat="1" ht="13.5" customHeight="1">
      <c r="A36" s="123"/>
      <c r="B36" s="46" t="s">
        <v>136</v>
      </c>
      <c r="C36" s="41" t="s">
        <v>137</v>
      </c>
      <c r="D36" s="182">
        <v>15077</v>
      </c>
      <c r="E36" s="182"/>
      <c r="F36" s="182"/>
      <c r="G36" s="375">
        <f t="shared" si="8"/>
        <v>15077</v>
      </c>
      <c r="H36" s="182">
        <f t="shared" si="9"/>
        <v>15077</v>
      </c>
      <c r="I36" s="91">
        <v>0</v>
      </c>
      <c r="J36" s="178"/>
      <c r="K36" s="179">
        <v>0</v>
      </c>
      <c r="L36" s="182"/>
      <c r="M36" s="182"/>
      <c r="N36" s="325"/>
    </row>
    <row r="37" spans="1:14" s="54" customFormat="1" ht="16.5" customHeight="1">
      <c r="A37" s="123"/>
      <c r="B37" s="46" t="s">
        <v>150</v>
      </c>
      <c r="C37" s="41" t="s">
        <v>151</v>
      </c>
      <c r="D37" s="182">
        <v>14789</v>
      </c>
      <c r="E37" s="182"/>
      <c r="F37" s="182"/>
      <c r="G37" s="375">
        <f t="shared" si="8"/>
        <v>14789</v>
      </c>
      <c r="H37" s="182">
        <f t="shared" si="9"/>
        <v>14789</v>
      </c>
      <c r="I37" s="91">
        <v>0</v>
      </c>
      <c r="J37" s="178"/>
      <c r="K37" s="179">
        <v>0</v>
      </c>
      <c r="L37" s="182"/>
      <c r="M37" s="182"/>
      <c r="N37" s="325"/>
    </row>
    <row r="38" spans="1:14" s="54" customFormat="1" ht="16.5" customHeight="1">
      <c r="A38" s="123"/>
      <c r="B38" s="46" t="s">
        <v>354</v>
      </c>
      <c r="C38" s="41" t="s">
        <v>355</v>
      </c>
      <c r="D38" s="182">
        <v>829</v>
      </c>
      <c r="E38" s="182"/>
      <c r="F38" s="182"/>
      <c r="G38" s="375">
        <f t="shared" si="8"/>
        <v>829</v>
      </c>
      <c r="H38" s="182">
        <f t="shared" si="9"/>
        <v>829</v>
      </c>
      <c r="I38" s="91">
        <v>0</v>
      </c>
      <c r="J38" s="178"/>
      <c r="K38" s="179"/>
      <c r="L38" s="182"/>
      <c r="M38" s="182"/>
      <c r="N38" s="325"/>
    </row>
    <row r="39" spans="1:14" s="54" customFormat="1" ht="16.5" customHeight="1">
      <c r="A39" s="123"/>
      <c r="B39" s="46" t="s">
        <v>50</v>
      </c>
      <c r="C39" s="41" t="s">
        <v>51</v>
      </c>
      <c r="D39" s="182">
        <v>1468</v>
      </c>
      <c r="E39" s="182"/>
      <c r="F39" s="182"/>
      <c r="G39" s="375">
        <f t="shared" si="8"/>
        <v>1468</v>
      </c>
      <c r="H39" s="182">
        <f t="shared" si="9"/>
        <v>1468</v>
      </c>
      <c r="I39" s="91">
        <v>0</v>
      </c>
      <c r="J39" s="178"/>
      <c r="K39" s="179"/>
      <c r="L39" s="182"/>
      <c r="M39" s="182"/>
      <c r="N39" s="325"/>
    </row>
    <row r="40" spans="1:14" s="54" customFormat="1" ht="15.75" customHeight="1">
      <c r="A40" s="123"/>
      <c r="B40" s="46" t="s">
        <v>344</v>
      </c>
      <c r="C40" s="41" t="s">
        <v>941</v>
      </c>
      <c r="D40" s="182">
        <v>3600</v>
      </c>
      <c r="E40" s="182">
        <v>1800</v>
      </c>
      <c r="F40" s="182"/>
      <c r="G40" s="375">
        <f t="shared" si="8"/>
        <v>5400</v>
      </c>
      <c r="H40" s="182">
        <f t="shared" si="9"/>
        <v>5400</v>
      </c>
      <c r="I40" s="91">
        <v>0</v>
      </c>
      <c r="J40" s="178"/>
      <c r="K40" s="179"/>
      <c r="L40" s="182"/>
      <c r="M40" s="182"/>
      <c r="N40" s="325"/>
    </row>
    <row r="41" spans="1:14" s="54" customFormat="1" ht="16.5" customHeight="1">
      <c r="A41" s="123"/>
      <c r="B41" s="46" t="s">
        <v>345</v>
      </c>
      <c r="C41" s="41" t="s">
        <v>349</v>
      </c>
      <c r="D41" s="182">
        <v>1500</v>
      </c>
      <c r="E41" s="182"/>
      <c r="F41" s="182"/>
      <c r="G41" s="375">
        <f t="shared" si="8"/>
        <v>1500</v>
      </c>
      <c r="H41" s="182">
        <f t="shared" si="9"/>
        <v>1500</v>
      </c>
      <c r="I41" s="91">
        <v>0</v>
      </c>
      <c r="J41" s="178"/>
      <c r="K41" s="179"/>
      <c r="L41" s="182"/>
      <c r="M41" s="182"/>
      <c r="N41" s="325"/>
    </row>
    <row r="42" spans="1:14" s="54" customFormat="1" ht="16.5" customHeight="1">
      <c r="A42" s="123"/>
      <c r="B42" s="46" t="s">
        <v>346</v>
      </c>
      <c r="C42" s="41" t="s">
        <v>350</v>
      </c>
      <c r="D42" s="182">
        <v>8000</v>
      </c>
      <c r="E42" s="182"/>
      <c r="F42" s="182"/>
      <c r="G42" s="375">
        <f t="shared" si="8"/>
        <v>8000</v>
      </c>
      <c r="H42" s="182">
        <f t="shared" si="9"/>
        <v>8000</v>
      </c>
      <c r="I42" s="91">
        <v>0</v>
      </c>
      <c r="J42" s="178"/>
      <c r="K42" s="179"/>
      <c r="L42" s="182"/>
      <c r="M42" s="182"/>
      <c r="N42" s="325"/>
    </row>
    <row r="43" spans="1:14" s="54" customFormat="1" ht="17.25" customHeight="1">
      <c r="A43" s="123"/>
      <c r="B43" s="46" t="s">
        <v>152</v>
      </c>
      <c r="C43" s="41" t="s">
        <v>153</v>
      </c>
      <c r="D43" s="182">
        <v>641633</v>
      </c>
      <c r="E43" s="182">
        <v>23422</v>
      </c>
      <c r="F43" s="182"/>
      <c r="G43" s="375">
        <f t="shared" si="8"/>
        <v>665055</v>
      </c>
      <c r="H43" s="182"/>
      <c r="I43" s="91">
        <v>0</v>
      </c>
      <c r="J43" s="178"/>
      <c r="K43" s="179">
        <v>0</v>
      </c>
      <c r="L43" s="182"/>
      <c r="M43" s="182"/>
      <c r="N43" s="458">
        <f>G43</f>
        <v>665055</v>
      </c>
    </row>
    <row r="44" spans="1:14" s="54" customFormat="1" ht="17.25" customHeight="1">
      <c r="A44" s="123"/>
      <c r="B44" s="46" t="s">
        <v>154</v>
      </c>
      <c r="C44" s="41" t="s">
        <v>737</v>
      </c>
      <c r="D44" s="182"/>
      <c r="E44" s="182">
        <v>40000</v>
      </c>
      <c r="F44" s="182"/>
      <c r="G44" s="375">
        <f t="shared" si="8"/>
        <v>40000</v>
      </c>
      <c r="H44" s="182"/>
      <c r="I44" s="91"/>
      <c r="J44" s="178"/>
      <c r="K44" s="179"/>
      <c r="L44" s="182"/>
      <c r="M44" s="182"/>
      <c r="N44" s="458">
        <f>G44</f>
        <v>40000</v>
      </c>
    </row>
    <row r="45" spans="1:14" s="54" customFormat="1" ht="17.25" customHeight="1">
      <c r="A45" s="124" t="s">
        <v>560</v>
      </c>
      <c r="B45" s="140"/>
      <c r="C45" s="595" t="s">
        <v>561</v>
      </c>
      <c r="D45" s="180">
        <f>D46</f>
        <v>0</v>
      </c>
      <c r="E45" s="180">
        <f aca="true" t="shared" si="10" ref="E45:N46">E46</f>
        <v>300</v>
      </c>
      <c r="F45" s="180">
        <f t="shared" si="10"/>
        <v>0</v>
      </c>
      <c r="G45" s="180">
        <f t="shared" si="10"/>
        <v>300</v>
      </c>
      <c r="H45" s="180">
        <f t="shared" si="10"/>
        <v>0</v>
      </c>
      <c r="I45" s="180">
        <f t="shared" si="10"/>
        <v>0</v>
      </c>
      <c r="J45" s="180">
        <f t="shared" si="10"/>
        <v>0</v>
      </c>
      <c r="K45" s="180">
        <f t="shared" si="10"/>
        <v>0</v>
      </c>
      <c r="L45" s="180">
        <f t="shared" si="10"/>
        <v>0</v>
      </c>
      <c r="M45" s="180">
        <f t="shared" si="10"/>
        <v>0</v>
      </c>
      <c r="N45" s="181">
        <f t="shared" si="10"/>
        <v>300</v>
      </c>
    </row>
    <row r="46" spans="1:14" s="54" customFormat="1" ht="22.5" customHeight="1">
      <c r="A46" s="126" t="s">
        <v>562</v>
      </c>
      <c r="B46" s="139"/>
      <c r="C46" s="596" t="s">
        <v>563</v>
      </c>
      <c r="D46" s="176">
        <f>D47</f>
        <v>0</v>
      </c>
      <c r="E46" s="176">
        <f t="shared" si="10"/>
        <v>300</v>
      </c>
      <c r="F46" s="176">
        <f t="shared" si="10"/>
        <v>0</v>
      </c>
      <c r="G46" s="176">
        <f t="shared" si="10"/>
        <v>300</v>
      </c>
      <c r="H46" s="176">
        <f t="shared" si="10"/>
        <v>0</v>
      </c>
      <c r="I46" s="176">
        <f t="shared" si="10"/>
        <v>0</v>
      </c>
      <c r="J46" s="176">
        <f t="shared" si="10"/>
        <v>0</v>
      </c>
      <c r="K46" s="176">
        <f t="shared" si="10"/>
        <v>0</v>
      </c>
      <c r="L46" s="176">
        <f t="shared" si="10"/>
        <v>0</v>
      </c>
      <c r="M46" s="176">
        <f t="shared" si="10"/>
        <v>0</v>
      </c>
      <c r="N46" s="177">
        <f t="shared" si="10"/>
        <v>300</v>
      </c>
    </row>
    <row r="47" spans="1:14" s="54" customFormat="1" ht="30.75" customHeight="1">
      <c r="A47" s="123"/>
      <c r="B47" s="46" t="s">
        <v>564</v>
      </c>
      <c r="C47" s="190" t="s">
        <v>931</v>
      </c>
      <c r="D47" s="182"/>
      <c r="E47" s="182">
        <v>300</v>
      </c>
      <c r="F47" s="182"/>
      <c r="G47" s="375">
        <f>D47+E47-F47</f>
        <v>300</v>
      </c>
      <c r="H47" s="182"/>
      <c r="I47" s="91"/>
      <c r="J47" s="178"/>
      <c r="K47" s="179"/>
      <c r="L47" s="182"/>
      <c r="M47" s="182"/>
      <c r="N47" s="458">
        <f>G47</f>
        <v>300</v>
      </c>
    </row>
    <row r="48" spans="1:14" s="54" customFormat="1" ht="29.25" customHeight="1">
      <c r="A48" s="124" t="s">
        <v>155</v>
      </c>
      <c r="B48" s="133"/>
      <c r="C48" s="67" t="s">
        <v>919</v>
      </c>
      <c r="D48" s="180">
        <f>D49</f>
        <v>327963</v>
      </c>
      <c r="E48" s="180">
        <f aca="true" t="shared" si="11" ref="E48:N48">E49</f>
        <v>0</v>
      </c>
      <c r="F48" s="180">
        <f t="shared" si="11"/>
        <v>0</v>
      </c>
      <c r="G48" s="180">
        <f t="shared" si="11"/>
        <v>327963</v>
      </c>
      <c r="H48" s="180">
        <f t="shared" si="11"/>
        <v>327963</v>
      </c>
      <c r="I48" s="180">
        <f t="shared" si="11"/>
        <v>10000</v>
      </c>
      <c r="J48" s="180">
        <f t="shared" si="11"/>
        <v>0</v>
      </c>
      <c r="K48" s="180">
        <f t="shared" si="11"/>
        <v>0</v>
      </c>
      <c r="L48" s="180">
        <f t="shared" si="11"/>
        <v>0</v>
      </c>
      <c r="M48" s="180">
        <f t="shared" si="11"/>
        <v>0</v>
      </c>
      <c r="N48" s="181">
        <f t="shared" si="11"/>
        <v>0</v>
      </c>
    </row>
    <row r="49" spans="1:14" s="54" customFormat="1" ht="19.5" customHeight="1">
      <c r="A49" s="126" t="s">
        <v>156</v>
      </c>
      <c r="B49" s="127"/>
      <c r="C49" s="77" t="s">
        <v>157</v>
      </c>
      <c r="D49" s="176">
        <f>SUM(D50:D57)</f>
        <v>327963</v>
      </c>
      <c r="E49" s="176">
        <f aca="true" t="shared" si="12" ref="E49:N49">SUM(E50:E57)</f>
        <v>0</v>
      </c>
      <c r="F49" s="176">
        <f t="shared" si="12"/>
        <v>0</v>
      </c>
      <c r="G49" s="176">
        <f t="shared" si="12"/>
        <v>327963</v>
      </c>
      <c r="H49" s="176">
        <f t="shared" si="12"/>
        <v>327963</v>
      </c>
      <c r="I49" s="176">
        <f t="shared" si="12"/>
        <v>10000</v>
      </c>
      <c r="J49" s="176">
        <f t="shared" si="12"/>
        <v>0</v>
      </c>
      <c r="K49" s="176">
        <f t="shared" si="12"/>
        <v>0</v>
      </c>
      <c r="L49" s="176">
        <f t="shared" si="12"/>
        <v>0</v>
      </c>
      <c r="M49" s="176">
        <f t="shared" si="12"/>
        <v>0</v>
      </c>
      <c r="N49" s="177">
        <f t="shared" si="12"/>
        <v>0</v>
      </c>
    </row>
    <row r="50" spans="1:14" s="54" customFormat="1" ht="17.25" customHeight="1">
      <c r="A50" s="130"/>
      <c r="B50" s="131" t="s">
        <v>670</v>
      </c>
      <c r="C50" s="41" t="s">
        <v>671</v>
      </c>
      <c r="D50" s="188">
        <v>10000</v>
      </c>
      <c r="E50" s="188"/>
      <c r="F50" s="188"/>
      <c r="G50" s="188">
        <f>D50+E50-F50</f>
        <v>10000</v>
      </c>
      <c r="H50" s="188">
        <f>G50</f>
        <v>10000</v>
      </c>
      <c r="I50" s="188">
        <f>H50</f>
        <v>10000</v>
      </c>
      <c r="J50" s="186"/>
      <c r="K50" s="186"/>
      <c r="L50" s="186"/>
      <c r="M50" s="186"/>
      <c r="N50" s="459"/>
    </row>
    <row r="51" spans="1:14" s="54" customFormat="1" ht="17.25" customHeight="1">
      <c r="A51" s="130"/>
      <c r="B51" s="131" t="s">
        <v>126</v>
      </c>
      <c r="C51" s="41" t="s">
        <v>127</v>
      </c>
      <c r="D51" s="188">
        <v>3000</v>
      </c>
      <c r="E51" s="188"/>
      <c r="F51" s="188"/>
      <c r="G51" s="188">
        <f aca="true" t="shared" si="13" ref="G51:G57">D51+E51-F51</f>
        <v>3000</v>
      </c>
      <c r="H51" s="188">
        <f aca="true" t="shared" si="14" ref="H51:H57">G51</f>
        <v>3000</v>
      </c>
      <c r="I51" s="186"/>
      <c r="J51" s="186"/>
      <c r="K51" s="186"/>
      <c r="L51" s="186"/>
      <c r="M51" s="186"/>
      <c r="N51" s="459"/>
    </row>
    <row r="52" spans="1:14" s="54" customFormat="1" ht="16.5" customHeight="1">
      <c r="A52" s="129"/>
      <c r="B52" s="46" t="s">
        <v>128</v>
      </c>
      <c r="C52" s="41" t="s">
        <v>215</v>
      </c>
      <c r="D52" s="182">
        <v>3000</v>
      </c>
      <c r="E52" s="182"/>
      <c r="F52" s="182"/>
      <c r="G52" s="188">
        <f t="shared" si="13"/>
        <v>3000</v>
      </c>
      <c r="H52" s="188">
        <f t="shared" si="14"/>
        <v>3000</v>
      </c>
      <c r="I52" s="91"/>
      <c r="J52" s="91"/>
      <c r="K52" s="179">
        <v>0</v>
      </c>
      <c r="L52" s="182"/>
      <c r="M52" s="182"/>
      <c r="N52" s="325"/>
    </row>
    <row r="53" spans="1:14" s="54" customFormat="1" ht="17.25" customHeight="1">
      <c r="A53" s="128"/>
      <c r="B53" s="46" t="s">
        <v>130</v>
      </c>
      <c r="C53" s="41" t="s">
        <v>217</v>
      </c>
      <c r="D53" s="182">
        <v>97788</v>
      </c>
      <c r="E53" s="182"/>
      <c r="F53" s="182"/>
      <c r="G53" s="188">
        <f t="shared" si="13"/>
        <v>97788</v>
      </c>
      <c r="H53" s="188">
        <f t="shared" si="14"/>
        <v>97788</v>
      </c>
      <c r="I53" s="91"/>
      <c r="J53" s="91"/>
      <c r="K53" s="179">
        <v>0</v>
      </c>
      <c r="L53" s="182"/>
      <c r="M53" s="182"/>
      <c r="N53" s="325"/>
    </row>
    <row r="54" spans="1:14" s="54" customFormat="1" ht="17.25" customHeight="1">
      <c r="A54" s="128"/>
      <c r="B54" s="46" t="s">
        <v>134</v>
      </c>
      <c r="C54" s="41" t="s">
        <v>135</v>
      </c>
      <c r="D54" s="182">
        <v>44836</v>
      </c>
      <c r="E54" s="182"/>
      <c r="F54" s="182"/>
      <c r="G54" s="188">
        <f t="shared" si="13"/>
        <v>44836</v>
      </c>
      <c r="H54" s="188">
        <f t="shared" si="14"/>
        <v>44836</v>
      </c>
      <c r="I54" s="91"/>
      <c r="J54" s="91"/>
      <c r="K54" s="179">
        <v>0</v>
      </c>
      <c r="L54" s="182"/>
      <c r="M54" s="182"/>
      <c r="N54" s="325"/>
    </row>
    <row r="55" spans="1:14" s="54" customFormat="1" ht="17.25" customHeight="1">
      <c r="A55" s="128"/>
      <c r="B55" s="46" t="s">
        <v>150</v>
      </c>
      <c r="C55" s="41" t="s">
        <v>151</v>
      </c>
      <c r="D55" s="182">
        <v>38660</v>
      </c>
      <c r="E55" s="182"/>
      <c r="F55" s="182"/>
      <c r="G55" s="188">
        <f t="shared" si="13"/>
        <v>38660</v>
      </c>
      <c r="H55" s="188">
        <f t="shared" si="14"/>
        <v>38660</v>
      </c>
      <c r="I55" s="91"/>
      <c r="J55" s="91"/>
      <c r="K55" s="179"/>
      <c r="L55" s="182"/>
      <c r="M55" s="182"/>
      <c r="N55" s="325"/>
    </row>
    <row r="56" spans="1:14" s="54" customFormat="1" ht="17.25" customHeight="1">
      <c r="A56" s="128"/>
      <c r="B56" s="46" t="s">
        <v>185</v>
      </c>
      <c r="C56" s="41" t="s">
        <v>189</v>
      </c>
      <c r="D56" s="182">
        <v>4679</v>
      </c>
      <c r="E56" s="182"/>
      <c r="F56" s="182"/>
      <c r="G56" s="188">
        <f t="shared" si="13"/>
        <v>4679</v>
      </c>
      <c r="H56" s="188">
        <f t="shared" si="14"/>
        <v>4679</v>
      </c>
      <c r="I56" s="91"/>
      <c r="J56" s="91"/>
      <c r="K56" s="179">
        <v>0</v>
      </c>
      <c r="L56" s="182"/>
      <c r="M56" s="182"/>
      <c r="N56" s="325"/>
    </row>
    <row r="57" spans="1:14" s="54" customFormat="1" ht="17.25" customHeight="1">
      <c r="A57" s="128"/>
      <c r="B57" s="46" t="s">
        <v>220</v>
      </c>
      <c r="C57" s="41" t="s">
        <v>498</v>
      </c>
      <c r="D57" s="182">
        <v>126000</v>
      </c>
      <c r="E57" s="182"/>
      <c r="F57" s="182"/>
      <c r="G57" s="188">
        <f t="shared" si="13"/>
        <v>126000</v>
      </c>
      <c r="H57" s="188">
        <f t="shared" si="14"/>
        <v>126000</v>
      </c>
      <c r="I57" s="91"/>
      <c r="J57" s="91"/>
      <c r="K57" s="179">
        <v>0</v>
      </c>
      <c r="L57" s="182"/>
      <c r="M57" s="182"/>
      <c r="N57" s="325"/>
    </row>
    <row r="58" spans="1:14" s="54" customFormat="1" ht="21.75" customHeight="1">
      <c r="A58" s="124" t="s">
        <v>158</v>
      </c>
      <c r="B58" s="133"/>
      <c r="C58" s="67" t="s">
        <v>159</v>
      </c>
      <c r="D58" s="180">
        <f>D59+D61+D63</f>
        <v>287627</v>
      </c>
      <c r="E58" s="180">
        <f aca="true" t="shared" si="15" ref="E58:N58">E59+E61+E63</f>
        <v>4502</v>
      </c>
      <c r="F58" s="180">
        <f t="shared" si="15"/>
        <v>170</v>
      </c>
      <c r="G58" s="180">
        <f t="shared" si="15"/>
        <v>291959</v>
      </c>
      <c r="H58" s="180">
        <f t="shared" si="15"/>
        <v>291959</v>
      </c>
      <c r="I58" s="180">
        <f t="shared" si="15"/>
        <v>185599</v>
      </c>
      <c r="J58" s="180">
        <f t="shared" si="15"/>
        <v>34457</v>
      </c>
      <c r="K58" s="180">
        <f t="shared" si="15"/>
        <v>0</v>
      </c>
      <c r="L58" s="180">
        <f t="shared" si="15"/>
        <v>0</v>
      </c>
      <c r="M58" s="180">
        <f t="shared" si="15"/>
        <v>0</v>
      </c>
      <c r="N58" s="181">
        <f t="shared" si="15"/>
        <v>0</v>
      </c>
    </row>
    <row r="59" spans="1:14" s="54" customFormat="1" ht="27.75" customHeight="1">
      <c r="A59" s="126" t="s">
        <v>160</v>
      </c>
      <c r="B59" s="122"/>
      <c r="C59" s="77" t="s">
        <v>923</v>
      </c>
      <c r="D59" s="176">
        <f>D60</f>
        <v>30000</v>
      </c>
      <c r="E59" s="176">
        <f aca="true" t="shared" si="16" ref="E59:N59">E60</f>
        <v>0</v>
      </c>
      <c r="F59" s="176">
        <f t="shared" si="16"/>
        <v>0</v>
      </c>
      <c r="G59" s="176">
        <f t="shared" si="16"/>
        <v>30000</v>
      </c>
      <c r="H59" s="176">
        <f t="shared" si="16"/>
        <v>30000</v>
      </c>
      <c r="I59" s="176">
        <f t="shared" si="16"/>
        <v>0</v>
      </c>
      <c r="J59" s="176">
        <f t="shared" si="16"/>
        <v>0</v>
      </c>
      <c r="K59" s="176">
        <f t="shared" si="16"/>
        <v>0</v>
      </c>
      <c r="L59" s="176">
        <f t="shared" si="16"/>
        <v>0</v>
      </c>
      <c r="M59" s="176">
        <f t="shared" si="16"/>
        <v>0</v>
      </c>
      <c r="N59" s="177">
        <f t="shared" si="16"/>
        <v>0</v>
      </c>
    </row>
    <row r="60" spans="1:14" s="54" customFormat="1" ht="16.5" customHeight="1">
      <c r="A60" s="128"/>
      <c r="B60" s="46" t="s">
        <v>130</v>
      </c>
      <c r="C60" s="41" t="s">
        <v>217</v>
      </c>
      <c r="D60" s="182">
        <v>30000</v>
      </c>
      <c r="E60" s="182"/>
      <c r="F60" s="182"/>
      <c r="G60" s="182">
        <f>D60+E60-F60</f>
        <v>30000</v>
      </c>
      <c r="H60" s="188">
        <f>G60</f>
        <v>30000</v>
      </c>
      <c r="I60" s="91"/>
      <c r="J60" s="178">
        <v>0</v>
      </c>
      <c r="K60" s="178">
        <v>0</v>
      </c>
      <c r="L60" s="182"/>
      <c r="M60" s="182"/>
      <c r="N60" s="325"/>
    </row>
    <row r="61" spans="1:14" s="54" customFormat="1" ht="20.25" customHeight="1">
      <c r="A61" s="126" t="s">
        <v>162</v>
      </c>
      <c r="B61" s="122"/>
      <c r="C61" s="77" t="s">
        <v>753</v>
      </c>
      <c r="D61" s="176">
        <f>D62</f>
        <v>19000</v>
      </c>
      <c r="E61" s="176">
        <f aca="true" t="shared" si="17" ref="E61:N61">E62</f>
        <v>0</v>
      </c>
      <c r="F61" s="176">
        <f t="shared" si="17"/>
        <v>0</v>
      </c>
      <c r="G61" s="176">
        <f t="shared" si="17"/>
        <v>19000</v>
      </c>
      <c r="H61" s="176">
        <f t="shared" si="17"/>
        <v>19000</v>
      </c>
      <c r="I61" s="176">
        <f t="shared" si="17"/>
        <v>0</v>
      </c>
      <c r="J61" s="176">
        <f t="shared" si="17"/>
        <v>0</v>
      </c>
      <c r="K61" s="176">
        <f t="shared" si="17"/>
        <v>0</v>
      </c>
      <c r="L61" s="176">
        <f t="shared" si="17"/>
        <v>0</v>
      </c>
      <c r="M61" s="176">
        <f t="shared" si="17"/>
        <v>0</v>
      </c>
      <c r="N61" s="177">
        <f t="shared" si="17"/>
        <v>0</v>
      </c>
    </row>
    <row r="62" spans="1:14" s="54" customFormat="1" ht="16.5" customHeight="1">
      <c r="A62" s="128"/>
      <c r="B62" s="46" t="s">
        <v>130</v>
      </c>
      <c r="C62" s="41" t="s">
        <v>217</v>
      </c>
      <c r="D62" s="182">
        <v>19000</v>
      </c>
      <c r="E62" s="182"/>
      <c r="F62" s="182"/>
      <c r="G62" s="182">
        <f>D62+E62-F62</f>
        <v>19000</v>
      </c>
      <c r="H62" s="182">
        <f>G62</f>
        <v>19000</v>
      </c>
      <c r="I62" s="91"/>
      <c r="J62" s="178">
        <v>0</v>
      </c>
      <c r="K62" s="179">
        <v>0</v>
      </c>
      <c r="L62" s="182"/>
      <c r="M62" s="182"/>
      <c r="N62" s="325"/>
    </row>
    <row r="63" spans="1:14" s="54" customFormat="1" ht="15.75" customHeight="1">
      <c r="A63" s="126" t="s">
        <v>164</v>
      </c>
      <c r="B63" s="122"/>
      <c r="C63" s="77" t="s">
        <v>165</v>
      </c>
      <c r="D63" s="176">
        <f>SUM(D64:D83)</f>
        <v>238627</v>
      </c>
      <c r="E63" s="176">
        <f aca="true" t="shared" si="18" ref="E63:N63">SUM(E64:E83)</f>
        <v>4502</v>
      </c>
      <c r="F63" s="176">
        <f t="shared" si="18"/>
        <v>170</v>
      </c>
      <c r="G63" s="176">
        <f t="shared" si="18"/>
        <v>242959</v>
      </c>
      <c r="H63" s="176">
        <f t="shared" si="18"/>
        <v>242959</v>
      </c>
      <c r="I63" s="176">
        <f t="shared" si="18"/>
        <v>185599</v>
      </c>
      <c r="J63" s="176">
        <f t="shared" si="18"/>
        <v>34457</v>
      </c>
      <c r="K63" s="176">
        <f t="shared" si="18"/>
        <v>0</v>
      </c>
      <c r="L63" s="176">
        <f t="shared" si="18"/>
        <v>0</v>
      </c>
      <c r="M63" s="176">
        <f t="shared" si="18"/>
        <v>0</v>
      </c>
      <c r="N63" s="177">
        <f t="shared" si="18"/>
        <v>0</v>
      </c>
    </row>
    <row r="64" spans="1:14" s="54" customFormat="1" ht="14.25" customHeight="1">
      <c r="A64" s="128"/>
      <c r="B64" s="46" t="s">
        <v>117</v>
      </c>
      <c r="C64" s="41" t="s">
        <v>738</v>
      </c>
      <c r="D64" s="182">
        <v>64560</v>
      </c>
      <c r="E64" s="182">
        <v>2000</v>
      </c>
      <c r="F64" s="182"/>
      <c r="G64" s="182">
        <f>D64+E64-F64</f>
        <v>66560</v>
      </c>
      <c r="H64" s="182">
        <f>G64</f>
        <v>66560</v>
      </c>
      <c r="I64" s="91">
        <f>H64</f>
        <v>66560</v>
      </c>
      <c r="J64" s="178">
        <v>0</v>
      </c>
      <c r="K64" s="179">
        <v>0</v>
      </c>
      <c r="L64" s="182"/>
      <c r="M64" s="182"/>
      <c r="N64" s="325"/>
    </row>
    <row r="65" spans="1:14" s="54" customFormat="1" ht="14.25" customHeight="1">
      <c r="A65" s="128"/>
      <c r="B65" s="46" t="s">
        <v>119</v>
      </c>
      <c r="C65" s="41" t="s">
        <v>739</v>
      </c>
      <c r="D65" s="182">
        <v>107410</v>
      </c>
      <c r="E65" s="182">
        <v>1655</v>
      </c>
      <c r="F65" s="182"/>
      <c r="G65" s="182">
        <f aca="true" t="shared" si="19" ref="G65:G83">D65+E65-F65</f>
        <v>109065</v>
      </c>
      <c r="H65" s="182">
        <f aca="true" t="shared" si="20" ref="H65:H83">G65</f>
        <v>109065</v>
      </c>
      <c r="I65" s="91">
        <f>H65</f>
        <v>109065</v>
      </c>
      <c r="J65" s="178">
        <v>0</v>
      </c>
      <c r="K65" s="179">
        <v>0</v>
      </c>
      <c r="L65" s="182"/>
      <c r="M65" s="182"/>
      <c r="N65" s="325"/>
    </row>
    <row r="66" spans="1:14" s="54" customFormat="1" ht="14.25" customHeight="1">
      <c r="A66" s="128"/>
      <c r="B66" s="46" t="s">
        <v>122</v>
      </c>
      <c r="C66" s="41" t="s">
        <v>123</v>
      </c>
      <c r="D66" s="182">
        <v>9974</v>
      </c>
      <c r="E66" s="182"/>
      <c r="F66" s="182"/>
      <c r="G66" s="182">
        <f t="shared" si="19"/>
        <v>9974</v>
      </c>
      <c r="H66" s="182">
        <f t="shared" si="20"/>
        <v>9974</v>
      </c>
      <c r="I66" s="91">
        <f>H66</f>
        <v>9974</v>
      </c>
      <c r="J66" s="178">
        <v>0</v>
      </c>
      <c r="K66" s="179">
        <v>0</v>
      </c>
      <c r="L66" s="182"/>
      <c r="M66" s="182"/>
      <c r="N66" s="325"/>
    </row>
    <row r="67" spans="1:14" s="54" customFormat="1" ht="15" customHeight="1">
      <c r="A67" s="128"/>
      <c r="B67" s="132" t="s">
        <v>166</v>
      </c>
      <c r="C67" s="41" t="s">
        <v>148</v>
      </c>
      <c r="D67" s="182">
        <v>29337</v>
      </c>
      <c r="E67" s="182">
        <v>587</v>
      </c>
      <c r="F67" s="182"/>
      <c r="G67" s="182">
        <f t="shared" si="19"/>
        <v>29924</v>
      </c>
      <c r="H67" s="182">
        <f t="shared" si="20"/>
        <v>29924</v>
      </c>
      <c r="I67" s="91"/>
      <c r="J67" s="178">
        <f>H67</f>
        <v>29924</v>
      </c>
      <c r="K67" s="179">
        <v>0</v>
      </c>
      <c r="L67" s="182"/>
      <c r="M67" s="182"/>
      <c r="N67" s="325"/>
    </row>
    <row r="68" spans="1:14" s="54" customFormat="1" ht="14.25" customHeight="1">
      <c r="A68" s="128"/>
      <c r="B68" s="132" t="s">
        <v>124</v>
      </c>
      <c r="C68" s="41" t="s">
        <v>125</v>
      </c>
      <c r="D68" s="182">
        <v>4443</v>
      </c>
      <c r="E68" s="182">
        <v>90</v>
      </c>
      <c r="F68" s="182"/>
      <c r="G68" s="182">
        <f t="shared" si="19"/>
        <v>4533</v>
      </c>
      <c r="H68" s="182">
        <f t="shared" si="20"/>
        <v>4533</v>
      </c>
      <c r="I68" s="91"/>
      <c r="J68" s="178">
        <f>H68</f>
        <v>4533</v>
      </c>
      <c r="K68" s="179">
        <v>0</v>
      </c>
      <c r="L68" s="182"/>
      <c r="M68" s="182"/>
      <c r="N68" s="325"/>
    </row>
    <row r="69" spans="1:14" s="54" customFormat="1" ht="13.5" customHeight="1">
      <c r="A69" s="128"/>
      <c r="B69" s="46" t="s">
        <v>126</v>
      </c>
      <c r="C69" s="41" t="s">
        <v>127</v>
      </c>
      <c r="D69" s="182">
        <v>3200</v>
      </c>
      <c r="E69" s="182"/>
      <c r="F69" s="182"/>
      <c r="G69" s="182">
        <f t="shared" si="19"/>
        <v>3200</v>
      </c>
      <c r="H69" s="182">
        <f t="shared" si="20"/>
        <v>3200</v>
      </c>
      <c r="I69" s="91"/>
      <c r="J69" s="178">
        <v>0</v>
      </c>
      <c r="K69" s="179">
        <v>0</v>
      </c>
      <c r="L69" s="182"/>
      <c r="M69" s="182"/>
      <c r="N69" s="325"/>
    </row>
    <row r="70" spans="1:14" s="54" customFormat="1" ht="13.5" customHeight="1">
      <c r="A70" s="128"/>
      <c r="B70" s="46" t="s">
        <v>128</v>
      </c>
      <c r="C70" s="41" t="s">
        <v>215</v>
      </c>
      <c r="D70" s="182">
        <v>2451</v>
      </c>
      <c r="E70" s="182"/>
      <c r="F70" s="182"/>
      <c r="G70" s="182">
        <f t="shared" si="19"/>
        <v>2451</v>
      </c>
      <c r="H70" s="182">
        <f t="shared" si="20"/>
        <v>2451</v>
      </c>
      <c r="I70" s="91"/>
      <c r="J70" s="178"/>
      <c r="K70" s="179"/>
      <c r="L70" s="182"/>
      <c r="M70" s="182"/>
      <c r="N70" s="325"/>
    </row>
    <row r="71" spans="1:14" s="54" customFormat="1" ht="13.5" customHeight="1">
      <c r="A71" s="128"/>
      <c r="B71" s="46" t="s">
        <v>186</v>
      </c>
      <c r="C71" s="41" t="s">
        <v>187</v>
      </c>
      <c r="D71" s="182">
        <v>150</v>
      </c>
      <c r="E71" s="182"/>
      <c r="F71" s="182"/>
      <c r="G71" s="182">
        <f t="shared" si="19"/>
        <v>150</v>
      </c>
      <c r="H71" s="182">
        <f t="shared" si="20"/>
        <v>150</v>
      </c>
      <c r="I71" s="91"/>
      <c r="J71" s="178"/>
      <c r="K71" s="179"/>
      <c r="L71" s="182"/>
      <c r="M71" s="182"/>
      <c r="N71" s="325"/>
    </row>
    <row r="72" spans="1:14" s="54" customFormat="1" ht="12.75" customHeight="1">
      <c r="A72" s="128"/>
      <c r="B72" s="46" t="s">
        <v>130</v>
      </c>
      <c r="C72" s="41" t="s">
        <v>217</v>
      </c>
      <c r="D72" s="182">
        <v>3726</v>
      </c>
      <c r="E72" s="182"/>
      <c r="F72" s="182"/>
      <c r="G72" s="182">
        <f t="shared" si="19"/>
        <v>3726</v>
      </c>
      <c r="H72" s="182">
        <f t="shared" si="20"/>
        <v>3726</v>
      </c>
      <c r="I72" s="91"/>
      <c r="J72" s="178">
        <v>0</v>
      </c>
      <c r="K72" s="179">
        <v>0</v>
      </c>
      <c r="L72" s="182"/>
      <c r="M72" s="182"/>
      <c r="N72" s="325"/>
    </row>
    <row r="73" spans="1:14" s="54" customFormat="1" ht="12.75" customHeight="1">
      <c r="A73" s="128"/>
      <c r="B73" s="46" t="s">
        <v>672</v>
      </c>
      <c r="C73" s="41" t="s">
        <v>673</v>
      </c>
      <c r="D73" s="182">
        <v>330</v>
      </c>
      <c r="E73" s="182"/>
      <c r="F73" s="182"/>
      <c r="G73" s="182">
        <f t="shared" si="19"/>
        <v>330</v>
      </c>
      <c r="H73" s="182">
        <f t="shared" si="20"/>
        <v>330</v>
      </c>
      <c r="I73" s="91"/>
      <c r="J73" s="178"/>
      <c r="K73" s="179"/>
      <c r="L73" s="182"/>
      <c r="M73" s="182"/>
      <c r="N73" s="325"/>
    </row>
    <row r="74" spans="1:14" s="54" customFormat="1" ht="12.75" customHeight="1">
      <c r="A74" s="128"/>
      <c r="B74" s="46" t="s">
        <v>351</v>
      </c>
      <c r="C74" s="41" t="s">
        <v>353</v>
      </c>
      <c r="D74" s="182">
        <v>550</v>
      </c>
      <c r="E74" s="182"/>
      <c r="F74" s="182"/>
      <c r="G74" s="182">
        <f t="shared" si="19"/>
        <v>550</v>
      </c>
      <c r="H74" s="182">
        <f t="shared" si="20"/>
        <v>550</v>
      </c>
      <c r="I74" s="91"/>
      <c r="J74" s="178"/>
      <c r="K74" s="179"/>
      <c r="L74" s="182"/>
      <c r="M74" s="182"/>
      <c r="N74" s="325"/>
    </row>
    <row r="75" spans="1:14" s="54" customFormat="1" ht="12.75" customHeight="1">
      <c r="A75" s="128"/>
      <c r="B75" s="46" t="s">
        <v>343</v>
      </c>
      <c r="C75" s="41" t="s">
        <v>347</v>
      </c>
      <c r="D75" s="182">
        <v>2000</v>
      </c>
      <c r="E75" s="182"/>
      <c r="F75" s="182"/>
      <c r="G75" s="182">
        <f t="shared" si="19"/>
        <v>2000</v>
      </c>
      <c r="H75" s="182">
        <f t="shared" si="20"/>
        <v>2000</v>
      </c>
      <c r="I75" s="91"/>
      <c r="J75" s="178"/>
      <c r="K75" s="179"/>
      <c r="L75" s="182"/>
      <c r="M75" s="182"/>
      <c r="N75" s="325"/>
    </row>
    <row r="76" spans="1:14" s="54" customFormat="1" ht="12.75" customHeight="1">
      <c r="A76" s="128"/>
      <c r="B76" s="46" t="s">
        <v>356</v>
      </c>
      <c r="C76" s="41" t="s">
        <v>357</v>
      </c>
      <c r="D76" s="182">
        <v>2970</v>
      </c>
      <c r="E76" s="182"/>
      <c r="F76" s="182"/>
      <c r="G76" s="182">
        <f t="shared" si="19"/>
        <v>2970</v>
      </c>
      <c r="H76" s="182">
        <f t="shared" si="20"/>
        <v>2970</v>
      </c>
      <c r="I76" s="91"/>
      <c r="J76" s="178"/>
      <c r="K76" s="179"/>
      <c r="L76" s="182"/>
      <c r="M76" s="182"/>
      <c r="N76" s="325"/>
    </row>
    <row r="77" spans="1:14" s="54" customFormat="1" ht="13.5" customHeight="1">
      <c r="A77" s="128"/>
      <c r="B77" s="46" t="s">
        <v>132</v>
      </c>
      <c r="C77" s="41" t="s">
        <v>133</v>
      </c>
      <c r="D77" s="182">
        <v>500</v>
      </c>
      <c r="E77" s="182"/>
      <c r="F77" s="182"/>
      <c r="G77" s="182">
        <f t="shared" si="19"/>
        <v>500</v>
      </c>
      <c r="H77" s="182">
        <f t="shared" si="20"/>
        <v>500</v>
      </c>
      <c r="I77" s="91"/>
      <c r="J77" s="178">
        <v>0</v>
      </c>
      <c r="K77" s="179">
        <v>0</v>
      </c>
      <c r="L77" s="182"/>
      <c r="M77" s="182"/>
      <c r="N77" s="325"/>
    </row>
    <row r="78" spans="1:14" s="54" customFormat="1" ht="13.5" customHeight="1">
      <c r="A78" s="128"/>
      <c r="B78" s="46" t="s">
        <v>134</v>
      </c>
      <c r="C78" s="41" t="s">
        <v>135</v>
      </c>
      <c r="D78" s="182">
        <v>1750</v>
      </c>
      <c r="E78" s="182"/>
      <c r="F78" s="182">
        <v>170</v>
      </c>
      <c r="G78" s="182">
        <f t="shared" si="19"/>
        <v>1580</v>
      </c>
      <c r="H78" s="182">
        <f t="shared" si="20"/>
        <v>1580</v>
      </c>
      <c r="I78" s="91"/>
      <c r="J78" s="178">
        <v>0</v>
      </c>
      <c r="K78" s="179">
        <v>0</v>
      </c>
      <c r="L78" s="182"/>
      <c r="M78" s="182"/>
      <c r="N78" s="325"/>
    </row>
    <row r="79" spans="1:14" s="54" customFormat="1" ht="15" customHeight="1">
      <c r="A79" s="128"/>
      <c r="B79" s="46" t="s">
        <v>136</v>
      </c>
      <c r="C79" s="41" t="s">
        <v>137</v>
      </c>
      <c r="D79" s="182">
        <v>3626</v>
      </c>
      <c r="E79" s="182"/>
      <c r="F79" s="182"/>
      <c r="G79" s="182">
        <f t="shared" si="19"/>
        <v>3626</v>
      </c>
      <c r="H79" s="182">
        <f t="shared" si="20"/>
        <v>3626</v>
      </c>
      <c r="I79" s="91"/>
      <c r="J79" s="178">
        <v>0</v>
      </c>
      <c r="K79" s="179">
        <v>0</v>
      </c>
      <c r="L79" s="182"/>
      <c r="M79" s="182"/>
      <c r="N79" s="325"/>
    </row>
    <row r="80" spans="1:14" s="54" customFormat="1" ht="15" customHeight="1">
      <c r="A80" s="128"/>
      <c r="B80" s="46" t="s">
        <v>779</v>
      </c>
      <c r="C80" s="190" t="s">
        <v>922</v>
      </c>
      <c r="D80" s="182">
        <v>100</v>
      </c>
      <c r="E80" s="182"/>
      <c r="F80" s="182"/>
      <c r="G80" s="182">
        <f t="shared" si="19"/>
        <v>100</v>
      </c>
      <c r="H80" s="182">
        <f t="shared" si="20"/>
        <v>100</v>
      </c>
      <c r="I80" s="91"/>
      <c r="J80" s="178"/>
      <c r="K80" s="179"/>
      <c r="L80" s="182"/>
      <c r="M80" s="182"/>
      <c r="N80" s="325"/>
    </row>
    <row r="81" spans="1:14" s="54" customFormat="1" ht="15" customHeight="1">
      <c r="A81" s="128"/>
      <c r="B81" s="46" t="s">
        <v>344</v>
      </c>
      <c r="C81" s="41" t="s">
        <v>941</v>
      </c>
      <c r="D81" s="182">
        <v>450</v>
      </c>
      <c r="E81" s="182">
        <v>170</v>
      </c>
      <c r="F81" s="182"/>
      <c r="G81" s="182">
        <f t="shared" si="19"/>
        <v>620</v>
      </c>
      <c r="H81" s="182">
        <f t="shared" si="20"/>
        <v>620</v>
      </c>
      <c r="I81" s="91"/>
      <c r="J81" s="178"/>
      <c r="K81" s="179"/>
      <c r="L81" s="182"/>
      <c r="M81" s="182"/>
      <c r="N81" s="325"/>
    </row>
    <row r="82" spans="1:14" s="54" customFormat="1" ht="15" customHeight="1">
      <c r="A82" s="128"/>
      <c r="B82" s="46" t="s">
        <v>345</v>
      </c>
      <c r="C82" s="41" t="s">
        <v>349</v>
      </c>
      <c r="D82" s="182">
        <v>500</v>
      </c>
      <c r="E82" s="182"/>
      <c r="F82" s="182"/>
      <c r="G82" s="182">
        <f t="shared" si="19"/>
        <v>500</v>
      </c>
      <c r="H82" s="182">
        <f t="shared" si="20"/>
        <v>500</v>
      </c>
      <c r="I82" s="91"/>
      <c r="J82" s="178"/>
      <c r="K82" s="179"/>
      <c r="L82" s="182"/>
      <c r="M82" s="182"/>
      <c r="N82" s="325"/>
    </row>
    <row r="83" spans="1:14" s="54" customFormat="1" ht="15" customHeight="1">
      <c r="A83" s="128"/>
      <c r="B83" s="46" t="s">
        <v>346</v>
      </c>
      <c r="C83" s="41" t="s">
        <v>350</v>
      </c>
      <c r="D83" s="182">
        <v>600</v>
      </c>
      <c r="E83" s="182"/>
      <c r="F83" s="182"/>
      <c r="G83" s="182">
        <f t="shared" si="19"/>
        <v>600</v>
      </c>
      <c r="H83" s="182">
        <f t="shared" si="20"/>
        <v>600</v>
      </c>
      <c r="I83" s="91"/>
      <c r="J83" s="178"/>
      <c r="K83" s="179"/>
      <c r="L83" s="182"/>
      <c r="M83" s="182"/>
      <c r="N83" s="325"/>
    </row>
    <row r="84" spans="1:14" s="54" customFormat="1" ht="21" customHeight="1">
      <c r="A84" s="124" t="s">
        <v>167</v>
      </c>
      <c r="B84" s="133"/>
      <c r="C84" s="67" t="s">
        <v>168</v>
      </c>
      <c r="D84" s="180">
        <f aca="true" t="shared" si="21" ref="D84:N84">D85+D96+D98+D109+D134+D144+D176</f>
        <v>3724738</v>
      </c>
      <c r="E84" s="180">
        <f t="shared" si="21"/>
        <v>258628</v>
      </c>
      <c r="F84" s="180">
        <f t="shared" si="21"/>
        <v>198928</v>
      </c>
      <c r="G84" s="180">
        <f t="shared" si="21"/>
        <v>3784438</v>
      </c>
      <c r="H84" s="180">
        <f t="shared" si="21"/>
        <v>3784438</v>
      </c>
      <c r="I84" s="180">
        <f t="shared" si="21"/>
        <v>2125843</v>
      </c>
      <c r="J84" s="180">
        <f t="shared" si="21"/>
        <v>353086</v>
      </c>
      <c r="K84" s="180">
        <f t="shared" si="21"/>
        <v>16120</v>
      </c>
      <c r="L84" s="180">
        <f t="shared" si="21"/>
        <v>0</v>
      </c>
      <c r="M84" s="180">
        <f t="shared" si="21"/>
        <v>0</v>
      </c>
      <c r="N84" s="181">
        <f t="shared" si="21"/>
        <v>0</v>
      </c>
    </row>
    <row r="85" spans="1:14" s="54" customFormat="1" ht="13.5" customHeight="1">
      <c r="A85" s="126" t="s">
        <v>169</v>
      </c>
      <c r="B85" s="122"/>
      <c r="C85" s="77" t="s">
        <v>170</v>
      </c>
      <c r="D85" s="176">
        <f>SUM(D86:D95)</f>
        <v>102935</v>
      </c>
      <c r="E85" s="176">
        <f aca="true" t="shared" si="22" ref="E85:N85">SUM(E86:E95)</f>
        <v>60000</v>
      </c>
      <c r="F85" s="176">
        <f t="shared" si="22"/>
        <v>0</v>
      </c>
      <c r="G85" s="176">
        <f t="shared" si="22"/>
        <v>162935</v>
      </c>
      <c r="H85" s="176">
        <f t="shared" si="22"/>
        <v>162935</v>
      </c>
      <c r="I85" s="176">
        <f t="shared" si="22"/>
        <v>107882</v>
      </c>
      <c r="J85" s="176">
        <f t="shared" si="22"/>
        <v>23000</v>
      </c>
      <c r="K85" s="176">
        <f t="shared" si="22"/>
        <v>0</v>
      </c>
      <c r="L85" s="176">
        <f t="shared" si="22"/>
        <v>0</v>
      </c>
      <c r="M85" s="176">
        <f t="shared" si="22"/>
        <v>0</v>
      </c>
      <c r="N85" s="177">
        <f t="shared" si="22"/>
        <v>0</v>
      </c>
    </row>
    <row r="86" spans="1:14" s="54" customFormat="1" ht="14.25" customHeight="1">
      <c r="A86" s="128"/>
      <c r="B86" s="46" t="s">
        <v>117</v>
      </c>
      <c r="C86" s="41" t="s">
        <v>738</v>
      </c>
      <c r="D86" s="188">
        <v>71120</v>
      </c>
      <c r="E86" s="188">
        <v>24524</v>
      </c>
      <c r="F86" s="188"/>
      <c r="G86" s="188">
        <f>D86+E86-F86</f>
        <v>95644</v>
      </c>
      <c r="H86" s="188">
        <f>G86</f>
        <v>95644</v>
      </c>
      <c r="I86" s="91">
        <f>D86</f>
        <v>71120</v>
      </c>
      <c r="J86" s="178"/>
      <c r="K86" s="179">
        <v>0</v>
      </c>
      <c r="L86" s="182"/>
      <c r="M86" s="182"/>
      <c r="N86" s="325"/>
    </row>
    <row r="87" spans="1:14" s="54" customFormat="1" ht="15.75" customHeight="1">
      <c r="A87" s="128"/>
      <c r="B87" s="46" t="s">
        <v>122</v>
      </c>
      <c r="C87" s="41" t="s">
        <v>123</v>
      </c>
      <c r="D87" s="188">
        <v>4712</v>
      </c>
      <c r="E87" s="188"/>
      <c r="F87" s="188"/>
      <c r="G87" s="188">
        <f aca="true" t="shared" si="23" ref="G87:G95">D87+E87-F87</f>
        <v>4712</v>
      </c>
      <c r="H87" s="188">
        <f aca="true" t="shared" si="24" ref="H87:H95">G87</f>
        <v>4712</v>
      </c>
      <c r="I87" s="91">
        <f>D87</f>
        <v>4712</v>
      </c>
      <c r="J87" s="178"/>
      <c r="K87" s="179">
        <v>0</v>
      </c>
      <c r="L87" s="182"/>
      <c r="M87" s="182"/>
      <c r="N87" s="325"/>
    </row>
    <row r="88" spans="1:14" s="54" customFormat="1" ht="16.5" customHeight="1">
      <c r="A88" s="128"/>
      <c r="B88" s="132" t="s">
        <v>166</v>
      </c>
      <c r="C88" s="41" t="s">
        <v>171</v>
      </c>
      <c r="D88" s="188">
        <v>12477</v>
      </c>
      <c r="E88" s="188">
        <v>7455</v>
      </c>
      <c r="F88" s="188"/>
      <c r="G88" s="188">
        <f t="shared" si="23"/>
        <v>19932</v>
      </c>
      <c r="H88" s="188">
        <f t="shared" si="24"/>
        <v>19932</v>
      </c>
      <c r="I88" s="91"/>
      <c r="J88" s="178">
        <f>H88</f>
        <v>19932</v>
      </c>
      <c r="K88" s="179"/>
      <c r="L88" s="182"/>
      <c r="M88" s="182"/>
      <c r="N88" s="325"/>
    </row>
    <row r="89" spans="1:14" s="54" customFormat="1" ht="15" customHeight="1">
      <c r="A89" s="128"/>
      <c r="B89" s="132" t="s">
        <v>124</v>
      </c>
      <c r="C89" s="41" t="s">
        <v>125</v>
      </c>
      <c r="D89" s="188">
        <v>1858</v>
      </c>
      <c r="E89" s="188">
        <v>1210</v>
      </c>
      <c r="F89" s="188"/>
      <c r="G89" s="188">
        <f t="shared" si="23"/>
        <v>3068</v>
      </c>
      <c r="H89" s="188">
        <f t="shared" si="24"/>
        <v>3068</v>
      </c>
      <c r="I89" s="91"/>
      <c r="J89" s="178">
        <f>H89</f>
        <v>3068</v>
      </c>
      <c r="K89" s="179"/>
      <c r="L89" s="182"/>
      <c r="M89" s="182"/>
      <c r="N89" s="325"/>
    </row>
    <row r="90" spans="1:14" s="54" customFormat="1" ht="15" customHeight="1">
      <c r="A90" s="128"/>
      <c r="B90" s="46" t="s">
        <v>670</v>
      </c>
      <c r="C90" s="41" t="s">
        <v>671</v>
      </c>
      <c r="D90" s="188">
        <v>7200</v>
      </c>
      <c r="E90" s="188">
        <v>24850</v>
      </c>
      <c r="F90" s="188"/>
      <c r="G90" s="188">
        <f t="shared" si="23"/>
        <v>32050</v>
      </c>
      <c r="H90" s="188">
        <f t="shared" si="24"/>
        <v>32050</v>
      </c>
      <c r="I90" s="91">
        <f>H90</f>
        <v>32050</v>
      </c>
      <c r="J90" s="178"/>
      <c r="K90" s="179">
        <v>0</v>
      </c>
      <c r="L90" s="182"/>
      <c r="M90" s="182"/>
      <c r="N90" s="325"/>
    </row>
    <row r="91" spans="1:14" s="54" customFormat="1" ht="15" customHeight="1">
      <c r="A91" s="128"/>
      <c r="B91" s="46" t="s">
        <v>126</v>
      </c>
      <c r="C91" s="41" t="s">
        <v>127</v>
      </c>
      <c r="D91" s="188">
        <v>154</v>
      </c>
      <c r="E91" s="188">
        <v>130</v>
      </c>
      <c r="F91" s="188"/>
      <c r="G91" s="188">
        <f t="shared" si="23"/>
        <v>284</v>
      </c>
      <c r="H91" s="188">
        <f t="shared" si="24"/>
        <v>284</v>
      </c>
      <c r="I91" s="91"/>
      <c r="J91" s="178">
        <v>0</v>
      </c>
      <c r="K91" s="179">
        <v>0</v>
      </c>
      <c r="L91" s="182"/>
      <c r="M91" s="182"/>
      <c r="N91" s="325"/>
    </row>
    <row r="92" spans="1:14" s="54" customFormat="1" ht="14.25" customHeight="1">
      <c r="A92" s="128"/>
      <c r="B92" s="46" t="s">
        <v>130</v>
      </c>
      <c r="C92" s="41" t="s">
        <v>217</v>
      </c>
      <c r="D92" s="188">
        <v>1461</v>
      </c>
      <c r="E92" s="188">
        <v>231</v>
      </c>
      <c r="F92" s="188"/>
      <c r="G92" s="188">
        <f t="shared" si="23"/>
        <v>1692</v>
      </c>
      <c r="H92" s="188">
        <f t="shared" si="24"/>
        <v>1692</v>
      </c>
      <c r="I92" s="91"/>
      <c r="J92" s="178">
        <v>0</v>
      </c>
      <c r="K92" s="179">
        <v>0</v>
      </c>
      <c r="L92" s="182"/>
      <c r="M92" s="182"/>
      <c r="N92" s="325"/>
    </row>
    <row r="93" spans="1:14" s="54" customFormat="1" ht="15" customHeight="1">
      <c r="A93" s="128"/>
      <c r="B93" s="46" t="s">
        <v>136</v>
      </c>
      <c r="C93" s="41" t="s">
        <v>137</v>
      </c>
      <c r="D93" s="188">
        <v>2644</v>
      </c>
      <c r="E93" s="188"/>
      <c r="F93" s="188"/>
      <c r="G93" s="188">
        <f t="shared" si="23"/>
        <v>2644</v>
      </c>
      <c r="H93" s="188">
        <f t="shared" si="24"/>
        <v>2644</v>
      </c>
      <c r="I93" s="91"/>
      <c r="J93" s="178">
        <v>0</v>
      </c>
      <c r="K93" s="179">
        <v>0</v>
      </c>
      <c r="L93" s="182"/>
      <c r="M93" s="182"/>
      <c r="N93" s="325"/>
    </row>
    <row r="94" spans="1:14" s="54" customFormat="1" ht="15" customHeight="1">
      <c r="A94" s="128"/>
      <c r="B94" s="46" t="s">
        <v>345</v>
      </c>
      <c r="C94" s="41" t="s">
        <v>349</v>
      </c>
      <c r="D94" s="188">
        <v>409</v>
      </c>
      <c r="E94" s="188">
        <v>900</v>
      </c>
      <c r="F94" s="188"/>
      <c r="G94" s="188">
        <f t="shared" si="23"/>
        <v>1309</v>
      </c>
      <c r="H94" s="188">
        <f t="shared" si="24"/>
        <v>1309</v>
      </c>
      <c r="I94" s="91"/>
      <c r="J94" s="178"/>
      <c r="K94" s="179"/>
      <c r="L94" s="182"/>
      <c r="M94" s="182"/>
      <c r="N94" s="325"/>
    </row>
    <row r="95" spans="1:14" s="54" customFormat="1" ht="15" customHeight="1">
      <c r="A95" s="128"/>
      <c r="B95" s="46" t="s">
        <v>346</v>
      </c>
      <c r="C95" s="453" t="s">
        <v>350</v>
      </c>
      <c r="D95" s="188">
        <v>900</v>
      </c>
      <c r="E95" s="188">
        <v>700</v>
      </c>
      <c r="F95" s="188"/>
      <c r="G95" s="188">
        <f t="shared" si="23"/>
        <v>1600</v>
      </c>
      <c r="H95" s="188">
        <f t="shared" si="24"/>
        <v>1600</v>
      </c>
      <c r="I95" s="91"/>
      <c r="J95" s="178">
        <v>0</v>
      </c>
      <c r="K95" s="179">
        <v>0</v>
      </c>
      <c r="L95" s="182"/>
      <c r="M95" s="182"/>
      <c r="N95" s="325"/>
    </row>
    <row r="96" spans="1:14" s="53" customFormat="1" ht="17.25" customHeight="1">
      <c r="A96" s="126" t="s">
        <v>499</v>
      </c>
      <c r="B96" s="122"/>
      <c r="C96" s="77" t="s">
        <v>735</v>
      </c>
      <c r="D96" s="176">
        <f>D97</f>
        <v>3120</v>
      </c>
      <c r="E96" s="176">
        <f aca="true" t="shared" si="25" ref="E96:N96">E97</f>
        <v>0</v>
      </c>
      <c r="F96" s="176">
        <f t="shared" si="25"/>
        <v>0</v>
      </c>
      <c r="G96" s="176">
        <f t="shared" si="25"/>
        <v>3120</v>
      </c>
      <c r="H96" s="176">
        <f t="shared" si="25"/>
        <v>3120</v>
      </c>
      <c r="I96" s="176">
        <f t="shared" si="25"/>
        <v>0</v>
      </c>
      <c r="J96" s="176">
        <f t="shared" si="25"/>
        <v>0</v>
      </c>
      <c r="K96" s="176">
        <f t="shared" si="25"/>
        <v>3120</v>
      </c>
      <c r="L96" s="176">
        <f t="shared" si="25"/>
        <v>0</v>
      </c>
      <c r="M96" s="176">
        <f t="shared" si="25"/>
        <v>0</v>
      </c>
      <c r="N96" s="177">
        <f t="shared" si="25"/>
        <v>0</v>
      </c>
    </row>
    <row r="97" spans="1:14" s="54" customFormat="1" ht="34.5" customHeight="1">
      <c r="A97" s="128"/>
      <c r="B97" s="46" t="s">
        <v>500</v>
      </c>
      <c r="C97" s="41" t="s">
        <v>194</v>
      </c>
      <c r="D97" s="182">
        <v>3120</v>
      </c>
      <c r="E97" s="182"/>
      <c r="F97" s="182"/>
      <c r="G97" s="182">
        <f>D97+E97-F97</f>
        <v>3120</v>
      </c>
      <c r="H97" s="182">
        <f>G97</f>
        <v>3120</v>
      </c>
      <c r="I97" s="182">
        <v>0</v>
      </c>
      <c r="J97" s="178">
        <v>0</v>
      </c>
      <c r="K97" s="179">
        <f>H97</f>
        <v>3120</v>
      </c>
      <c r="L97" s="182"/>
      <c r="M97" s="182"/>
      <c r="N97" s="325"/>
    </row>
    <row r="98" spans="1:14" s="53" customFormat="1" ht="16.5" customHeight="1">
      <c r="A98" s="126" t="s">
        <v>173</v>
      </c>
      <c r="B98" s="122"/>
      <c r="C98" s="77" t="s">
        <v>174</v>
      </c>
      <c r="D98" s="176">
        <f aca="true" t="shared" si="26" ref="D98:N98">SUM(D99:D108)</f>
        <v>131530</v>
      </c>
      <c r="E98" s="176">
        <f t="shared" si="26"/>
        <v>0</v>
      </c>
      <c r="F98" s="176">
        <f t="shared" si="26"/>
        <v>0</v>
      </c>
      <c r="G98" s="176">
        <f t="shared" si="26"/>
        <v>131530</v>
      </c>
      <c r="H98" s="176">
        <f t="shared" si="26"/>
        <v>131530</v>
      </c>
      <c r="I98" s="176">
        <f t="shared" si="26"/>
        <v>0</v>
      </c>
      <c r="J98" s="176">
        <f t="shared" si="26"/>
        <v>0</v>
      </c>
      <c r="K98" s="176">
        <f t="shared" si="26"/>
        <v>0</v>
      </c>
      <c r="L98" s="176">
        <f t="shared" si="26"/>
        <v>0</v>
      </c>
      <c r="M98" s="176">
        <f t="shared" si="26"/>
        <v>0</v>
      </c>
      <c r="N98" s="177">
        <f t="shared" si="26"/>
        <v>0</v>
      </c>
    </row>
    <row r="99" spans="1:14" s="54" customFormat="1" ht="12.75" customHeight="1">
      <c r="A99" s="128"/>
      <c r="B99" s="46" t="s">
        <v>116</v>
      </c>
      <c r="C99" s="41" t="s">
        <v>175</v>
      </c>
      <c r="D99" s="91">
        <v>101720</v>
      </c>
      <c r="E99" s="91"/>
      <c r="F99" s="91"/>
      <c r="G99" s="91">
        <f>D99+E99-F99</f>
        <v>101720</v>
      </c>
      <c r="H99" s="91">
        <f>G99</f>
        <v>101720</v>
      </c>
      <c r="I99" s="91">
        <v>0</v>
      </c>
      <c r="J99" s="178"/>
      <c r="K99" s="179">
        <v>0</v>
      </c>
      <c r="L99" s="182"/>
      <c r="M99" s="182"/>
      <c r="N99" s="325"/>
    </row>
    <row r="100" spans="1:14" s="54" customFormat="1" ht="12.75" customHeight="1">
      <c r="A100" s="128"/>
      <c r="B100" s="46" t="s">
        <v>126</v>
      </c>
      <c r="C100" s="41" t="s">
        <v>127</v>
      </c>
      <c r="D100" s="91">
        <v>7300</v>
      </c>
      <c r="E100" s="91"/>
      <c r="F100" s="91"/>
      <c r="G100" s="91">
        <f aca="true" t="shared" si="27" ref="G100:G108">D100+E100-F100</f>
        <v>7300</v>
      </c>
      <c r="H100" s="91">
        <f aca="true" t="shared" si="28" ref="H100:H108">G100</f>
        <v>7300</v>
      </c>
      <c r="I100" s="91">
        <v>0</v>
      </c>
      <c r="J100" s="178"/>
      <c r="K100" s="179">
        <v>0</v>
      </c>
      <c r="L100" s="182"/>
      <c r="M100" s="182"/>
      <c r="N100" s="325"/>
    </row>
    <row r="101" spans="1:14" s="54" customFormat="1" ht="12.75" customHeight="1">
      <c r="A101" s="128"/>
      <c r="B101" s="46" t="s">
        <v>128</v>
      </c>
      <c r="C101" s="41" t="s">
        <v>215</v>
      </c>
      <c r="D101" s="91">
        <v>7100</v>
      </c>
      <c r="E101" s="91"/>
      <c r="F101" s="91"/>
      <c r="G101" s="91">
        <f t="shared" si="27"/>
        <v>7100</v>
      </c>
      <c r="H101" s="91">
        <f t="shared" si="28"/>
        <v>7100</v>
      </c>
      <c r="I101" s="91">
        <v>0</v>
      </c>
      <c r="J101" s="178"/>
      <c r="K101" s="179">
        <v>0</v>
      </c>
      <c r="L101" s="182"/>
      <c r="M101" s="182"/>
      <c r="N101" s="325"/>
    </row>
    <row r="102" spans="1:14" s="54" customFormat="1" ht="12.75" customHeight="1">
      <c r="A102" s="128"/>
      <c r="B102" s="46" t="s">
        <v>130</v>
      </c>
      <c r="C102" s="41" t="s">
        <v>217</v>
      </c>
      <c r="D102" s="91">
        <v>7660</v>
      </c>
      <c r="E102" s="91"/>
      <c r="F102" s="91"/>
      <c r="G102" s="91">
        <f t="shared" si="27"/>
        <v>7660</v>
      </c>
      <c r="H102" s="91">
        <f t="shared" si="28"/>
        <v>7660</v>
      </c>
      <c r="I102" s="91">
        <v>0</v>
      </c>
      <c r="J102" s="178"/>
      <c r="K102" s="179">
        <v>0</v>
      </c>
      <c r="L102" s="182"/>
      <c r="M102" s="182"/>
      <c r="N102" s="325"/>
    </row>
    <row r="103" spans="1:14" s="54" customFormat="1" ht="12.75" customHeight="1">
      <c r="A103" s="128"/>
      <c r="B103" s="46" t="s">
        <v>343</v>
      </c>
      <c r="C103" s="41" t="s">
        <v>347</v>
      </c>
      <c r="D103" s="91">
        <v>450</v>
      </c>
      <c r="E103" s="91"/>
      <c r="F103" s="91"/>
      <c r="G103" s="91">
        <f t="shared" si="27"/>
        <v>450</v>
      </c>
      <c r="H103" s="91">
        <f t="shared" si="28"/>
        <v>450</v>
      </c>
      <c r="I103" s="91"/>
      <c r="J103" s="178"/>
      <c r="K103" s="179"/>
      <c r="L103" s="182"/>
      <c r="M103" s="182"/>
      <c r="N103" s="325"/>
    </row>
    <row r="104" spans="1:14" s="54" customFormat="1" ht="12.75" customHeight="1">
      <c r="A104" s="128"/>
      <c r="B104" s="46" t="s">
        <v>132</v>
      </c>
      <c r="C104" s="41" t="s">
        <v>133</v>
      </c>
      <c r="D104" s="91">
        <v>200</v>
      </c>
      <c r="E104" s="91"/>
      <c r="F104" s="91"/>
      <c r="G104" s="91">
        <f t="shared" si="27"/>
        <v>200</v>
      </c>
      <c r="H104" s="91">
        <f t="shared" si="28"/>
        <v>200</v>
      </c>
      <c r="I104" s="91"/>
      <c r="J104" s="178"/>
      <c r="K104" s="179"/>
      <c r="L104" s="182"/>
      <c r="M104" s="182"/>
      <c r="N104" s="325"/>
    </row>
    <row r="105" spans="1:14" s="54" customFormat="1" ht="12.75" customHeight="1">
      <c r="A105" s="128"/>
      <c r="B105" s="46" t="s">
        <v>748</v>
      </c>
      <c r="C105" s="41" t="s">
        <v>752</v>
      </c>
      <c r="D105" s="91">
        <v>100</v>
      </c>
      <c r="E105" s="91"/>
      <c r="F105" s="91"/>
      <c r="G105" s="91">
        <f t="shared" si="27"/>
        <v>100</v>
      </c>
      <c r="H105" s="91">
        <f t="shared" si="28"/>
        <v>100</v>
      </c>
      <c r="I105" s="91"/>
      <c r="J105" s="178"/>
      <c r="K105" s="179"/>
      <c r="L105" s="182"/>
      <c r="M105" s="182"/>
      <c r="N105" s="325"/>
    </row>
    <row r="106" spans="1:14" s="54" customFormat="1" ht="12.75" customHeight="1">
      <c r="A106" s="128"/>
      <c r="B106" s="46" t="s">
        <v>344</v>
      </c>
      <c r="C106" s="41" t="s">
        <v>348</v>
      </c>
      <c r="D106" s="91">
        <v>1000</v>
      </c>
      <c r="E106" s="91"/>
      <c r="F106" s="91"/>
      <c r="G106" s="91">
        <f t="shared" si="27"/>
        <v>1000</v>
      </c>
      <c r="H106" s="91">
        <f t="shared" si="28"/>
        <v>1000</v>
      </c>
      <c r="I106" s="91"/>
      <c r="J106" s="178"/>
      <c r="K106" s="179"/>
      <c r="L106" s="182"/>
      <c r="M106" s="182"/>
      <c r="N106" s="325"/>
    </row>
    <row r="107" spans="1:14" s="54" customFormat="1" ht="12.75" customHeight="1">
      <c r="A107" s="128"/>
      <c r="B107" s="46" t="s">
        <v>345</v>
      </c>
      <c r="C107" s="41" t="s">
        <v>349</v>
      </c>
      <c r="D107" s="91">
        <v>1500</v>
      </c>
      <c r="E107" s="91"/>
      <c r="F107" s="91"/>
      <c r="G107" s="91">
        <f t="shared" si="27"/>
        <v>1500</v>
      </c>
      <c r="H107" s="91">
        <f t="shared" si="28"/>
        <v>1500</v>
      </c>
      <c r="I107" s="91"/>
      <c r="J107" s="178"/>
      <c r="K107" s="179"/>
      <c r="L107" s="182"/>
      <c r="M107" s="182"/>
      <c r="N107" s="325"/>
    </row>
    <row r="108" spans="1:14" s="54" customFormat="1" ht="12.75" customHeight="1">
      <c r="A108" s="128"/>
      <c r="B108" s="46" t="s">
        <v>346</v>
      </c>
      <c r="C108" s="41" t="s">
        <v>350</v>
      </c>
      <c r="D108" s="91">
        <v>4500</v>
      </c>
      <c r="E108" s="91"/>
      <c r="F108" s="91"/>
      <c r="G108" s="91">
        <f t="shared" si="27"/>
        <v>4500</v>
      </c>
      <c r="H108" s="91">
        <f t="shared" si="28"/>
        <v>4500</v>
      </c>
      <c r="I108" s="91"/>
      <c r="J108" s="178"/>
      <c r="K108" s="179"/>
      <c r="L108" s="182"/>
      <c r="M108" s="182"/>
      <c r="N108" s="325"/>
    </row>
    <row r="109" spans="1:14" s="53" customFormat="1" ht="15.75" customHeight="1">
      <c r="A109" s="126" t="s">
        <v>176</v>
      </c>
      <c r="B109" s="122"/>
      <c r="C109" s="77" t="s">
        <v>177</v>
      </c>
      <c r="D109" s="176">
        <f>SUM(D110:D133)</f>
        <v>2868475</v>
      </c>
      <c r="E109" s="176">
        <f aca="true" t="shared" si="29" ref="E109:N109">SUM(E110:E133)</f>
        <v>0</v>
      </c>
      <c r="F109" s="176">
        <f t="shared" si="29"/>
        <v>0</v>
      </c>
      <c r="G109" s="176">
        <f t="shared" si="29"/>
        <v>2868475</v>
      </c>
      <c r="H109" s="176">
        <f t="shared" si="29"/>
        <v>2868475</v>
      </c>
      <c r="I109" s="176">
        <f t="shared" si="29"/>
        <v>1910371</v>
      </c>
      <c r="J109" s="176">
        <f t="shared" si="29"/>
        <v>315565</v>
      </c>
      <c r="K109" s="176">
        <f t="shared" si="29"/>
        <v>10000</v>
      </c>
      <c r="L109" s="176">
        <f t="shared" si="29"/>
        <v>0</v>
      </c>
      <c r="M109" s="176">
        <f t="shared" si="29"/>
        <v>0</v>
      </c>
      <c r="N109" s="177">
        <f t="shared" si="29"/>
        <v>0</v>
      </c>
    </row>
    <row r="110" spans="1:14" s="53" customFormat="1" ht="34.5" customHeight="1">
      <c r="A110" s="130"/>
      <c r="B110" s="189" t="s">
        <v>172</v>
      </c>
      <c r="C110" s="41" t="s">
        <v>195</v>
      </c>
      <c r="D110" s="188">
        <v>10000</v>
      </c>
      <c r="E110" s="188"/>
      <c r="F110" s="188"/>
      <c r="G110" s="188">
        <f>D110+E110-F110</f>
        <v>10000</v>
      </c>
      <c r="H110" s="188">
        <f>G110</f>
        <v>10000</v>
      </c>
      <c r="I110" s="188"/>
      <c r="J110" s="188"/>
      <c r="K110" s="188">
        <f>H110</f>
        <v>10000</v>
      </c>
      <c r="L110" s="188"/>
      <c r="M110" s="188"/>
      <c r="N110" s="459"/>
    </row>
    <row r="111" spans="1:14" s="54" customFormat="1" ht="13.5" customHeight="1">
      <c r="A111" s="128"/>
      <c r="B111" s="46" t="s">
        <v>764</v>
      </c>
      <c r="C111" s="41" t="s">
        <v>720</v>
      </c>
      <c r="D111" s="91">
        <v>1000</v>
      </c>
      <c r="E111" s="91"/>
      <c r="F111" s="91"/>
      <c r="G111" s="188">
        <f aca="true" t="shared" si="30" ref="G111:G133">D111+E111-F111</f>
        <v>1000</v>
      </c>
      <c r="H111" s="188">
        <f aca="true" t="shared" si="31" ref="H111:H133">G111</f>
        <v>1000</v>
      </c>
      <c r="I111" s="91">
        <v>0</v>
      </c>
      <c r="J111" s="178"/>
      <c r="K111" s="179">
        <v>0</v>
      </c>
      <c r="L111" s="182"/>
      <c r="M111" s="182"/>
      <c r="N111" s="325"/>
    </row>
    <row r="112" spans="1:14" s="54" customFormat="1" ht="15.75" customHeight="1">
      <c r="A112" s="128"/>
      <c r="B112" s="46" t="s">
        <v>117</v>
      </c>
      <c r="C112" s="41" t="s">
        <v>738</v>
      </c>
      <c r="D112" s="91">
        <v>1769630</v>
      </c>
      <c r="E112" s="91"/>
      <c r="F112" s="91"/>
      <c r="G112" s="188">
        <f t="shared" si="30"/>
        <v>1769630</v>
      </c>
      <c r="H112" s="188">
        <f t="shared" si="31"/>
        <v>1769630</v>
      </c>
      <c r="I112" s="91">
        <f>H112</f>
        <v>1769630</v>
      </c>
      <c r="J112" s="178"/>
      <c r="K112" s="179">
        <v>0</v>
      </c>
      <c r="L112" s="182"/>
      <c r="M112" s="182"/>
      <c r="N112" s="325"/>
    </row>
    <row r="113" spans="1:14" s="54" customFormat="1" ht="16.5" customHeight="1">
      <c r="A113" s="128"/>
      <c r="B113" s="46" t="s">
        <v>122</v>
      </c>
      <c r="C113" s="41" t="s">
        <v>123</v>
      </c>
      <c r="D113" s="91">
        <v>113926</v>
      </c>
      <c r="E113" s="91"/>
      <c r="F113" s="91"/>
      <c r="G113" s="188">
        <f t="shared" si="30"/>
        <v>113926</v>
      </c>
      <c r="H113" s="188">
        <f t="shared" si="31"/>
        <v>113926</v>
      </c>
      <c r="I113" s="91">
        <f>H113</f>
        <v>113926</v>
      </c>
      <c r="J113" s="178"/>
      <c r="K113" s="179">
        <v>0</v>
      </c>
      <c r="L113" s="182"/>
      <c r="M113" s="182"/>
      <c r="N113" s="325"/>
    </row>
    <row r="114" spans="1:14" s="54" customFormat="1" ht="15" customHeight="1">
      <c r="A114" s="128"/>
      <c r="B114" s="132" t="s">
        <v>166</v>
      </c>
      <c r="C114" s="41" t="s">
        <v>148</v>
      </c>
      <c r="D114" s="91">
        <v>269417</v>
      </c>
      <c r="E114" s="91"/>
      <c r="F114" s="91"/>
      <c r="G114" s="188">
        <f t="shared" si="30"/>
        <v>269417</v>
      </c>
      <c r="H114" s="188">
        <f t="shared" si="31"/>
        <v>269417</v>
      </c>
      <c r="I114" s="91">
        <v>0</v>
      </c>
      <c r="J114" s="178">
        <f>H114</f>
        <v>269417</v>
      </c>
      <c r="K114" s="179">
        <v>0</v>
      </c>
      <c r="L114" s="182"/>
      <c r="M114" s="182"/>
      <c r="N114" s="325"/>
    </row>
    <row r="115" spans="1:14" s="54" customFormat="1" ht="15" customHeight="1">
      <c r="A115" s="128"/>
      <c r="B115" s="132" t="s">
        <v>124</v>
      </c>
      <c r="C115" s="41" t="s">
        <v>125</v>
      </c>
      <c r="D115" s="91">
        <v>46148</v>
      </c>
      <c r="E115" s="91"/>
      <c r="F115" s="91"/>
      <c r="G115" s="188">
        <f t="shared" si="30"/>
        <v>46148</v>
      </c>
      <c r="H115" s="188">
        <f t="shared" si="31"/>
        <v>46148</v>
      </c>
      <c r="I115" s="91"/>
      <c r="J115" s="178">
        <f>H115</f>
        <v>46148</v>
      </c>
      <c r="K115" s="179">
        <v>0</v>
      </c>
      <c r="L115" s="182"/>
      <c r="M115" s="182"/>
      <c r="N115" s="325"/>
    </row>
    <row r="116" spans="1:14" s="54" customFormat="1" ht="13.5" customHeight="1">
      <c r="A116" s="128"/>
      <c r="B116" s="132" t="s">
        <v>670</v>
      </c>
      <c r="C116" s="41" t="s">
        <v>671</v>
      </c>
      <c r="D116" s="91">
        <v>26815</v>
      </c>
      <c r="E116" s="91"/>
      <c r="F116" s="91"/>
      <c r="G116" s="188">
        <f t="shared" si="30"/>
        <v>26815</v>
      </c>
      <c r="H116" s="188">
        <f t="shared" si="31"/>
        <v>26815</v>
      </c>
      <c r="I116" s="91">
        <f>H116</f>
        <v>26815</v>
      </c>
      <c r="J116" s="178"/>
      <c r="K116" s="179">
        <v>0</v>
      </c>
      <c r="L116" s="182"/>
      <c r="M116" s="182"/>
      <c r="N116" s="325"/>
    </row>
    <row r="117" spans="1:14" s="54" customFormat="1" ht="15.75" customHeight="1">
      <c r="A117" s="128"/>
      <c r="B117" s="46" t="s">
        <v>126</v>
      </c>
      <c r="C117" s="41" t="s">
        <v>127</v>
      </c>
      <c r="D117" s="91">
        <v>50000</v>
      </c>
      <c r="E117" s="91"/>
      <c r="F117" s="91"/>
      <c r="G117" s="188">
        <f t="shared" si="30"/>
        <v>50000</v>
      </c>
      <c r="H117" s="188">
        <f t="shared" si="31"/>
        <v>50000</v>
      </c>
      <c r="I117" s="91">
        <v>0</v>
      </c>
      <c r="J117" s="178"/>
      <c r="K117" s="179">
        <v>0</v>
      </c>
      <c r="L117" s="182"/>
      <c r="M117" s="182"/>
      <c r="N117" s="325"/>
    </row>
    <row r="118" spans="1:14" s="54" customFormat="1" ht="15.75" customHeight="1">
      <c r="A118" s="128"/>
      <c r="B118" s="46" t="s">
        <v>128</v>
      </c>
      <c r="C118" s="41" t="s">
        <v>215</v>
      </c>
      <c r="D118" s="91">
        <v>49000</v>
      </c>
      <c r="E118" s="91"/>
      <c r="F118" s="91"/>
      <c r="G118" s="188">
        <f t="shared" si="30"/>
        <v>49000</v>
      </c>
      <c r="H118" s="188">
        <f t="shared" si="31"/>
        <v>49000</v>
      </c>
      <c r="I118" s="91">
        <v>0</v>
      </c>
      <c r="J118" s="178"/>
      <c r="K118" s="179">
        <v>0</v>
      </c>
      <c r="L118" s="182"/>
      <c r="M118" s="182"/>
      <c r="N118" s="325"/>
    </row>
    <row r="119" spans="1:14" s="54" customFormat="1" ht="15.75" customHeight="1">
      <c r="A119" s="128"/>
      <c r="B119" s="46" t="s">
        <v>186</v>
      </c>
      <c r="C119" s="41" t="s">
        <v>187</v>
      </c>
      <c r="D119" s="91">
        <v>2000</v>
      </c>
      <c r="E119" s="91"/>
      <c r="F119" s="91"/>
      <c r="G119" s="188">
        <f t="shared" si="30"/>
        <v>2000</v>
      </c>
      <c r="H119" s="188">
        <f t="shared" si="31"/>
        <v>2000</v>
      </c>
      <c r="I119" s="91">
        <v>0</v>
      </c>
      <c r="J119" s="178"/>
      <c r="K119" s="179">
        <v>0</v>
      </c>
      <c r="L119" s="182"/>
      <c r="M119" s="182"/>
      <c r="N119" s="325"/>
    </row>
    <row r="120" spans="1:14" s="54" customFormat="1" ht="13.5" customHeight="1">
      <c r="A120" s="128"/>
      <c r="B120" s="46" t="s">
        <v>130</v>
      </c>
      <c r="C120" s="41" t="s">
        <v>217</v>
      </c>
      <c r="D120" s="91">
        <v>415000</v>
      </c>
      <c r="E120" s="91"/>
      <c r="F120" s="91"/>
      <c r="G120" s="188">
        <f t="shared" si="30"/>
        <v>415000</v>
      </c>
      <c r="H120" s="188">
        <f t="shared" si="31"/>
        <v>415000</v>
      </c>
      <c r="I120" s="91">
        <v>0</v>
      </c>
      <c r="J120" s="178"/>
      <c r="K120" s="179">
        <v>0</v>
      </c>
      <c r="L120" s="182"/>
      <c r="M120" s="182"/>
      <c r="N120" s="325"/>
    </row>
    <row r="121" spans="1:14" s="54" customFormat="1" ht="13.5" customHeight="1">
      <c r="A121" s="128"/>
      <c r="B121" s="46" t="s">
        <v>672</v>
      </c>
      <c r="C121" s="41" t="s">
        <v>491</v>
      </c>
      <c r="D121" s="91">
        <v>3415</v>
      </c>
      <c r="E121" s="91"/>
      <c r="F121" s="91"/>
      <c r="G121" s="188">
        <f t="shared" si="30"/>
        <v>3415</v>
      </c>
      <c r="H121" s="188">
        <f t="shared" si="31"/>
        <v>3415</v>
      </c>
      <c r="I121" s="91">
        <v>0</v>
      </c>
      <c r="J121" s="178"/>
      <c r="K121" s="179">
        <v>0</v>
      </c>
      <c r="L121" s="182"/>
      <c r="M121" s="182"/>
      <c r="N121" s="325"/>
    </row>
    <row r="122" spans="1:14" s="54" customFormat="1" ht="13.5" customHeight="1">
      <c r="A122" s="128"/>
      <c r="B122" s="46" t="s">
        <v>351</v>
      </c>
      <c r="C122" s="41" t="s">
        <v>353</v>
      </c>
      <c r="D122" s="91">
        <v>10000</v>
      </c>
      <c r="E122" s="91"/>
      <c r="F122" s="91"/>
      <c r="G122" s="188">
        <f t="shared" si="30"/>
        <v>10000</v>
      </c>
      <c r="H122" s="188">
        <f t="shared" si="31"/>
        <v>10000</v>
      </c>
      <c r="I122" s="91"/>
      <c r="J122" s="178"/>
      <c r="K122" s="179"/>
      <c r="L122" s="182"/>
      <c r="M122" s="182"/>
      <c r="N122" s="325"/>
    </row>
    <row r="123" spans="1:14" s="54" customFormat="1" ht="13.5" customHeight="1">
      <c r="A123" s="128"/>
      <c r="B123" s="46" t="s">
        <v>343</v>
      </c>
      <c r="C123" s="41" t="s">
        <v>347</v>
      </c>
      <c r="D123" s="91">
        <v>12870</v>
      </c>
      <c r="E123" s="91"/>
      <c r="F123" s="91"/>
      <c r="G123" s="188">
        <f t="shared" si="30"/>
        <v>12870</v>
      </c>
      <c r="H123" s="188">
        <f t="shared" si="31"/>
        <v>12870</v>
      </c>
      <c r="I123" s="91"/>
      <c r="J123" s="178"/>
      <c r="K123" s="179"/>
      <c r="L123" s="182"/>
      <c r="M123" s="182"/>
      <c r="N123" s="325"/>
    </row>
    <row r="124" spans="1:14" s="54" customFormat="1" ht="13.5" customHeight="1">
      <c r="A124" s="128"/>
      <c r="B124" s="46" t="s">
        <v>352</v>
      </c>
      <c r="C124" s="41" t="s">
        <v>920</v>
      </c>
      <c r="D124" s="91">
        <v>1000</v>
      </c>
      <c r="E124" s="91"/>
      <c r="F124" s="91"/>
      <c r="G124" s="188">
        <f t="shared" si="30"/>
        <v>1000</v>
      </c>
      <c r="H124" s="188">
        <f t="shared" si="31"/>
        <v>1000</v>
      </c>
      <c r="I124" s="91"/>
      <c r="J124" s="178"/>
      <c r="K124" s="179"/>
      <c r="L124" s="182"/>
      <c r="M124" s="182"/>
      <c r="N124" s="325"/>
    </row>
    <row r="125" spans="1:14" s="54" customFormat="1" ht="14.25" customHeight="1">
      <c r="A125" s="128"/>
      <c r="B125" s="46" t="s">
        <v>132</v>
      </c>
      <c r="C125" s="41" t="s">
        <v>133</v>
      </c>
      <c r="D125" s="91">
        <v>9000</v>
      </c>
      <c r="E125" s="91"/>
      <c r="F125" s="91"/>
      <c r="G125" s="188">
        <f t="shared" si="30"/>
        <v>9000</v>
      </c>
      <c r="H125" s="188">
        <f t="shared" si="31"/>
        <v>9000</v>
      </c>
      <c r="I125" s="91">
        <v>0</v>
      </c>
      <c r="J125" s="178"/>
      <c r="K125" s="179">
        <v>0</v>
      </c>
      <c r="L125" s="182"/>
      <c r="M125" s="182"/>
      <c r="N125" s="325"/>
    </row>
    <row r="126" spans="1:14" s="54" customFormat="1" ht="14.25" customHeight="1">
      <c r="A126" s="128"/>
      <c r="B126" s="46" t="s">
        <v>748</v>
      </c>
      <c r="C126" s="41" t="s">
        <v>752</v>
      </c>
      <c r="D126" s="91">
        <v>1000</v>
      </c>
      <c r="E126" s="91"/>
      <c r="F126" s="91"/>
      <c r="G126" s="188">
        <f t="shared" si="30"/>
        <v>1000</v>
      </c>
      <c r="H126" s="188">
        <f t="shared" si="31"/>
        <v>1000</v>
      </c>
      <c r="I126" s="91">
        <v>0</v>
      </c>
      <c r="J126" s="178"/>
      <c r="K126" s="179">
        <v>0</v>
      </c>
      <c r="L126" s="182"/>
      <c r="M126" s="182"/>
      <c r="N126" s="325"/>
    </row>
    <row r="127" spans="1:14" s="54" customFormat="1" ht="15" customHeight="1">
      <c r="A127" s="128"/>
      <c r="B127" s="46" t="s">
        <v>134</v>
      </c>
      <c r="C127" s="41" t="s">
        <v>135</v>
      </c>
      <c r="D127" s="91">
        <v>700</v>
      </c>
      <c r="E127" s="91"/>
      <c r="F127" s="91"/>
      <c r="G127" s="188">
        <f t="shared" si="30"/>
        <v>700</v>
      </c>
      <c r="H127" s="188">
        <f t="shared" si="31"/>
        <v>700</v>
      </c>
      <c r="I127" s="91">
        <v>0</v>
      </c>
      <c r="J127" s="178"/>
      <c r="K127" s="179">
        <v>0</v>
      </c>
      <c r="L127" s="182"/>
      <c r="M127" s="182"/>
      <c r="N127" s="325"/>
    </row>
    <row r="128" spans="1:14" s="54" customFormat="1" ht="14.25" customHeight="1">
      <c r="A128" s="128"/>
      <c r="B128" s="46" t="s">
        <v>136</v>
      </c>
      <c r="C128" s="41" t="s">
        <v>137</v>
      </c>
      <c r="D128" s="91">
        <v>39514</v>
      </c>
      <c r="E128" s="91"/>
      <c r="F128" s="91"/>
      <c r="G128" s="188">
        <f t="shared" si="30"/>
        <v>39514</v>
      </c>
      <c r="H128" s="188">
        <f t="shared" si="31"/>
        <v>39514</v>
      </c>
      <c r="I128" s="91">
        <v>0</v>
      </c>
      <c r="J128" s="178"/>
      <c r="K128" s="179">
        <v>0</v>
      </c>
      <c r="L128" s="182"/>
      <c r="M128" s="182"/>
      <c r="N128" s="325"/>
    </row>
    <row r="129" spans="1:14" s="54" customFormat="1" ht="12.75" customHeight="1">
      <c r="A129" s="129"/>
      <c r="B129" s="132" t="s">
        <v>150</v>
      </c>
      <c r="C129" s="41" t="s">
        <v>151</v>
      </c>
      <c r="D129" s="91">
        <v>200</v>
      </c>
      <c r="E129" s="91"/>
      <c r="F129" s="91"/>
      <c r="G129" s="188">
        <f t="shared" si="30"/>
        <v>200</v>
      </c>
      <c r="H129" s="188">
        <f t="shared" si="31"/>
        <v>200</v>
      </c>
      <c r="I129" s="91">
        <v>0</v>
      </c>
      <c r="J129" s="178"/>
      <c r="K129" s="179">
        <v>0</v>
      </c>
      <c r="L129" s="182"/>
      <c r="M129" s="182"/>
      <c r="N129" s="325"/>
    </row>
    <row r="130" spans="1:14" s="54" customFormat="1" ht="13.5" customHeight="1">
      <c r="A130" s="129"/>
      <c r="B130" s="132" t="s">
        <v>686</v>
      </c>
      <c r="C130" s="41" t="s">
        <v>502</v>
      </c>
      <c r="D130" s="91">
        <v>600</v>
      </c>
      <c r="E130" s="91"/>
      <c r="F130" s="91"/>
      <c r="G130" s="188">
        <f t="shared" si="30"/>
        <v>600</v>
      </c>
      <c r="H130" s="188">
        <f t="shared" si="31"/>
        <v>600</v>
      </c>
      <c r="I130" s="91">
        <v>0</v>
      </c>
      <c r="J130" s="178"/>
      <c r="K130" s="179">
        <v>0</v>
      </c>
      <c r="L130" s="182"/>
      <c r="M130" s="182"/>
      <c r="N130" s="325"/>
    </row>
    <row r="131" spans="1:14" s="54" customFormat="1" ht="13.5" customHeight="1">
      <c r="A131" s="129"/>
      <c r="B131" s="132" t="s">
        <v>344</v>
      </c>
      <c r="C131" s="41" t="s">
        <v>780</v>
      </c>
      <c r="D131" s="91">
        <v>10500</v>
      </c>
      <c r="E131" s="91"/>
      <c r="F131" s="91"/>
      <c r="G131" s="188">
        <f t="shared" si="30"/>
        <v>10500</v>
      </c>
      <c r="H131" s="188">
        <f t="shared" si="31"/>
        <v>10500</v>
      </c>
      <c r="I131" s="91"/>
      <c r="J131" s="178"/>
      <c r="K131" s="179"/>
      <c r="L131" s="182"/>
      <c r="M131" s="182"/>
      <c r="N131" s="325"/>
    </row>
    <row r="132" spans="1:14" s="54" customFormat="1" ht="13.5" customHeight="1">
      <c r="A132" s="129"/>
      <c r="B132" s="132" t="s">
        <v>345</v>
      </c>
      <c r="C132" s="41" t="s">
        <v>349</v>
      </c>
      <c r="D132" s="91">
        <v>4000</v>
      </c>
      <c r="E132" s="91"/>
      <c r="F132" s="91"/>
      <c r="G132" s="188">
        <f t="shared" si="30"/>
        <v>4000</v>
      </c>
      <c r="H132" s="188">
        <f t="shared" si="31"/>
        <v>4000</v>
      </c>
      <c r="I132" s="91"/>
      <c r="J132" s="178"/>
      <c r="K132" s="179"/>
      <c r="L132" s="182"/>
      <c r="M132" s="182"/>
      <c r="N132" s="325"/>
    </row>
    <row r="133" spans="1:14" s="54" customFormat="1" ht="13.5" customHeight="1">
      <c r="A133" s="129"/>
      <c r="B133" s="132" t="s">
        <v>346</v>
      </c>
      <c r="C133" s="41" t="s">
        <v>350</v>
      </c>
      <c r="D133" s="91">
        <v>22740</v>
      </c>
      <c r="E133" s="91"/>
      <c r="F133" s="91"/>
      <c r="G133" s="188">
        <f t="shared" si="30"/>
        <v>22740</v>
      </c>
      <c r="H133" s="188">
        <f t="shared" si="31"/>
        <v>22740</v>
      </c>
      <c r="I133" s="91"/>
      <c r="J133" s="178"/>
      <c r="K133" s="179"/>
      <c r="L133" s="182"/>
      <c r="M133" s="182"/>
      <c r="N133" s="325"/>
    </row>
    <row r="134" spans="1:14" s="54" customFormat="1" ht="15" customHeight="1">
      <c r="A134" s="126" t="s">
        <v>178</v>
      </c>
      <c r="B134" s="122"/>
      <c r="C134" s="77" t="s">
        <v>179</v>
      </c>
      <c r="D134" s="176">
        <f>SUM(D135:D143)</f>
        <v>14000</v>
      </c>
      <c r="E134" s="176">
        <f aca="true" t="shared" si="32" ref="E134:N134">SUM(E135:E143)</f>
        <v>0</v>
      </c>
      <c r="F134" s="176">
        <f t="shared" si="32"/>
        <v>0</v>
      </c>
      <c r="G134" s="176">
        <f t="shared" si="32"/>
        <v>14000</v>
      </c>
      <c r="H134" s="176">
        <f t="shared" si="32"/>
        <v>14000</v>
      </c>
      <c r="I134" s="176">
        <f t="shared" si="32"/>
        <v>5800</v>
      </c>
      <c r="J134" s="176">
        <f t="shared" si="32"/>
        <v>711</v>
      </c>
      <c r="K134" s="176">
        <f t="shared" si="32"/>
        <v>0</v>
      </c>
      <c r="L134" s="176">
        <f t="shared" si="32"/>
        <v>0</v>
      </c>
      <c r="M134" s="176">
        <f t="shared" si="32"/>
        <v>0</v>
      </c>
      <c r="N134" s="177">
        <f t="shared" si="32"/>
        <v>0</v>
      </c>
    </row>
    <row r="135" spans="1:14" s="54" customFormat="1" ht="16.5" customHeight="1">
      <c r="A135" s="129"/>
      <c r="B135" s="46" t="s">
        <v>116</v>
      </c>
      <c r="C135" s="41" t="s">
        <v>175</v>
      </c>
      <c r="D135" s="91">
        <v>5330</v>
      </c>
      <c r="E135" s="91"/>
      <c r="F135" s="91"/>
      <c r="G135" s="91">
        <f>D135+E135-F135</f>
        <v>5330</v>
      </c>
      <c r="H135" s="91">
        <f>G135</f>
        <v>5330</v>
      </c>
      <c r="I135" s="91"/>
      <c r="J135" s="178">
        <v>0</v>
      </c>
      <c r="K135" s="179">
        <v>0</v>
      </c>
      <c r="L135" s="182"/>
      <c r="M135" s="182"/>
      <c r="N135" s="325"/>
    </row>
    <row r="136" spans="1:14" s="54" customFormat="1" ht="15.75" customHeight="1">
      <c r="A136" s="128"/>
      <c r="B136" s="46" t="s">
        <v>147</v>
      </c>
      <c r="C136" s="41" t="s">
        <v>180</v>
      </c>
      <c r="D136" s="91">
        <v>612</v>
      </c>
      <c r="E136" s="91"/>
      <c r="F136" s="91"/>
      <c r="G136" s="91">
        <f aca="true" t="shared" si="33" ref="G136:G143">D136+E136-F136</f>
        <v>612</v>
      </c>
      <c r="H136" s="91">
        <f aca="true" t="shared" si="34" ref="H136:H143">G136</f>
        <v>612</v>
      </c>
      <c r="I136" s="91"/>
      <c r="J136" s="178">
        <f>H136</f>
        <v>612</v>
      </c>
      <c r="K136" s="179">
        <v>0</v>
      </c>
      <c r="L136" s="182"/>
      <c r="M136" s="182"/>
      <c r="N136" s="325"/>
    </row>
    <row r="137" spans="1:14" s="54" customFormat="1" ht="15.75" customHeight="1">
      <c r="A137" s="128"/>
      <c r="B137" s="46" t="s">
        <v>124</v>
      </c>
      <c r="C137" s="41" t="s">
        <v>125</v>
      </c>
      <c r="D137" s="91">
        <v>99</v>
      </c>
      <c r="E137" s="91"/>
      <c r="F137" s="91"/>
      <c r="G137" s="91">
        <f t="shared" si="33"/>
        <v>99</v>
      </c>
      <c r="H137" s="91">
        <f t="shared" si="34"/>
        <v>99</v>
      </c>
      <c r="I137" s="91"/>
      <c r="J137" s="178">
        <f>H137</f>
        <v>99</v>
      </c>
      <c r="K137" s="179">
        <v>0</v>
      </c>
      <c r="L137" s="182"/>
      <c r="M137" s="182"/>
      <c r="N137" s="325"/>
    </row>
    <row r="138" spans="1:14" s="54" customFormat="1" ht="15.75" customHeight="1">
      <c r="A138" s="128"/>
      <c r="B138" s="46" t="s">
        <v>670</v>
      </c>
      <c r="C138" s="41" t="s">
        <v>671</v>
      </c>
      <c r="D138" s="91">
        <v>5800</v>
      </c>
      <c r="E138" s="91"/>
      <c r="F138" s="91"/>
      <c r="G138" s="91">
        <f t="shared" si="33"/>
        <v>5800</v>
      </c>
      <c r="H138" s="91">
        <f t="shared" si="34"/>
        <v>5800</v>
      </c>
      <c r="I138" s="91">
        <f>H138</f>
        <v>5800</v>
      </c>
      <c r="J138" s="178">
        <v>0</v>
      </c>
      <c r="K138" s="179">
        <v>0</v>
      </c>
      <c r="L138" s="182"/>
      <c r="M138" s="182"/>
      <c r="N138" s="325"/>
    </row>
    <row r="139" spans="1:14" s="54" customFormat="1" ht="16.5" customHeight="1">
      <c r="A139" s="128"/>
      <c r="B139" s="46" t="s">
        <v>126</v>
      </c>
      <c r="C139" s="41" t="s">
        <v>127</v>
      </c>
      <c r="D139" s="91">
        <v>222</v>
      </c>
      <c r="E139" s="91"/>
      <c r="F139" s="91"/>
      <c r="G139" s="91">
        <f t="shared" si="33"/>
        <v>222</v>
      </c>
      <c r="H139" s="91">
        <f t="shared" si="34"/>
        <v>222</v>
      </c>
      <c r="I139" s="91"/>
      <c r="J139" s="178">
        <v>0</v>
      </c>
      <c r="K139" s="179">
        <v>0</v>
      </c>
      <c r="L139" s="182"/>
      <c r="M139" s="182"/>
      <c r="N139" s="325"/>
    </row>
    <row r="140" spans="1:14" s="54" customFormat="1" ht="15.75" customHeight="1">
      <c r="A140" s="128"/>
      <c r="B140" s="46" t="s">
        <v>130</v>
      </c>
      <c r="C140" s="41" t="s">
        <v>217</v>
      </c>
      <c r="D140" s="91">
        <v>996</v>
      </c>
      <c r="E140" s="91"/>
      <c r="F140" s="91"/>
      <c r="G140" s="91">
        <f t="shared" si="33"/>
        <v>996</v>
      </c>
      <c r="H140" s="91">
        <f t="shared" si="34"/>
        <v>996</v>
      </c>
      <c r="I140" s="91"/>
      <c r="J140" s="178">
        <v>0</v>
      </c>
      <c r="K140" s="179">
        <v>0</v>
      </c>
      <c r="L140" s="182"/>
      <c r="M140" s="182"/>
      <c r="N140" s="325"/>
    </row>
    <row r="141" spans="1:14" s="54" customFormat="1" ht="15.75" customHeight="1">
      <c r="A141" s="128"/>
      <c r="B141" s="46" t="s">
        <v>343</v>
      </c>
      <c r="C141" s="41" t="s">
        <v>347</v>
      </c>
      <c r="D141" s="91">
        <v>62</v>
      </c>
      <c r="E141" s="91"/>
      <c r="F141" s="91"/>
      <c r="G141" s="91">
        <f t="shared" si="33"/>
        <v>62</v>
      </c>
      <c r="H141" s="91">
        <f t="shared" si="34"/>
        <v>62</v>
      </c>
      <c r="I141" s="91"/>
      <c r="J141" s="178"/>
      <c r="K141" s="179"/>
      <c r="L141" s="182"/>
      <c r="M141" s="182"/>
      <c r="N141" s="325"/>
    </row>
    <row r="142" spans="1:14" s="54" customFormat="1" ht="15.75" customHeight="1">
      <c r="A142" s="128"/>
      <c r="B142" s="46" t="s">
        <v>345</v>
      </c>
      <c r="C142" s="41" t="s">
        <v>349</v>
      </c>
      <c r="D142" s="91">
        <v>50</v>
      </c>
      <c r="E142" s="91"/>
      <c r="F142" s="91"/>
      <c r="G142" s="91">
        <f t="shared" si="33"/>
        <v>50</v>
      </c>
      <c r="H142" s="91">
        <f t="shared" si="34"/>
        <v>50</v>
      </c>
      <c r="I142" s="91"/>
      <c r="J142" s="178"/>
      <c r="K142" s="179"/>
      <c r="L142" s="182"/>
      <c r="M142" s="182"/>
      <c r="N142" s="325"/>
    </row>
    <row r="143" spans="1:14" s="54" customFormat="1" ht="15.75" customHeight="1">
      <c r="A143" s="128"/>
      <c r="B143" s="46" t="s">
        <v>346</v>
      </c>
      <c r="C143" s="41" t="s">
        <v>350</v>
      </c>
      <c r="D143" s="91">
        <v>829</v>
      </c>
      <c r="E143" s="91"/>
      <c r="F143" s="91"/>
      <c r="G143" s="91">
        <f t="shared" si="33"/>
        <v>829</v>
      </c>
      <c r="H143" s="91">
        <f t="shared" si="34"/>
        <v>829</v>
      </c>
      <c r="I143" s="91"/>
      <c r="J143" s="178"/>
      <c r="K143" s="179"/>
      <c r="L143" s="182"/>
      <c r="M143" s="182"/>
      <c r="N143" s="325"/>
    </row>
    <row r="144" spans="1:14" s="53" customFormat="1" ht="24.75" customHeight="1">
      <c r="A144" s="126" t="s">
        <v>388</v>
      </c>
      <c r="B144" s="122"/>
      <c r="C144" s="77" t="s">
        <v>389</v>
      </c>
      <c r="D144" s="176">
        <f>SUM(D145:D175)</f>
        <v>581810</v>
      </c>
      <c r="E144" s="176">
        <f aca="true" t="shared" si="35" ref="E144:N144">SUM(E145:E175)</f>
        <v>198628</v>
      </c>
      <c r="F144" s="176">
        <f t="shared" si="35"/>
        <v>198928</v>
      </c>
      <c r="G144" s="176">
        <f t="shared" si="35"/>
        <v>581510</v>
      </c>
      <c r="H144" s="176">
        <f t="shared" si="35"/>
        <v>581510</v>
      </c>
      <c r="I144" s="176">
        <f t="shared" si="35"/>
        <v>101790</v>
      </c>
      <c r="J144" s="176">
        <f t="shared" si="35"/>
        <v>13810</v>
      </c>
      <c r="K144" s="176">
        <f t="shared" si="35"/>
        <v>3000</v>
      </c>
      <c r="L144" s="176">
        <f t="shared" si="35"/>
        <v>0</v>
      </c>
      <c r="M144" s="176">
        <f t="shared" si="35"/>
        <v>0</v>
      </c>
      <c r="N144" s="177">
        <f t="shared" si="35"/>
        <v>0</v>
      </c>
    </row>
    <row r="145" spans="1:14" s="53" customFormat="1" ht="24.75" customHeight="1">
      <c r="A145" s="198"/>
      <c r="B145" s="189" t="s">
        <v>361</v>
      </c>
      <c r="C145" s="41" t="s">
        <v>805</v>
      </c>
      <c r="D145" s="188">
        <v>3000</v>
      </c>
      <c r="E145" s="188"/>
      <c r="F145" s="188"/>
      <c r="G145" s="188">
        <f>D145+E145-F145</f>
        <v>3000</v>
      </c>
      <c r="H145" s="188">
        <f>G145</f>
        <v>3000</v>
      </c>
      <c r="I145" s="188"/>
      <c r="J145" s="188"/>
      <c r="K145" s="188">
        <f>H145</f>
        <v>3000</v>
      </c>
      <c r="L145" s="188"/>
      <c r="M145" s="188"/>
      <c r="N145" s="217"/>
    </row>
    <row r="146" spans="1:14" s="53" customFormat="1" ht="15.75" customHeight="1">
      <c r="A146" s="130"/>
      <c r="B146" s="189" t="s">
        <v>806</v>
      </c>
      <c r="C146" s="41" t="s">
        <v>738</v>
      </c>
      <c r="D146" s="188">
        <v>66886</v>
      </c>
      <c r="E146" s="188"/>
      <c r="F146" s="188">
        <v>66886</v>
      </c>
      <c r="G146" s="188">
        <f>D146+E146-F146</f>
        <v>0</v>
      </c>
      <c r="H146" s="188">
        <f>G146</f>
        <v>0</v>
      </c>
      <c r="I146" s="188">
        <f>H146</f>
        <v>0</v>
      </c>
      <c r="J146" s="188"/>
      <c r="K146" s="188"/>
      <c r="L146" s="188"/>
      <c r="M146" s="188"/>
      <c r="N146" s="217"/>
    </row>
    <row r="147" spans="1:14" s="53" customFormat="1" ht="15.75" customHeight="1">
      <c r="A147" s="130"/>
      <c r="B147" s="189" t="s">
        <v>807</v>
      </c>
      <c r="C147" s="41" t="s">
        <v>738</v>
      </c>
      <c r="D147" s="188">
        <v>11804</v>
      </c>
      <c r="E147" s="188"/>
      <c r="F147" s="188">
        <v>11804</v>
      </c>
      <c r="G147" s="188">
        <f aca="true" t="shared" si="36" ref="G147:G175">D147+E147-F147</f>
        <v>0</v>
      </c>
      <c r="H147" s="188">
        <f aca="true" t="shared" si="37" ref="H147:H174">G147</f>
        <v>0</v>
      </c>
      <c r="I147" s="188">
        <f>H147</f>
        <v>0</v>
      </c>
      <c r="J147" s="188"/>
      <c r="K147" s="188"/>
      <c r="L147" s="188"/>
      <c r="M147" s="188"/>
      <c r="N147" s="217"/>
    </row>
    <row r="148" spans="1:14" s="53" customFormat="1" ht="15.75" customHeight="1">
      <c r="A148" s="130"/>
      <c r="B148" s="189" t="s">
        <v>808</v>
      </c>
      <c r="C148" s="41" t="s">
        <v>180</v>
      </c>
      <c r="D148" s="188">
        <v>10100</v>
      </c>
      <c r="E148" s="188"/>
      <c r="F148" s="188"/>
      <c r="G148" s="188">
        <f t="shared" si="36"/>
        <v>10100</v>
      </c>
      <c r="H148" s="188">
        <f t="shared" si="37"/>
        <v>10100</v>
      </c>
      <c r="I148" s="188"/>
      <c r="J148" s="188">
        <f>H148</f>
        <v>10100</v>
      </c>
      <c r="K148" s="188"/>
      <c r="L148" s="188"/>
      <c r="M148" s="188"/>
      <c r="N148" s="217"/>
    </row>
    <row r="149" spans="1:14" s="53" customFormat="1" ht="15.75" customHeight="1">
      <c r="A149" s="130"/>
      <c r="B149" s="189" t="s">
        <v>809</v>
      </c>
      <c r="C149" s="41" t="s">
        <v>180</v>
      </c>
      <c r="D149" s="188">
        <v>1782</v>
      </c>
      <c r="E149" s="188"/>
      <c r="F149" s="188"/>
      <c r="G149" s="188">
        <f t="shared" si="36"/>
        <v>1782</v>
      </c>
      <c r="H149" s="188">
        <f t="shared" si="37"/>
        <v>1782</v>
      </c>
      <c r="I149" s="188"/>
      <c r="J149" s="188">
        <f>H149</f>
        <v>1782</v>
      </c>
      <c r="K149" s="188"/>
      <c r="L149" s="188"/>
      <c r="M149" s="188"/>
      <c r="N149" s="217"/>
    </row>
    <row r="150" spans="1:14" s="53" customFormat="1" ht="15.75" customHeight="1">
      <c r="A150" s="130"/>
      <c r="B150" s="189" t="s">
        <v>810</v>
      </c>
      <c r="C150" s="41" t="s">
        <v>125</v>
      </c>
      <c r="D150" s="188">
        <v>1639</v>
      </c>
      <c r="E150" s="188"/>
      <c r="F150" s="188"/>
      <c r="G150" s="188">
        <f t="shared" si="36"/>
        <v>1639</v>
      </c>
      <c r="H150" s="188">
        <f t="shared" si="37"/>
        <v>1639</v>
      </c>
      <c r="I150" s="188"/>
      <c r="J150" s="188">
        <f>H150</f>
        <v>1639</v>
      </c>
      <c r="K150" s="188"/>
      <c r="L150" s="188"/>
      <c r="M150" s="188"/>
      <c r="N150" s="217"/>
    </row>
    <row r="151" spans="1:14" s="53" customFormat="1" ht="16.5" customHeight="1">
      <c r="A151" s="130"/>
      <c r="B151" s="189" t="s">
        <v>811</v>
      </c>
      <c r="C151" s="41" t="s">
        <v>125</v>
      </c>
      <c r="D151" s="188">
        <v>289</v>
      </c>
      <c r="E151" s="188"/>
      <c r="F151" s="188"/>
      <c r="G151" s="188">
        <f t="shared" si="36"/>
        <v>289</v>
      </c>
      <c r="H151" s="188">
        <f t="shared" si="37"/>
        <v>289</v>
      </c>
      <c r="I151" s="188"/>
      <c r="J151" s="188">
        <f>H151</f>
        <v>289</v>
      </c>
      <c r="K151" s="188"/>
      <c r="L151" s="188"/>
      <c r="M151" s="188"/>
      <c r="N151" s="217"/>
    </row>
    <row r="152" spans="1:14" s="54" customFormat="1" ht="15.75" customHeight="1">
      <c r="A152" s="128"/>
      <c r="B152" s="46" t="s">
        <v>670</v>
      </c>
      <c r="C152" s="41" t="s">
        <v>390</v>
      </c>
      <c r="D152" s="182">
        <v>5100</v>
      </c>
      <c r="E152" s="182"/>
      <c r="F152" s="182"/>
      <c r="G152" s="188">
        <f t="shared" si="36"/>
        <v>5100</v>
      </c>
      <c r="H152" s="188">
        <f t="shared" si="37"/>
        <v>5100</v>
      </c>
      <c r="I152" s="91">
        <f>H152</f>
        <v>5100</v>
      </c>
      <c r="J152" s="178"/>
      <c r="K152" s="179"/>
      <c r="L152" s="182"/>
      <c r="M152" s="182"/>
      <c r="N152" s="325"/>
    </row>
    <row r="153" spans="1:14" s="54" customFormat="1" ht="15.75" customHeight="1">
      <c r="A153" s="128"/>
      <c r="B153" s="46" t="s">
        <v>814</v>
      </c>
      <c r="C153" s="41" t="s">
        <v>112</v>
      </c>
      <c r="D153" s="182">
        <v>15300</v>
      </c>
      <c r="E153" s="182">
        <v>66886</v>
      </c>
      <c r="F153" s="182"/>
      <c r="G153" s="188">
        <f t="shared" si="36"/>
        <v>82186</v>
      </c>
      <c r="H153" s="188">
        <f t="shared" si="37"/>
        <v>82186</v>
      </c>
      <c r="I153" s="91">
        <f>H153</f>
        <v>82186</v>
      </c>
      <c r="J153" s="178"/>
      <c r="K153" s="179"/>
      <c r="L153" s="182"/>
      <c r="M153" s="182"/>
      <c r="N153" s="325"/>
    </row>
    <row r="154" spans="1:14" s="54" customFormat="1" ht="15.75" customHeight="1">
      <c r="A154" s="128"/>
      <c r="B154" s="46" t="s">
        <v>815</v>
      </c>
      <c r="C154" s="41" t="s">
        <v>112</v>
      </c>
      <c r="D154" s="182">
        <v>2700</v>
      </c>
      <c r="E154" s="182">
        <v>11804</v>
      </c>
      <c r="F154" s="182"/>
      <c r="G154" s="188">
        <f t="shared" si="36"/>
        <v>14504</v>
      </c>
      <c r="H154" s="188">
        <f t="shared" si="37"/>
        <v>14504</v>
      </c>
      <c r="I154" s="91">
        <f>H154</f>
        <v>14504</v>
      </c>
      <c r="J154" s="178"/>
      <c r="K154" s="179"/>
      <c r="L154" s="182"/>
      <c r="M154" s="182"/>
      <c r="N154" s="325"/>
    </row>
    <row r="155" spans="1:14" s="54" customFormat="1" ht="15.75" customHeight="1">
      <c r="A155" s="128"/>
      <c r="B155" s="46" t="s">
        <v>126</v>
      </c>
      <c r="C155" s="41" t="s">
        <v>127</v>
      </c>
      <c r="D155" s="182">
        <v>10150</v>
      </c>
      <c r="E155" s="182"/>
      <c r="F155" s="182"/>
      <c r="G155" s="188">
        <f t="shared" si="36"/>
        <v>10150</v>
      </c>
      <c r="H155" s="188">
        <f t="shared" si="37"/>
        <v>10150</v>
      </c>
      <c r="I155" s="91"/>
      <c r="J155" s="178"/>
      <c r="K155" s="179"/>
      <c r="L155" s="182"/>
      <c r="M155" s="182"/>
      <c r="N155" s="325"/>
    </row>
    <row r="156" spans="1:14" s="54" customFormat="1" ht="15.75" customHeight="1">
      <c r="A156" s="128"/>
      <c r="B156" s="46" t="s">
        <v>816</v>
      </c>
      <c r="C156" s="41" t="s">
        <v>127</v>
      </c>
      <c r="D156" s="182">
        <v>25500</v>
      </c>
      <c r="E156" s="182"/>
      <c r="F156" s="182">
        <v>579</v>
      </c>
      <c r="G156" s="188">
        <f t="shared" si="36"/>
        <v>24921</v>
      </c>
      <c r="H156" s="188">
        <f t="shared" si="37"/>
        <v>24921</v>
      </c>
      <c r="I156" s="91"/>
      <c r="J156" s="178"/>
      <c r="K156" s="179"/>
      <c r="L156" s="182"/>
      <c r="M156" s="182"/>
      <c r="N156" s="325"/>
    </row>
    <row r="157" spans="1:14" s="54" customFormat="1" ht="15.75" customHeight="1">
      <c r="A157" s="128"/>
      <c r="B157" s="46" t="s">
        <v>817</v>
      </c>
      <c r="C157" s="41" t="s">
        <v>127</v>
      </c>
      <c r="D157" s="182">
        <v>4500</v>
      </c>
      <c r="E157" s="182"/>
      <c r="F157" s="182">
        <v>102</v>
      </c>
      <c r="G157" s="188">
        <f t="shared" si="36"/>
        <v>4398</v>
      </c>
      <c r="H157" s="188">
        <f t="shared" si="37"/>
        <v>4398</v>
      </c>
      <c r="I157" s="91"/>
      <c r="J157" s="178"/>
      <c r="K157" s="179"/>
      <c r="L157" s="182"/>
      <c r="M157" s="182"/>
      <c r="N157" s="325"/>
    </row>
    <row r="158" spans="1:14" s="54" customFormat="1" ht="15.75" customHeight="1">
      <c r="A158" s="128"/>
      <c r="B158" s="46" t="s">
        <v>818</v>
      </c>
      <c r="C158" s="42" t="s">
        <v>782</v>
      </c>
      <c r="D158" s="182">
        <v>104503</v>
      </c>
      <c r="E158" s="182"/>
      <c r="F158" s="182">
        <v>101368</v>
      </c>
      <c r="G158" s="188">
        <f t="shared" si="36"/>
        <v>3135</v>
      </c>
      <c r="H158" s="188">
        <f t="shared" si="37"/>
        <v>3135</v>
      </c>
      <c r="I158" s="91"/>
      <c r="J158" s="178"/>
      <c r="K158" s="179"/>
      <c r="L158" s="182"/>
      <c r="M158" s="182"/>
      <c r="N158" s="325"/>
    </row>
    <row r="159" spans="1:14" s="54" customFormat="1" ht="15.75" customHeight="1">
      <c r="A159" s="128"/>
      <c r="B159" s="46" t="s">
        <v>819</v>
      </c>
      <c r="C159" s="42" t="s">
        <v>782</v>
      </c>
      <c r="D159" s="182">
        <v>18442</v>
      </c>
      <c r="E159" s="182"/>
      <c r="F159" s="182">
        <v>17889</v>
      </c>
      <c r="G159" s="188">
        <f t="shared" si="36"/>
        <v>553</v>
      </c>
      <c r="H159" s="188">
        <f t="shared" si="37"/>
        <v>553</v>
      </c>
      <c r="I159" s="91"/>
      <c r="J159" s="178"/>
      <c r="K159" s="179"/>
      <c r="L159" s="182"/>
      <c r="M159" s="182"/>
      <c r="N159" s="325"/>
    </row>
    <row r="160" spans="1:14" s="54" customFormat="1" ht="15.75" customHeight="1">
      <c r="A160" s="128"/>
      <c r="B160" s="46" t="s">
        <v>820</v>
      </c>
      <c r="C160" s="41" t="s">
        <v>342</v>
      </c>
      <c r="D160" s="182">
        <v>5950</v>
      </c>
      <c r="E160" s="182"/>
      <c r="F160" s="182"/>
      <c r="G160" s="188">
        <f t="shared" si="36"/>
        <v>5950</v>
      </c>
      <c r="H160" s="188">
        <f t="shared" si="37"/>
        <v>5950</v>
      </c>
      <c r="I160" s="91"/>
      <c r="J160" s="178"/>
      <c r="K160" s="179"/>
      <c r="L160" s="182"/>
      <c r="M160" s="182"/>
      <c r="N160" s="325"/>
    </row>
    <row r="161" spans="1:14" s="54" customFormat="1" ht="15.75" customHeight="1">
      <c r="A161" s="128"/>
      <c r="B161" s="46" t="s">
        <v>821</v>
      </c>
      <c r="C161" s="41" t="s">
        <v>342</v>
      </c>
      <c r="D161" s="182">
        <v>1050</v>
      </c>
      <c r="E161" s="182"/>
      <c r="F161" s="182"/>
      <c r="G161" s="188">
        <f t="shared" si="36"/>
        <v>1050</v>
      </c>
      <c r="H161" s="188">
        <f t="shared" si="37"/>
        <v>1050</v>
      </c>
      <c r="I161" s="91"/>
      <c r="J161" s="178"/>
      <c r="K161" s="179"/>
      <c r="L161" s="182"/>
      <c r="M161" s="182"/>
      <c r="N161" s="325"/>
    </row>
    <row r="162" spans="1:14" s="61" customFormat="1" ht="15.75" customHeight="1">
      <c r="A162" s="128"/>
      <c r="B162" s="46" t="s">
        <v>130</v>
      </c>
      <c r="C162" s="41" t="s">
        <v>217</v>
      </c>
      <c r="D162" s="182">
        <v>4000</v>
      </c>
      <c r="E162" s="182"/>
      <c r="F162" s="182"/>
      <c r="G162" s="188">
        <f t="shared" si="36"/>
        <v>4000</v>
      </c>
      <c r="H162" s="188">
        <f t="shared" si="37"/>
        <v>4000</v>
      </c>
      <c r="I162" s="91"/>
      <c r="J162" s="178"/>
      <c r="K162" s="179"/>
      <c r="L162" s="182"/>
      <c r="M162" s="182"/>
      <c r="N162" s="325"/>
    </row>
    <row r="163" spans="1:14" s="61" customFormat="1" ht="15.75" customHeight="1">
      <c r="A163" s="128"/>
      <c r="B163" s="46" t="s">
        <v>822</v>
      </c>
      <c r="C163" s="41" t="s">
        <v>217</v>
      </c>
      <c r="D163" s="182">
        <v>212020</v>
      </c>
      <c r="E163" s="182">
        <v>101368</v>
      </c>
      <c r="F163" s="182"/>
      <c r="G163" s="188">
        <f t="shared" si="36"/>
        <v>313388</v>
      </c>
      <c r="H163" s="188">
        <f t="shared" si="37"/>
        <v>313388</v>
      </c>
      <c r="I163" s="91"/>
      <c r="J163" s="178"/>
      <c r="K163" s="179"/>
      <c r="L163" s="182"/>
      <c r="M163" s="182"/>
      <c r="N163" s="325"/>
    </row>
    <row r="164" spans="1:14" s="61" customFormat="1" ht="15.75" customHeight="1">
      <c r="A164" s="128"/>
      <c r="B164" s="46" t="s">
        <v>823</v>
      </c>
      <c r="C164" s="41" t="s">
        <v>217</v>
      </c>
      <c r="D164" s="182">
        <v>37415</v>
      </c>
      <c r="E164" s="182">
        <v>17889</v>
      </c>
      <c r="F164" s="182"/>
      <c r="G164" s="188">
        <f t="shared" si="36"/>
        <v>55304</v>
      </c>
      <c r="H164" s="188">
        <f t="shared" si="37"/>
        <v>55304</v>
      </c>
      <c r="I164" s="91"/>
      <c r="J164" s="178"/>
      <c r="K164" s="179"/>
      <c r="L164" s="182"/>
      <c r="M164" s="182"/>
      <c r="N164" s="325"/>
    </row>
    <row r="165" spans="1:14" s="61" customFormat="1" ht="15.75" customHeight="1">
      <c r="A165" s="128"/>
      <c r="B165" s="46" t="s">
        <v>352</v>
      </c>
      <c r="C165" s="41" t="s">
        <v>920</v>
      </c>
      <c r="D165" s="182">
        <v>500</v>
      </c>
      <c r="E165" s="182"/>
      <c r="F165" s="182"/>
      <c r="G165" s="188">
        <f t="shared" si="36"/>
        <v>500</v>
      </c>
      <c r="H165" s="188">
        <f t="shared" si="37"/>
        <v>500</v>
      </c>
      <c r="I165" s="91"/>
      <c r="J165" s="178"/>
      <c r="K165" s="179"/>
      <c r="L165" s="182"/>
      <c r="M165" s="182"/>
      <c r="N165" s="325"/>
    </row>
    <row r="166" spans="1:14" s="61" customFormat="1" ht="15.75" customHeight="1">
      <c r="A166" s="128"/>
      <c r="B166" s="46" t="s">
        <v>824</v>
      </c>
      <c r="C166" s="41" t="s">
        <v>752</v>
      </c>
      <c r="D166" s="182">
        <v>2805</v>
      </c>
      <c r="E166" s="182"/>
      <c r="F166" s="182"/>
      <c r="G166" s="188">
        <f t="shared" si="36"/>
        <v>2805</v>
      </c>
      <c r="H166" s="188">
        <f t="shared" si="37"/>
        <v>2805</v>
      </c>
      <c r="I166" s="91"/>
      <c r="J166" s="178"/>
      <c r="K166" s="179"/>
      <c r="L166" s="182"/>
      <c r="M166" s="182"/>
      <c r="N166" s="325"/>
    </row>
    <row r="167" spans="1:14" s="61" customFormat="1" ht="15.75" customHeight="1">
      <c r="A167" s="128"/>
      <c r="B167" s="46" t="s">
        <v>825</v>
      </c>
      <c r="C167" s="41" t="s">
        <v>752</v>
      </c>
      <c r="D167" s="182">
        <v>495</v>
      </c>
      <c r="E167" s="182"/>
      <c r="F167" s="182"/>
      <c r="G167" s="188">
        <f t="shared" si="36"/>
        <v>495</v>
      </c>
      <c r="H167" s="188">
        <f t="shared" si="37"/>
        <v>495</v>
      </c>
      <c r="I167" s="91"/>
      <c r="J167" s="178"/>
      <c r="K167" s="179"/>
      <c r="L167" s="182"/>
      <c r="M167" s="182"/>
      <c r="N167" s="325"/>
    </row>
    <row r="168" spans="1:14" s="61" customFormat="1" ht="15.75" customHeight="1">
      <c r="A168" s="128"/>
      <c r="B168" s="46" t="s">
        <v>826</v>
      </c>
      <c r="C168" s="41" t="s">
        <v>111</v>
      </c>
      <c r="D168" s="182">
        <v>3213</v>
      </c>
      <c r="E168" s="182"/>
      <c r="F168" s="182"/>
      <c r="G168" s="188">
        <f t="shared" si="36"/>
        <v>3213</v>
      </c>
      <c r="H168" s="188">
        <f t="shared" si="37"/>
        <v>3213</v>
      </c>
      <c r="I168" s="91"/>
      <c r="J168" s="178"/>
      <c r="K168" s="179"/>
      <c r="L168" s="182"/>
      <c r="M168" s="182"/>
      <c r="N168" s="325"/>
    </row>
    <row r="169" spans="1:14" s="61" customFormat="1" ht="15.75" customHeight="1">
      <c r="A169" s="128"/>
      <c r="B169" s="46" t="s">
        <v>827</v>
      </c>
      <c r="C169" s="41" t="s">
        <v>111</v>
      </c>
      <c r="D169" s="182">
        <v>567</v>
      </c>
      <c r="E169" s="182"/>
      <c r="F169" s="182"/>
      <c r="G169" s="188">
        <f t="shared" si="36"/>
        <v>567</v>
      </c>
      <c r="H169" s="188">
        <f t="shared" si="37"/>
        <v>567</v>
      </c>
      <c r="I169" s="91"/>
      <c r="J169" s="178"/>
      <c r="K169" s="179"/>
      <c r="L169" s="182"/>
      <c r="M169" s="182"/>
      <c r="N169" s="325"/>
    </row>
    <row r="170" spans="1:14" s="61" customFormat="1" ht="15.75" customHeight="1">
      <c r="A170" s="128"/>
      <c r="B170" s="46" t="s">
        <v>465</v>
      </c>
      <c r="C170" s="41" t="s">
        <v>349</v>
      </c>
      <c r="D170" s="182"/>
      <c r="E170" s="182">
        <v>579</v>
      </c>
      <c r="F170" s="182"/>
      <c r="G170" s="188">
        <f t="shared" si="36"/>
        <v>579</v>
      </c>
      <c r="H170" s="188">
        <f t="shared" si="37"/>
        <v>579</v>
      </c>
      <c r="I170" s="91"/>
      <c r="J170" s="178"/>
      <c r="K170" s="179"/>
      <c r="L170" s="182"/>
      <c r="M170" s="182"/>
      <c r="N170" s="325"/>
    </row>
    <row r="171" spans="1:14" s="61" customFormat="1" ht="15.75" customHeight="1">
      <c r="A171" s="128"/>
      <c r="B171" s="46" t="s">
        <v>466</v>
      </c>
      <c r="C171" s="41" t="s">
        <v>349</v>
      </c>
      <c r="D171" s="182"/>
      <c r="E171" s="182">
        <v>102</v>
      </c>
      <c r="F171" s="182"/>
      <c r="G171" s="188">
        <f t="shared" si="36"/>
        <v>102</v>
      </c>
      <c r="H171" s="188">
        <f t="shared" si="37"/>
        <v>102</v>
      </c>
      <c r="I171" s="91"/>
      <c r="J171" s="178"/>
      <c r="K171" s="179"/>
      <c r="L171" s="182"/>
      <c r="M171" s="182"/>
      <c r="N171" s="325"/>
    </row>
    <row r="172" spans="1:14" s="61" customFormat="1" ht="15.75" customHeight="1">
      <c r="A172" s="128"/>
      <c r="B172" s="46" t="s">
        <v>346</v>
      </c>
      <c r="C172" s="41" t="s">
        <v>350</v>
      </c>
      <c r="D172" s="182">
        <v>1200</v>
      </c>
      <c r="E172" s="182"/>
      <c r="F172" s="182"/>
      <c r="G172" s="188">
        <f t="shared" si="36"/>
        <v>1200</v>
      </c>
      <c r="H172" s="188">
        <f t="shared" si="37"/>
        <v>1200</v>
      </c>
      <c r="I172" s="91"/>
      <c r="J172" s="178"/>
      <c r="K172" s="179"/>
      <c r="L172" s="182"/>
      <c r="M172" s="182"/>
      <c r="N172" s="325"/>
    </row>
    <row r="173" spans="1:14" s="61" customFormat="1" ht="15.75" customHeight="1">
      <c r="A173" s="128"/>
      <c r="B173" s="46" t="s">
        <v>828</v>
      </c>
      <c r="C173" s="41" t="s">
        <v>350</v>
      </c>
      <c r="D173" s="182">
        <v>26010</v>
      </c>
      <c r="E173" s="182"/>
      <c r="F173" s="182"/>
      <c r="G173" s="188">
        <f t="shared" si="36"/>
        <v>26010</v>
      </c>
      <c r="H173" s="188">
        <f t="shared" si="37"/>
        <v>26010</v>
      </c>
      <c r="I173" s="91"/>
      <c r="J173" s="178"/>
      <c r="K173" s="179"/>
      <c r="L173" s="182"/>
      <c r="M173" s="182"/>
      <c r="N173" s="325"/>
    </row>
    <row r="174" spans="1:14" s="61" customFormat="1" ht="15.75" customHeight="1">
      <c r="A174" s="128"/>
      <c r="B174" s="46" t="s">
        <v>829</v>
      </c>
      <c r="C174" s="41" t="s">
        <v>350</v>
      </c>
      <c r="D174" s="182">
        <v>4590</v>
      </c>
      <c r="E174" s="182"/>
      <c r="F174" s="182"/>
      <c r="G174" s="188">
        <f t="shared" si="36"/>
        <v>4590</v>
      </c>
      <c r="H174" s="188">
        <f t="shared" si="37"/>
        <v>4590</v>
      </c>
      <c r="I174" s="91"/>
      <c r="J174" s="178"/>
      <c r="K174" s="179"/>
      <c r="L174" s="182"/>
      <c r="M174" s="182"/>
      <c r="N174" s="325"/>
    </row>
    <row r="175" spans="1:14" s="61" customFormat="1" ht="29.25" customHeight="1">
      <c r="A175" s="128"/>
      <c r="B175" s="46" t="s">
        <v>930</v>
      </c>
      <c r="C175" s="190" t="s">
        <v>931</v>
      </c>
      <c r="D175" s="182">
        <v>300</v>
      </c>
      <c r="E175" s="182"/>
      <c r="F175" s="182">
        <v>300</v>
      </c>
      <c r="G175" s="188">
        <f t="shared" si="36"/>
        <v>0</v>
      </c>
      <c r="H175" s="188"/>
      <c r="I175" s="91"/>
      <c r="J175" s="178"/>
      <c r="K175" s="179"/>
      <c r="L175" s="182"/>
      <c r="M175" s="182"/>
      <c r="N175" s="458">
        <f>G175</f>
        <v>0</v>
      </c>
    </row>
    <row r="176" spans="1:14" s="61" customFormat="1" ht="15.75" customHeight="1">
      <c r="A176" s="126" t="s">
        <v>181</v>
      </c>
      <c r="B176" s="122"/>
      <c r="C176" s="77" t="s">
        <v>182</v>
      </c>
      <c r="D176" s="176">
        <f>SUM(D177:D179)</f>
        <v>22868</v>
      </c>
      <c r="E176" s="176">
        <f aca="true" t="shared" si="38" ref="E176:N176">SUM(E177:E179)</f>
        <v>0</v>
      </c>
      <c r="F176" s="176">
        <f t="shared" si="38"/>
        <v>0</v>
      </c>
      <c r="G176" s="176">
        <f t="shared" si="38"/>
        <v>22868</v>
      </c>
      <c r="H176" s="176">
        <f t="shared" si="38"/>
        <v>22868</v>
      </c>
      <c r="I176" s="176">
        <f t="shared" si="38"/>
        <v>0</v>
      </c>
      <c r="J176" s="176">
        <f t="shared" si="38"/>
        <v>0</v>
      </c>
      <c r="K176" s="176">
        <f t="shared" si="38"/>
        <v>0</v>
      </c>
      <c r="L176" s="176">
        <f t="shared" si="38"/>
        <v>0</v>
      </c>
      <c r="M176" s="176">
        <f t="shared" si="38"/>
        <v>0</v>
      </c>
      <c r="N176" s="177">
        <f t="shared" si="38"/>
        <v>0</v>
      </c>
    </row>
    <row r="177" spans="1:14" s="54" customFormat="1" ht="15.75" customHeight="1">
      <c r="A177" s="128"/>
      <c r="B177" s="46" t="s">
        <v>126</v>
      </c>
      <c r="C177" s="41" t="s">
        <v>127</v>
      </c>
      <c r="D177" s="91">
        <v>350</v>
      </c>
      <c r="E177" s="91"/>
      <c r="F177" s="91"/>
      <c r="G177" s="91">
        <f>D177+E177-F177</f>
        <v>350</v>
      </c>
      <c r="H177" s="91">
        <f>G177</f>
        <v>350</v>
      </c>
      <c r="I177" s="91">
        <v>0</v>
      </c>
      <c r="J177" s="178"/>
      <c r="K177" s="179">
        <v>0</v>
      </c>
      <c r="L177" s="182"/>
      <c r="M177" s="182"/>
      <c r="N177" s="325"/>
    </row>
    <row r="178" spans="1:14" s="54" customFormat="1" ht="15.75" customHeight="1">
      <c r="A178" s="128"/>
      <c r="B178" s="46" t="s">
        <v>130</v>
      </c>
      <c r="C178" s="41" t="s">
        <v>217</v>
      </c>
      <c r="D178" s="91">
        <v>1060</v>
      </c>
      <c r="E178" s="91"/>
      <c r="F178" s="91"/>
      <c r="G178" s="91">
        <f>D178+E178-F178</f>
        <v>1060</v>
      </c>
      <c r="H178" s="91">
        <f>G178</f>
        <v>1060</v>
      </c>
      <c r="I178" s="91">
        <v>0</v>
      </c>
      <c r="J178" s="178"/>
      <c r="K178" s="179">
        <v>0</v>
      </c>
      <c r="L178" s="182"/>
      <c r="M178" s="182"/>
      <c r="N178" s="325"/>
    </row>
    <row r="179" spans="1:14" s="54" customFormat="1" ht="17.25" customHeight="1">
      <c r="A179" s="128"/>
      <c r="B179" s="46" t="s">
        <v>134</v>
      </c>
      <c r="C179" s="41" t="s">
        <v>135</v>
      </c>
      <c r="D179" s="91">
        <v>21458</v>
      </c>
      <c r="E179" s="91"/>
      <c r="F179" s="91"/>
      <c r="G179" s="91">
        <f>D179+E179-F179</f>
        <v>21458</v>
      </c>
      <c r="H179" s="91">
        <f>G179</f>
        <v>21458</v>
      </c>
      <c r="I179" s="91">
        <v>0</v>
      </c>
      <c r="J179" s="178"/>
      <c r="K179" s="179">
        <v>0</v>
      </c>
      <c r="L179" s="182"/>
      <c r="M179" s="182"/>
      <c r="N179" s="325"/>
    </row>
    <row r="180" spans="1:14" s="54" customFormat="1" ht="28.5" customHeight="1">
      <c r="A180" s="124" t="s">
        <v>183</v>
      </c>
      <c r="B180" s="133"/>
      <c r="C180" s="67" t="s">
        <v>184</v>
      </c>
      <c r="D180" s="180">
        <f>D181+D184+D212</f>
        <v>2839265</v>
      </c>
      <c r="E180" s="180">
        <f aca="true" t="shared" si="39" ref="E180:N180">E181+E184+E212</f>
        <v>71579</v>
      </c>
      <c r="F180" s="180">
        <f t="shared" si="39"/>
        <v>60083</v>
      </c>
      <c r="G180" s="180">
        <f t="shared" si="39"/>
        <v>2850761</v>
      </c>
      <c r="H180" s="180">
        <f t="shared" si="39"/>
        <v>2641061</v>
      </c>
      <c r="I180" s="180">
        <f t="shared" si="39"/>
        <v>2043773</v>
      </c>
      <c r="J180" s="180">
        <f t="shared" si="39"/>
        <v>15421</v>
      </c>
      <c r="K180" s="180">
        <f t="shared" si="39"/>
        <v>0</v>
      </c>
      <c r="L180" s="180">
        <f t="shared" si="39"/>
        <v>0</v>
      </c>
      <c r="M180" s="180">
        <f t="shared" si="39"/>
        <v>0</v>
      </c>
      <c r="N180" s="181">
        <f t="shared" si="39"/>
        <v>209700</v>
      </c>
    </row>
    <row r="181" spans="1:14" s="54" customFormat="1" ht="17.25" customHeight="1">
      <c r="A181" s="216" t="s">
        <v>833</v>
      </c>
      <c r="B181" s="122"/>
      <c r="C181" s="77" t="s">
        <v>834</v>
      </c>
      <c r="D181" s="176">
        <f>D182+D183</f>
        <v>12000</v>
      </c>
      <c r="E181" s="176">
        <f aca="true" t="shared" si="40" ref="E181:N181">E182+E183</f>
        <v>5000</v>
      </c>
      <c r="F181" s="176">
        <f t="shared" si="40"/>
        <v>0</v>
      </c>
      <c r="G181" s="176">
        <f t="shared" si="40"/>
        <v>17000</v>
      </c>
      <c r="H181" s="176">
        <f t="shared" si="40"/>
        <v>5000</v>
      </c>
      <c r="I181" s="176">
        <f t="shared" si="40"/>
        <v>0</v>
      </c>
      <c r="J181" s="176">
        <f t="shared" si="40"/>
        <v>0</v>
      </c>
      <c r="K181" s="176">
        <f t="shared" si="40"/>
        <v>0</v>
      </c>
      <c r="L181" s="176">
        <f t="shared" si="40"/>
        <v>0</v>
      </c>
      <c r="M181" s="176">
        <f t="shared" si="40"/>
        <v>0</v>
      </c>
      <c r="N181" s="177">
        <f t="shared" si="40"/>
        <v>12000</v>
      </c>
    </row>
    <row r="182" spans="1:14" s="54" customFormat="1" ht="17.25" customHeight="1">
      <c r="A182" s="198"/>
      <c r="B182" s="199" t="s">
        <v>754</v>
      </c>
      <c r="C182" s="199" t="s">
        <v>755</v>
      </c>
      <c r="D182" s="188"/>
      <c r="E182" s="191" t="s">
        <v>756</v>
      </c>
      <c r="F182" s="188"/>
      <c r="G182" s="188">
        <f>D182+E182-F182</f>
        <v>5000</v>
      </c>
      <c r="H182" s="188">
        <f>G182</f>
        <v>5000</v>
      </c>
      <c r="I182" s="188"/>
      <c r="J182" s="188"/>
      <c r="K182" s="188"/>
      <c r="L182" s="188"/>
      <c r="M182" s="188"/>
      <c r="N182" s="217"/>
    </row>
    <row r="183" spans="1:14" s="54" customFormat="1" ht="20.25" customHeight="1">
      <c r="A183" s="198"/>
      <c r="B183" s="189" t="s">
        <v>835</v>
      </c>
      <c r="C183" s="195" t="s">
        <v>836</v>
      </c>
      <c r="D183" s="188">
        <v>12000</v>
      </c>
      <c r="E183" s="188"/>
      <c r="F183" s="188"/>
      <c r="G183" s="188">
        <f>D183+E183-F183</f>
        <v>12000</v>
      </c>
      <c r="H183" s="188"/>
      <c r="I183" s="188"/>
      <c r="J183" s="188"/>
      <c r="K183" s="188"/>
      <c r="L183" s="188"/>
      <c r="M183" s="188"/>
      <c r="N183" s="217">
        <f>G183</f>
        <v>12000</v>
      </c>
    </row>
    <row r="184" spans="1:14" s="54" customFormat="1" ht="26.25" customHeight="1">
      <c r="A184" s="126" t="s">
        <v>218</v>
      </c>
      <c r="B184" s="122"/>
      <c r="C184" s="77" t="s">
        <v>219</v>
      </c>
      <c r="D184" s="176">
        <f aca="true" t="shared" si="41" ref="D184:N184">SUM(D185:D211)</f>
        <v>2779700</v>
      </c>
      <c r="E184" s="176">
        <f t="shared" si="41"/>
        <v>66579</v>
      </c>
      <c r="F184" s="176">
        <f t="shared" si="41"/>
        <v>60083</v>
      </c>
      <c r="G184" s="176">
        <f t="shared" si="41"/>
        <v>2786196</v>
      </c>
      <c r="H184" s="176">
        <f t="shared" si="41"/>
        <v>2588496</v>
      </c>
      <c r="I184" s="176">
        <f t="shared" si="41"/>
        <v>2015106</v>
      </c>
      <c r="J184" s="176">
        <f t="shared" si="41"/>
        <v>10390</v>
      </c>
      <c r="K184" s="176">
        <f t="shared" si="41"/>
        <v>0</v>
      </c>
      <c r="L184" s="176">
        <f t="shared" si="41"/>
        <v>0</v>
      </c>
      <c r="M184" s="176">
        <f t="shared" si="41"/>
        <v>0</v>
      </c>
      <c r="N184" s="177">
        <f t="shared" si="41"/>
        <v>197700</v>
      </c>
    </row>
    <row r="185" spans="1:14" s="54" customFormat="1" ht="15.75" customHeight="1">
      <c r="A185" s="128"/>
      <c r="B185" s="46" t="s">
        <v>492</v>
      </c>
      <c r="C185" s="41" t="s">
        <v>493</v>
      </c>
      <c r="D185" s="91">
        <v>155000</v>
      </c>
      <c r="E185" s="91"/>
      <c r="F185" s="91"/>
      <c r="G185" s="91">
        <f>D185+E185-F185</f>
        <v>155000</v>
      </c>
      <c r="H185" s="91">
        <f>G185</f>
        <v>155000</v>
      </c>
      <c r="I185" s="91"/>
      <c r="J185" s="178">
        <v>0</v>
      </c>
      <c r="K185" s="178">
        <v>0</v>
      </c>
      <c r="L185" s="182"/>
      <c r="M185" s="182"/>
      <c r="N185" s="325"/>
    </row>
    <row r="186" spans="1:14" s="54" customFormat="1" ht="15.75" customHeight="1">
      <c r="A186" s="128"/>
      <c r="B186" s="46" t="s">
        <v>119</v>
      </c>
      <c r="C186" s="41" t="s">
        <v>503</v>
      </c>
      <c r="D186" s="91">
        <v>56000</v>
      </c>
      <c r="E186" s="91">
        <v>2106</v>
      </c>
      <c r="F186" s="91"/>
      <c r="G186" s="91">
        <f aca="true" t="shared" si="42" ref="G186:G211">D186+E186-F186</f>
        <v>58106</v>
      </c>
      <c r="H186" s="91">
        <f aca="true" t="shared" si="43" ref="H186:H209">G186</f>
        <v>58106</v>
      </c>
      <c r="I186" s="91">
        <f>H186</f>
        <v>58106</v>
      </c>
      <c r="J186" s="178">
        <v>0</v>
      </c>
      <c r="K186" s="178">
        <v>0</v>
      </c>
      <c r="L186" s="182"/>
      <c r="M186" s="182"/>
      <c r="N186" s="325"/>
    </row>
    <row r="187" spans="1:14" s="54" customFormat="1" ht="15.75" customHeight="1">
      <c r="A187" s="128"/>
      <c r="B187" s="46" t="s">
        <v>122</v>
      </c>
      <c r="C187" s="41" t="s">
        <v>123</v>
      </c>
      <c r="D187" s="91">
        <v>2000</v>
      </c>
      <c r="E187" s="91"/>
      <c r="F187" s="91"/>
      <c r="G187" s="91">
        <f t="shared" si="42"/>
        <v>2000</v>
      </c>
      <c r="H187" s="91">
        <f t="shared" si="43"/>
        <v>2000</v>
      </c>
      <c r="I187" s="91">
        <f>H187</f>
        <v>2000</v>
      </c>
      <c r="J187" s="178">
        <v>0</v>
      </c>
      <c r="K187" s="178">
        <v>0</v>
      </c>
      <c r="L187" s="182"/>
      <c r="M187" s="182"/>
      <c r="N187" s="325"/>
    </row>
    <row r="188" spans="1:14" s="54" customFormat="1" ht="21.75" customHeight="1">
      <c r="A188" s="128"/>
      <c r="B188" s="46" t="s">
        <v>191</v>
      </c>
      <c r="C188" s="41" t="s">
        <v>207</v>
      </c>
      <c r="D188" s="91">
        <v>1743000</v>
      </c>
      <c r="E188" s="91"/>
      <c r="F188" s="91"/>
      <c r="G188" s="91">
        <f t="shared" si="42"/>
        <v>1743000</v>
      </c>
      <c r="H188" s="91">
        <f t="shared" si="43"/>
        <v>1743000</v>
      </c>
      <c r="I188" s="91">
        <f>H188</f>
        <v>1743000</v>
      </c>
      <c r="J188" s="178">
        <v>0</v>
      </c>
      <c r="K188" s="178">
        <v>0</v>
      </c>
      <c r="L188" s="182"/>
      <c r="M188" s="182"/>
      <c r="N188" s="325"/>
    </row>
    <row r="189" spans="1:14" s="54" customFormat="1" ht="15" customHeight="1">
      <c r="A189" s="128"/>
      <c r="B189" s="46" t="s">
        <v>208</v>
      </c>
      <c r="C189" s="41" t="s">
        <v>209</v>
      </c>
      <c r="D189" s="91">
        <v>117000</v>
      </c>
      <c r="E189" s="91"/>
      <c r="F189" s="91">
        <v>50000</v>
      </c>
      <c r="G189" s="91">
        <f t="shared" si="42"/>
        <v>67000</v>
      </c>
      <c r="H189" s="91">
        <f t="shared" si="43"/>
        <v>67000</v>
      </c>
      <c r="I189" s="91">
        <f>H189</f>
        <v>67000</v>
      </c>
      <c r="J189" s="178">
        <v>0</v>
      </c>
      <c r="K189" s="178">
        <v>0</v>
      </c>
      <c r="L189" s="182"/>
      <c r="M189" s="182"/>
      <c r="N189" s="325"/>
    </row>
    <row r="190" spans="1:14" s="54" customFormat="1" ht="15.75" customHeight="1">
      <c r="A190" s="128"/>
      <c r="B190" s="46" t="s">
        <v>210</v>
      </c>
      <c r="C190" s="41" t="s">
        <v>211</v>
      </c>
      <c r="D190" s="91">
        <v>145000</v>
      </c>
      <c r="E190" s="91"/>
      <c r="F190" s="91"/>
      <c r="G190" s="91">
        <f t="shared" si="42"/>
        <v>145000</v>
      </c>
      <c r="H190" s="91">
        <f t="shared" si="43"/>
        <v>145000</v>
      </c>
      <c r="I190" s="91">
        <f>H190</f>
        <v>145000</v>
      </c>
      <c r="J190" s="178">
        <v>0</v>
      </c>
      <c r="K190" s="178">
        <v>0</v>
      </c>
      <c r="L190" s="182"/>
      <c r="M190" s="182"/>
      <c r="N190" s="325"/>
    </row>
    <row r="191" spans="1:14" s="54" customFormat="1" ht="18" customHeight="1">
      <c r="A191" s="128"/>
      <c r="B191" s="132" t="s">
        <v>166</v>
      </c>
      <c r="C191" s="41" t="s">
        <v>180</v>
      </c>
      <c r="D191" s="91">
        <v>8500</v>
      </c>
      <c r="E191" s="91">
        <v>338</v>
      </c>
      <c r="F191" s="91"/>
      <c r="G191" s="91">
        <f t="shared" si="42"/>
        <v>8838</v>
      </c>
      <c r="H191" s="91">
        <f t="shared" si="43"/>
        <v>8838</v>
      </c>
      <c r="I191" s="91"/>
      <c r="J191" s="178">
        <f>H191</f>
        <v>8838</v>
      </c>
      <c r="K191" s="178">
        <v>0</v>
      </c>
      <c r="L191" s="182"/>
      <c r="M191" s="182"/>
      <c r="N191" s="325"/>
    </row>
    <row r="192" spans="1:14" s="54" customFormat="1" ht="15.75" customHeight="1">
      <c r="A192" s="128"/>
      <c r="B192" s="46" t="s">
        <v>124</v>
      </c>
      <c r="C192" s="41" t="s">
        <v>125</v>
      </c>
      <c r="D192" s="91">
        <v>1500</v>
      </c>
      <c r="E192" s="91">
        <v>52</v>
      </c>
      <c r="F192" s="91"/>
      <c r="G192" s="91">
        <f t="shared" si="42"/>
        <v>1552</v>
      </c>
      <c r="H192" s="91">
        <f t="shared" si="43"/>
        <v>1552</v>
      </c>
      <c r="I192" s="91"/>
      <c r="J192" s="178">
        <f>H192</f>
        <v>1552</v>
      </c>
      <c r="K192" s="178">
        <v>0</v>
      </c>
      <c r="L192" s="182"/>
      <c r="M192" s="182"/>
      <c r="N192" s="325"/>
    </row>
    <row r="193" spans="1:14" s="54" customFormat="1" ht="15.75" customHeight="1">
      <c r="A193" s="128"/>
      <c r="B193" s="46" t="s">
        <v>494</v>
      </c>
      <c r="C193" s="41" t="s">
        <v>495</v>
      </c>
      <c r="D193" s="91">
        <v>92000</v>
      </c>
      <c r="E193" s="91"/>
      <c r="F193" s="91">
        <v>10083</v>
      </c>
      <c r="G193" s="91">
        <f t="shared" si="42"/>
        <v>81917</v>
      </c>
      <c r="H193" s="91">
        <f t="shared" si="43"/>
        <v>81917</v>
      </c>
      <c r="I193" s="91"/>
      <c r="J193" s="178">
        <v>0</v>
      </c>
      <c r="K193" s="178">
        <v>0</v>
      </c>
      <c r="L193" s="182"/>
      <c r="M193" s="182"/>
      <c r="N193" s="325"/>
    </row>
    <row r="194" spans="1:14" s="54" customFormat="1" ht="15.75" customHeight="1">
      <c r="A194" s="128"/>
      <c r="B194" s="46" t="s">
        <v>126</v>
      </c>
      <c r="C194" s="41" t="s">
        <v>127</v>
      </c>
      <c r="D194" s="91">
        <v>123000</v>
      </c>
      <c r="E194" s="91">
        <v>4083</v>
      </c>
      <c r="F194" s="91"/>
      <c r="G194" s="91">
        <f t="shared" si="42"/>
        <v>127083</v>
      </c>
      <c r="H194" s="91">
        <f t="shared" si="43"/>
        <v>127083</v>
      </c>
      <c r="I194" s="91"/>
      <c r="J194" s="178">
        <v>0</v>
      </c>
      <c r="K194" s="178">
        <v>0</v>
      </c>
      <c r="L194" s="182"/>
      <c r="M194" s="182"/>
      <c r="N194" s="325"/>
    </row>
    <row r="195" spans="1:14" s="54" customFormat="1" ht="16.5" customHeight="1">
      <c r="A195" s="128"/>
      <c r="B195" s="46" t="s">
        <v>213</v>
      </c>
      <c r="C195" s="41" t="s">
        <v>214</v>
      </c>
      <c r="D195" s="91">
        <v>10000</v>
      </c>
      <c r="E195" s="91">
        <v>4000</v>
      </c>
      <c r="F195" s="91"/>
      <c r="G195" s="91">
        <f t="shared" si="42"/>
        <v>14000</v>
      </c>
      <c r="H195" s="91">
        <f t="shared" si="43"/>
        <v>14000</v>
      </c>
      <c r="I195" s="91"/>
      <c r="J195" s="178">
        <v>0</v>
      </c>
      <c r="K195" s="178">
        <v>0</v>
      </c>
      <c r="L195" s="182"/>
      <c r="M195" s="182"/>
      <c r="N195" s="325"/>
    </row>
    <row r="196" spans="1:14" s="54" customFormat="1" ht="15.75" customHeight="1">
      <c r="A196" s="128"/>
      <c r="B196" s="46" t="s">
        <v>128</v>
      </c>
      <c r="C196" s="41" t="s">
        <v>215</v>
      </c>
      <c r="D196" s="91">
        <v>17000</v>
      </c>
      <c r="E196" s="91">
        <v>6000</v>
      </c>
      <c r="F196" s="91"/>
      <c r="G196" s="91">
        <f t="shared" si="42"/>
        <v>23000</v>
      </c>
      <c r="H196" s="91">
        <f t="shared" si="43"/>
        <v>23000</v>
      </c>
      <c r="I196" s="91"/>
      <c r="J196" s="178">
        <v>0</v>
      </c>
      <c r="K196" s="178">
        <v>0</v>
      </c>
      <c r="L196" s="182"/>
      <c r="M196" s="182"/>
      <c r="N196" s="325"/>
    </row>
    <row r="197" spans="1:14" s="54" customFormat="1" ht="15.75" customHeight="1">
      <c r="A197" s="128"/>
      <c r="B197" s="46" t="s">
        <v>129</v>
      </c>
      <c r="C197" s="41" t="s">
        <v>216</v>
      </c>
      <c r="D197" s="91">
        <v>11000</v>
      </c>
      <c r="E197" s="91">
        <v>50000</v>
      </c>
      <c r="F197" s="91"/>
      <c r="G197" s="91">
        <f t="shared" si="42"/>
        <v>61000</v>
      </c>
      <c r="H197" s="91">
        <f t="shared" si="43"/>
        <v>61000</v>
      </c>
      <c r="I197" s="91"/>
      <c r="J197" s="178">
        <v>0</v>
      </c>
      <c r="K197" s="178">
        <v>0</v>
      </c>
      <c r="L197" s="182"/>
      <c r="M197" s="182"/>
      <c r="N197" s="325"/>
    </row>
    <row r="198" spans="1:14" s="54" customFormat="1" ht="13.5" customHeight="1">
      <c r="A198" s="128"/>
      <c r="B198" s="46" t="s">
        <v>186</v>
      </c>
      <c r="C198" s="41" t="s">
        <v>187</v>
      </c>
      <c r="D198" s="91">
        <v>14000</v>
      </c>
      <c r="E198" s="91"/>
      <c r="F198" s="91"/>
      <c r="G198" s="91">
        <f t="shared" si="42"/>
        <v>14000</v>
      </c>
      <c r="H198" s="91">
        <f t="shared" si="43"/>
        <v>14000</v>
      </c>
      <c r="I198" s="91"/>
      <c r="J198" s="178">
        <v>0</v>
      </c>
      <c r="K198" s="178">
        <v>0</v>
      </c>
      <c r="L198" s="182"/>
      <c r="M198" s="182"/>
      <c r="N198" s="325"/>
    </row>
    <row r="199" spans="1:14" s="54" customFormat="1" ht="13.5" customHeight="1">
      <c r="A199" s="128"/>
      <c r="B199" s="46" t="s">
        <v>130</v>
      </c>
      <c r="C199" s="41" t="s">
        <v>217</v>
      </c>
      <c r="D199" s="91">
        <v>47000</v>
      </c>
      <c r="E199" s="91"/>
      <c r="F199" s="91"/>
      <c r="G199" s="91">
        <f t="shared" si="42"/>
        <v>47000</v>
      </c>
      <c r="H199" s="91">
        <f t="shared" si="43"/>
        <v>47000</v>
      </c>
      <c r="I199" s="91"/>
      <c r="J199" s="178">
        <v>0</v>
      </c>
      <c r="K199" s="178">
        <v>0</v>
      </c>
      <c r="L199" s="182"/>
      <c r="M199" s="182"/>
      <c r="N199" s="325"/>
    </row>
    <row r="200" spans="1:14" s="54" customFormat="1" ht="13.5" customHeight="1">
      <c r="A200" s="128"/>
      <c r="B200" s="46" t="s">
        <v>672</v>
      </c>
      <c r="C200" s="42" t="s">
        <v>673</v>
      </c>
      <c r="D200" s="91">
        <v>1500</v>
      </c>
      <c r="E200" s="91"/>
      <c r="F200" s="91"/>
      <c r="G200" s="91">
        <f t="shared" si="42"/>
        <v>1500</v>
      </c>
      <c r="H200" s="91">
        <f t="shared" si="43"/>
        <v>1500</v>
      </c>
      <c r="I200" s="91"/>
      <c r="J200" s="178"/>
      <c r="K200" s="178"/>
      <c r="L200" s="182"/>
      <c r="M200" s="182"/>
      <c r="N200" s="325"/>
    </row>
    <row r="201" spans="1:14" s="54" customFormat="1" ht="15.75" customHeight="1">
      <c r="A201" s="128"/>
      <c r="B201" s="46" t="s">
        <v>351</v>
      </c>
      <c r="C201" s="41" t="s">
        <v>353</v>
      </c>
      <c r="D201" s="91">
        <v>4500</v>
      </c>
      <c r="E201" s="91"/>
      <c r="F201" s="91"/>
      <c r="G201" s="91">
        <f t="shared" si="42"/>
        <v>4500</v>
      </c>
      <c r="H201" s="91">
        <f t="shared" si="43"/>
        <v>4500</v>
      </c>
      <c r="I201" s="91"/>
      <c r="J201" s="178"/>
      <c r="K201" s="178"/>
      <c r="L201" s="182"/>
      <c r="M201" s="182"/>
      <c r="N201" s="325"/>
    </row>
    <row r="202" spans="1:14" s="54" customFormat="1" ht="14.25" customHeight="1">
      <c r="A202" s="128"/>
      <c r="B202" s="46" t="s">
        <v>343</v>
      </c>
      <c r="C202" s="41" t="s">
        <v>347</v>
      </c>
      <c r="D202" s="91">
        <v>7500</v>
      </c>
      <c r="E202" s="91"/>
      <c r="F202" s="91"/>
      <c r="G202" s="91">
        <f t="shared" si="42"/>
        <v>7500</v>
      </c>
      <c r="H202" s="91">
        <f t="shared" si="43"/>
        <v>7500</v>
      </c>
      <c r="I202" s="91"/>
      <c r="J202" s="178"/>
      <c r="K202" s="178"/>
      <c r="L202" s="182"/>
      <c r="M202" s="182"/>
      <c r="N202" s="325"/>
    </row>
    <row r="203" spans="1:14" s="54" customFormat="1" ht="14.25" customHeight="1">
      <c r="A203" s="128"/>
      <c r="B203" s="46" t="s">
        <v>132</v>
      </c>
      <c r="C203" s="41" t="s">
        <v>133</v>
      </c>
      <c r="D203" s="91">
        <v>5000</v>
      </c>
      <c r="E203" s="91"/>
      <c r="F203" s="91"/>
      <c r="G203" s="91">
        <f t="shared" si="42"/>
        <v>5000</v>
      </c>
      <c r="H203" s="91">
        <f t="shared" si="43"/>
        <v>5000</v>
      </c>
      <c r="I203" s="91"/>
      <c r="J203" s="178">
        <v>0</v>
      </c>
      <c r="K203" s="178">
        <v>0</v>
      </c>
      <c r="L203" s="182"/>
      <c r="M203" s="182"/>
      <c r="N203" s="325"/>
    </row>
    <row r="204" spans="1:14" s="54" customFormat="1" ht="15.75" customHeight="1">
      <c r="A204" s="128"/>
      <c r="B204" s="46" t="s">
        <v>134</v>
      </c>
      <c r="C204" s="41" t="s">
        <v>135</v>
      </c>
      <c r="D204" s="91">
        <v>1500</v>
      </c>
      <c r="E204" s="91"/>
      <c r="F204" s="91"/>
      <c r="G204" s="91">
        <f t="shared" si="42"/>
        <v>1500</v>
      </c>
      <c r="H204" s="91">
        <f t="shared" si="43"/>
        <v>1500</v>
      </c>
      <c r="I204" s="91"/>
      <c r="J204" s="178">
        <v>0</v>
      </c>
      <c r="K204" s="178">
        <v>0</v>
      </c>
      <c r="L204" s="182"/>
      <c r="M204" s="182"/>
      <c r="N204" s="325"/>
    </row>
    <row r="205" spans="1:14" s="54" customFormat="1" ht="15" customHeight="1">
      <c r="A205" s="128"/>
      <c r="B205" s="46" t="s">
        <v>136</v>
      </c>
      <c r="C205" s="41" t="s">
        <v>137</v>
      </c>
      <c r="D205" s="91">
        <v>2000</v>
      </c>
      <c r="E205" s="91"/>
      <c r="F205" s="91"/>
      <c r="G205" s="91">
        <f t="shared" si="42"/>
        <v>2000</v>
      </c>
      <c r="H205" s="91">
        <f t="shared" si="43"/>
        <v>2000</v>
      </c>
      <c r="I205" s="91"/>
      <c r="J205" s="178">
        <v>0</v>
      </c>
      <c r="K205" s="178">
        <v>0</v>
      </c>
      <c r="L205" s="182"/>
      <c r="M205" s="182"/>
      <c r="N205" s="325"/>
    </row>
    <row r="206" spans="1:14" s="54" customFormat="1" ht="17.25" customHeight="1">
      <c r="A206" s="128"/>
      <c r="B206" s="46" t="s">
        <v>185</v>
      </c>
      <c r="C206" s="41" t="s">
        <v>938</v>
      </c>
      <c r="D206" s="91">
        <v>12840</v>
      </c>
      <c r="E206" s="91"/>
      <c r="F206" s="91"/>
      <c r="G206" s="91">
        <f t="shared" si="42"/>
        <v>12840</v>
      </c>
      <c r="H206" s="91">
        <f t="shared" si="43"/>
        <v>12840</v>
      </c>
      <c r="I206" s="91"/>
      <c r="J206" s="178">
        <v>0</v>
      </c>
      <c r="K206" s="178">
        <v>0</v>
      </c>
      <c r="L206" s="182"/>
      <c r="M206" s="182"/>
      <c r="N206" s="325"/>
    </row>
    <row r="207" spans="1:14" s="54" customFormat="1" ht="15.75" customHeight="1">
      <c r="A207" s="128"/>
      <c r="B207" s="46" t="s">
        <v>220</v>
      </c>
      <c r="C207" s="41" t="s">
        <v>358</v>
      </c>
      <c r="D207" s="91">
        <v>160</v>
      </c>
      <c r="E207" s="91"/>
      <c r="F207" s="91"/>
      <c r="G207" s="91">
        <f t="shared" si="42"/>
        <v>160</v>
      </c>
      <c r="H207" s="91">
        <f t="shared" si="43"/>
        <v>160</v>
      </c>
      <c r="I207" s="91"/>
      <c r="J207" s="178">
        <v>0</v>
      </c>
      <c r="K207" s="178">
        <v>0</v>
      </c>
      <c r="L207" s="182"/>
      <c r="M207" s="182"/>
      <c r="N207" s="325"/>
    </row>
    <row r="208" spans="1:14" s="54" customFormat="1" ht="17.25" customHeight="1">
      <c r="A208" s="128"/>
      <c r="B208" s="46" t="s">
        <v>345</v>
      </c>
      <c r="C208" s="41" t="s">
        <v>349</v>
      </c>
      <c r="D208" s="91">
        <v>4000</v>
      </c>
      <c r="E208" s="91"/>
      <c r="F208" s="91"/>
      <c r="G208" s="91">
        <f t="shared" si="42"/>
        <v>4000</v>
      </c>
      <c r="H208" s="91">
        <f t="shared" si="43"/>
        <v>4000</v>
      </c>
      <c r="I208" s="91"/>
      <c r="J208" s="178"/>
      <c r="K208" s="178"/>
      <c r="L208" s="182"/>
      <c r="M208" s="182"/>
      <c r="N208" s="325"/>
    </row>
    <row r="209" spans="1:14" s="54" customFormat="1" ht="16.5" customHeight="1">
      <c r="A209" s="128"/>
      <c r="B209" s="46" t="s">
        <v>346</v>
      </c>
      <c r="C209" s="41" t="s">
        <v>350</v>
      </c>
      <c r="D209" s="91">
        <v>1000</v>
      </c>
      <c r="E209" s="91"/>
      <c r="F209" s="91"/>
      <c r="G209" s="91">
        <f t="shared" si="42"/>
        <v>1000</v>
      </c>
      <c r="H209" s="91">
        <f t="shared" si="43"/>
        <v>1000</v>
      </c>
      <c r="I209" s="91"/>
      <c r="J209" s="178"/>
      <c r="K209" s="178"/>
      <c r="L209" s="182"/>
      <c r="M209" s="182"/>
      <c r="N209" s="325"/>
    </row>
    <row r="210" spans="1:14" s="54" customFormat="1" ht="18" customHeight="1">
      <c r="A210" s="128"/>
      <c r="B210" s="46" t="s">
        <v>154</v>
      </c>
      <c r="C210" s="41" t="s">
        <v>737</v>
      </c>
      <c r="D210" s="91">
        <v>183300</v>
      </c>
      <c r="E210" s="91"/>
      <c r="F210" s="91"/>
      <c r="G210" s="91">
        <f t="shared" si="42"/>
        <v>183300</v>
      </c>
      <c r="H210" s="91"/>
      <c r="I210" s="91"/>
      <c r="J210" s="178">
        <v>0</v>
      </c>
      <c r="K210" s="178">
        <v>0</v>
      </c>
      <c r="L210" s="182"/>
      <c r="M210" s="182"/>
      <c r="N210" s="458">
        <f>G210</f>
        <v>183300</v>
      </c>
    </row>
    <row r="211" spans="1:14" s="54" customFormat="1" ht="33.75" customHeight="1">
      <c r="A211" s="128"/>
      <c r="B211" s="46" t="s">
        <v>831</v>
      </c>
      <c r="C211" s="41" t="s">
        <v>832</v>
      </c>
      <c r="D211" s="91">
        <v>14400</v>
      </c>
      <c r="E211" s="91"/>
      <c r="F211" s="91"/>
      <c r="G211" s="91">
        <f t="shared" si="42"/>
        <v>14400</v>
      </c>
      <c r="H211" s="91"/>
      <c r="I211" s="91"/>
      <c r="J211" s="178"/>
      <c r="K211" s="178"/>
      <c r="L211" s="182"/>
      <c r="M211" s="182"/>
      <c r="N211" s="458">
        <f>G211</f>
        <v>14400</v>
      </c>
    </row>
    <row r="212" spans="1:14" s="54" customFormat="1" ht="19.5" customHeight="1">
      <c r="A212" s="322" t="s">
        <v>113</v>
      </c>
      <c r="B212" s="323"/>
      <c r="C212" s="438" t="s">
        <v>114</v>
      </c>
      <c r="D212" s="324">
        <f>SUM(D213:D221)</f>
        <v>47565</v>
      </c>
      <c r="E212" s="324">
        <f aca="true" t="shared" si="44" ref="E212:N212">SUM(E213:E221)</f>
        <v>0</v>
      </c>
      <c r="F212" s="324">
        <f t="shared" si="44"/>
        <v>0</v>
      </c>
      <c r="G212" s="324">
        <f t="shared" si="44"/>
        <v>47565</v>
      </c>
      <c r="H212" s="324">
        <f t="shared" si="44"/>
        <v>47565</v>
      </c>
      <c r="I212" s="324">
        <f t="shared" si="44"/>
        <v>28667</v>
      </c>
      <c r="J212" s="324">
        <f t="shared" si="44"/>
        <v>5031</v>
      </c>
      <c r="K212" s="324">
        <f t="shared" si="44"/>
        <v>0</v>
      </c>
      <c r="L212" s="324">
        <f t="shared" si="44"/>
        <v>0</v>
      </c>
      <c r="M212" s="324">
        <f t="shared" si="44"/>
        <v>0</v>
      </c>
      <c r="N212" s="377">
        <f t="shared" si="44"/>
        <v>0</v>
      </c>
    </row>
    <row r="213" spans="1:14" s="54" customFormat="1" ht="15" customHeight="1">
      <c r="A213" s="376"/>
      <c r="B213" s="189" t="s">
        <v>117</v>
      </c>
      <c r="C213" s="41" t="s">
        <v>395</v>
      </c>
      <c r="D213" s="188">
        <v>26611</v>
      </c>
      <c r="E213" s="188"/>
      <c r="F213" s="188"/>
      <c r="G213" s="188">
        <f aca="true" t="shared" si="45" ref="G213:G221">D213+E213-F213</f>
        <v>26611</v>
      </c>
      <c r="H213" s="188">
        <f>G213</f>
        <v>26611</v>
      </c>
      <c r="I213" s="188">
        <f>H213</f>
        <v>26611</v>
      </c>
      <c r="J213" s="188"/>
      <c r="K213" s="188"/>
      <c r="L213" s="188"/>
      <c r="M213" s="188"/>
      <c r="N213" s="217"/>
    </row>
    <row r="214" spans="1:14" s="54" customFormat="1" ht="16.5" customHeight="1">
      <c r="A214" s="376"/>
      <c r="B214" s="189" t="s">
        <v>122</v>
      </c>
      <c r="C214" s="41" t="s">
        <v>123</v>
      </c>
      <c r="D214" s="188">
        <v>2056</v>
      </c>
      <c r="E214" s="188"/>
      <c r="F214" s="188"/>
      <c r="G214" s="188">
        <f t="shared" si="45"/>
        <v>2056</v>
      </c>
      <c r="H214" s="188">
        <f>G214</f>
        <v>2056</v>
      </c>
      <c r="I214" s="188">
        <f>H214</f>
        <v>2056</v>
      </c>
      <c r="J214" s="188"/>
      <c r="K214" s="188"/>
      <c r="L214" s="188"/>
      <c r="M214" s="188"/>
      <c r="N214" s="217"/>
    </row>
    <row r="215" spans="1:14" s="54" customFormat="1" ht="16.5" customHeight="1">
      <c r="A215" s="376"/>
      <c r="B215" s="189" t="s">
        <v>147</v>
      </c>
      <c r="C215" s="41" t="s">
        <v>180</v>
      </c>
      <c r="D215" s="188">
        <v>4329</v>
      </c>
      <c r="E215" s="188"/>
      <c r="F215" s="188"/>
      <c r="G215" s="188">
        <f t="shared" si="45"/>
        <v>4329</v>
      </c>
      <c r="H215" s="188">
        <f aca="true" t="shared" si="46" ref="H215:H221">G215</f>
        <v>4329</v>
      </c>
      <c r="I215" s="188"/>
      <c r="J215" s="188">
        <f>H215</f>
        <v>4329</v>
      </c>
      <c r="K215" s="188"/>
      <c r="L215" s="188"/>
      <c r="M215" s="188"/>
      <c r="N215" s="217"/>
    </row>
    <row r="216" spans="1:14" s="54" customFormat="1" ht="15" customHeight="1">
      <c r="A216" s="376"/>
      <c r="B216" s="189" t="s">
        <v>124</v>
      </c>
      <c r="C216" s="41" t="s">
        <v>125</v>
      </c>
      <c r="D216" s="188">
        <v>702</v>
      </c>
      <c r="E216" s="188"/>
      <c r="F216" s="188"/>
      <c r="G216" s="188">
        <f t="shared" si="45"/>
        <v>702</v>
      </c>
      <c r="H216" s="188">
        <f t="shared" si="46"/>
        <v>702</v>
      </c>
      <c r="I216" s="188"/>
      <c r="J216" s="188">
        <f>H216</f>
        <v>702</v>
      </c>
      <c r="K216" s="188"/>
      <c r="L216" s="188"/>
      <c r="M216" s="188"/>
      <c r="N216" s="217"/>
    </row>
    <row r="217" spans="1:14" s="54" customFormat="1" ht="14.25" customHeight="1">
      <c r="A217" s="128"/>
      <c r="B217" s="46" t="s">
        <v>126</v>
      </c>
      <c r="C217" s="41" t="s">
        <v>127</v>
      </c>
      <c r="D217" s="91">
        <v>4000</v>
      </c>
      <c r="E217" s="91"/>
      <c r="F217" s="91"/>
      <c r="G217" s="188">
        <f t="shared" si="45"/>
        <v>4000</v>
      </c>
      <c r="H217" s="188">
        <f t="shared" si="46"/>
        <v>4000</v>
      </c>
      <c r="I217" s="91"/>
      <c r="J217" s="178"/>
      <c r="K217" s="178"/>
      <c r="L217" s="182"/>
      <c r="M217" s="182"/>
      <c r="N217" s="325"/>
    </row>
    <row r="218" spans="1:14" s="54" customFormat="1" ht="16.5" customHeight="1">
      <c r="A218" s="128"/>
      <c r="B218" s="46" t="s">
        <v>130</v>
      </c>
      <c r="C218" s="41" t="s">
        <v>217</v>
      </c>
      <c r="D218" s="91">
        <v>6960</v>
      </c>
      <c r="E218" s="91"/>
      <c r="F218" s="91"/>
      <c r="G218" s="188">
        <f t="shared" si="45"/>
        <v>6960</v>
      </c>
      <c r="H218" s="188">
        <f t="shared" si="46"/>
        <v>6960</v>
      </c>
      <c r="I218" s="91"/>
      <c r="J218" s="178"/>
      <c r="K218" s="178"/>
      <c r="L218" s="182"/>
      <c r="M218" s="182"/>
      <c r="N218" s="325"/>
    </row>
    <row r="219" spans="1:14" s="54" customFormat="1" ht="16.5" customHeight="1">
      <c r="A219" s="128"/>
      <c r="B219" s="46" t="s">
        <v>132</v>
      </c>
      <c r="C219" s="41" t="s">
        <v>133</v>
      </c>
      <c r="D219" s="91">
        <v>1000</v>
      </c>
      <c r="E219" s="91"/>
      <c r="F219" s="91"/>
      <c r="G219" s="188">
        <f t="shared" si="45"/>
        <v>1000</v>
      </c>
      <c r="H219" s="188">
        <f t="shared" si="46"/>
        <v>1000</v>
      </c>
      <c r="I219" s="91"/>
      <c r="J219" s="178"/>
      <c r="K219" s="178"/>
      <c r="L219" s="182"/>
      <c r="M219" s="182"/>
      <c r="N219" s="325"/>
    </row>
    <row r="220" spans="1:14" s="54" customFormat="1" ht="16.5" customHeight="1">
      <c r="A220" s="128"/>
      <c r="B220" s="46" t="s">
        <v>136</v>
      </c>
      <c r="C220" s="41" t="s">
        <v>137</v>
      </c>
      <c r="D220" s="91">
        <v>907</v>
      </c>
      <c r="E220" s="91"/>
      <c r="F220" s="91"/>
      <c r="G220" s="188">
        <f t="shared" si="45"/>
        <v>907</v>
      </c>
      <c r="H220" s="188">
        <f t="shared" si="46"/>
        <v>907</v>
      </c>
      <c r="I220" s="91"/>
      <c r="J220" s="178"/>
      <c r="K220" s="178"/>
      <c r="L220" s="182"/>
      <c r="M220" s="182"/>
      <c r="N220" s="325"/>
    </row>
    <row r="221" spans="1:14" s="54" customFormat="1" ht="16.5" customHeight="1">
      <c r="A221" s="128"/>
      <c r="B221" s="46" t="s">
        <v>344</v>
      </c>
      <c r="C221" s="41" t="s">
        <v>780</v>
      </c>
      <c r="D221" s="91">
        <v>1000</v>
      </c>
      <c r="E221" s="91"/>
      <c r="F221" s="91"/>
      <c r="G221" s="188">
        <f t="shared" si="45"/>
        <v>1000</v>
      </c>
      <c r="H221" s="188">
        <f t="shared" si="46"/>
        <v>1000</v>
      </c>
      <c r="I221" s="91"/>
      <c r="J221" s="178"/>
      <c r="K221" s="178"/>
      <c r="L221" s="182"/>
      <c r="M221" s="182"/>
      <c r="N221" s="325"/>
    </row>
    <row r="222" spans="1:14" s="54" customFormat="1" ht="15.75" customHeight="1">
      <c r="A222" s="124" t="s">
        <v>231</v>
      </c>
      <c r="B222" s="133"/>
      <c r="C222" s="67" t="s">
        <v>584</v>
      </c>
      <c r="D222" s="180">
        <f>D223+D227</f>
        <v>967741</v>
      </c>
      <c r="E222" s="180">
        <f aca="true" t="shared" si="47" ref="E222:N222">E223+E227</f>
        <v>0</v>
      </c>
      <c r="F222" s="180">
        <f t="shared" si="47"/>
        <v>0</v>
      </c>
      <c r="G222" s="180">
        <f t="shared" si="47"/>
        <v>967741</v>
      </c>
      <c r="H222" s="180">
        <f t="shared" si="47"/>
        <v>967741</v>
      </c>
      <c r="I222" s="180">
        <f t="shared" si="47"/>
        <v>0</v>
      </c>
      <c r="J222" s="180">
        <f t="shared" si="47"/>
        <v>0</v>
      </c>
      <c r="K222" s="180">
        <f t="shared" si="47"/>
        <v>0</v>
      </c>
      <c r="L222" s="180">
        <f t="shared" si="47"/>
        <v>595370</v>
      </c>
      <c r="M222" s="180">
        <f t="shared" si="47"/>
        <v>372371</v>
      </c>
      <c r="N222" s="181">
        <f t="shared" si="47"/>
        <v>0</v>
      </c>
    </row>
    <row r="223" spans="1:14" s="54" customFormat="1" ht="27" customHeight="1">
      <c r="A223" s="126" t="s">
        <v>232</v>
      </c>
      <c r="B223" s="122"/>
      <c r="C223" s="77" t="s">
        <v>233</v>
      </c>
      <c r="D223" s="176">
        <f>SUM(D224:D226)</f>
        <v>595370</v>
      </c>
      <c r="E223" s="176">
        <f aca="true" t="shared" si="48" ref="E223:N223">SUM(E224:E226)</f>
        <v>0</v>
      </c>
      <c r="F223" s="176">
        <f t="shared" si="48"/>
        <v>0</v>
      </c>
      <c r="G223" s="176">
        <f t="shared" si="48"/>
        <v>595370</v>
      </c>
      <c r="H223" s="176">
        <f t="shared" si="48"/>
        <v>595370</v>
      </c>
      <c r="I223" s="176">
        <f t="shared" si="48"/>
        <v>0</v>
      </c>
      <c r="J223" s="176">
        <f t="shared" si="48"/>
        <v>0</v>
      </c>
      <c r="K223" s="176">
        <f t="shared" si="48"/>
        <v>0</v>
      </c>
      <c r="L223" s="176">
        <f t="shared" si="48"/>
        <v>595370</v>
      </c>
      <c r="M223" s="176">
        <f t="shared" si="48"/>
        <v>0</v>
      </c>
      <c r="N223" s="177">
        <f t="shared" si="48"/>
        <v>0</v>
      </c>
    </row>
    <row r="224" spans="1:14" s="54" customFormat="1" ht="24" customHeight="1">
      <c r="A224" s="135"/>
      <c r="B224" s="131" t="s">
        <v>60</v>
      </c>
      <c r="C224" s="41" t="s">
        <v>61</v>
      </c>
      <c r="D224" s="182">
        <v>35000</v>
      </c>
      <c r="E224" s="182"/>
      <c r="F224" s="182"/>
      <c r="G224" s="182">
        <f>D224+E224-F224</f>
        <v>35000</v>
      </c>
      <c r="H224" s="182">
        <f>G224</f>
        <v>35000</v>
      </c>
      <c r="I224" s="182"/>
      <c r="J224" s="182"/>
      <c r="K224" s="182"/>
      <c r="L224" s="182">
        <f>H224</f>
        <v>35000</v>
      </c>
      <c r="M224" s="182"/>
      <c r="N224" s="325"/>
    </row>
    <row r="225" spans="1:14" s="54" customFormat="1" ht="22.5">
      <c r="A225" s="135"/>
      <c r="B225" s="131" t="s">
        <v>62</v>
      </c>
      <c r="C225" s="41" t="s">
        <v>63</v>
      </c>
      <c r="D225" s="182">
        <v>55600</v>
      </c>
      <c r="E225" s="182"/>
      <c r="F225" s="182"/>
      <c r="G225" s="182">
        <f>D225+E225-F225</f>
        <v>55600</v>
      </c>
      <c r="H225" s="182">
        <f>G225</f>
        <v>55600</v>
      </c>
      <c r="I225" s="182"/>
      <c r="J225" s="182"/>
      <c r="K225" s="182"/>
      <c r="L225" s="182">
        <f>H225</f>
        <v>55600</v>
      </c>
      <c r="M225" s="182"/>
      <c r="N225" s="325"/>
    </row>
    <row r="226" spans="1:14" s="54" customFormat="1" ht="18.75" customHeight="1">
      <c r="A226" s="128"/>
      <c r="B226" s="46" t="s">
        <v>234</v>
      </c>
      <c r="C226" s="41" t="s">
        <v>337</v>
      </c>
      <c r="D226" s="91">
        <v>504770</v>
      </c>
      <c r="E226" s="91"/>
      <c r="F226" s="91"/>
      <c r="G226" s="182">
        <f>D226+E226-F226</f>
        <v>504770</v>
      </c>
      <c r="H226" s="182">
        <f>G226</f>
        <v>504770</v>
      </c>
      <c r="I226" s="91">
        <v>0</v>
      </c>
      <c r="J226" s="178"/>
      <c r="K226" s="179">
        <v>0</v>
      </c>
      <c r="L226" s="182">
        <f>H226</f>
        <v>504770</v>
      </c>
      <c r="M226" s="182"/>
      <c r="N226" s="325"/>
    </row>
    <row r="227" spans="1:14" s="53" customFormat="1" ht="36.75" customHeight="1">
      <c r="A227" s="126" t="s">
        <v>235</v>
      </c>
      <c r="B227" s="122"/>
      <c r="C227" s="77" t="s">
        <v>399</v>
      </c>
      <c r="D227" s="176">
        <f>D228</f>
        <v>372371</v>
      </c>
      <c r="E227" s="176">
        <f aca="true" t="shared" si="49" ref="E227:N227">E228</f>
        <v>0</v>
      </c>
      <c r="F227" s="176">
        <f t="shared" si="49"/>
        <v>0</v>
      </c>
      <c r="G227" s="176">
        <f t="shared" si="49"/>
        <v>372371</v>
      </c>
      <c r="H227" s="176">
        <f t="shared" si="49"/>
        <v>372371</v>
      </c>
      <c r="I227" s="176">
        <f t="shared" si="49"/>
        <v>0</v>
      </c>
      <c r="J227" s="176">
        <f t="shared" si="49"/>
        <v>0</v>
      </c>
      <c r="K227" s="176">
        <f t="shared" si="49"/>
        <v>0</v>
      </c>
      <c r="L227" s="176">
        <f t="shared" si="49"/>
        <v>0</v>
      </c>
      <c r="M227" s="176">
        <f t="shared" si="49"/>
        <v>372371</v>
      </c>
      <c r="N227" s="177">
        <f t="shared" si="49"/>
        <v>0</v>
      </c>
    </row>
    <row r="228" spans="1:14" s="53" customFormat="1" ht="17.25" customHeight="1">
      <c r="A228" s="128"/>
      <c r="B228" s="46" t="s">
        <v>236</v>
      </c>
      <c r="C228" s="41" t="s">
        <v>644</v>
      </c>
      <c r="D228" s="91">
        <v>372371</v>
      </c>
      <c r="E228" s="91"/>
      <c r="F228" s="91"/>
      <c r="G228" s="91">
        <f>D228+E228-F228</f>
        <v>372371</v>
      </c>
      <c r="H228" s="91">
        <f>G228</f>
        <v>372371</v>
      </c>
      <c r="I228" s="101">
        <f>I229</f>
        <v>0</v>
      </c>
      <c r="J228" s="91"/>
      <c r="K228" s="182"/>
      <c r="L228" s="182"/>
      <c r="M228" s="182">
        <f>H228</f>
        <v>372371</v>
      </c>
      <c r="N228" s="325"/>
    </row>
    <row r="229" spans="1:14" s="54" customFormat="1" ht="16.5" customHeight="1">
      <c r="A229" s="124" t="s">
        <v>237</v>
      </c>
      <c r="B229" s="133"/>
      <c r="C229" s="67" t="s">
        <v>238</v>
      </c>
      <c r="D229" s="180">
        <f>D230</f>
        <v>762016</v>
      </c>
      <c r="E229" s="180">
        <f aca="true" t="shared" si="50" ref="E229:N229">E230</f>
        <v>0</v>
      </c>
      <c r="F229" s="180">
        <f t="shared" si="50"/>
        <v>0</v>
      </c>
      <c r="G229" s="180">
        <f t="shared" si="50"/>
        <v>762016</v>
      </c>
      <c r="H229" s="180">
        <f t="shared" si="50"/>
        <v>762016</v>
      </c>
      <c r="I229" s="180">
        <f t="shared" si="50"/>
        <v>0</v>
      </c>
      <c r="J229" s="180">
        <f t="shared" si="50"/>
        <v>0</v>
      </c>
      <c r="K229" s="180">
        <f t="shared" si="50"/>
        <v>0</v>
      </c>
      <c r="L229" s="180">
        <f t="shared" si="50"/>
        <v>0</v>
      </c>
      <c r="M229" s="180">
        <f t="shared" si="50"/>
        <v>0</v>
      </c>
      <c r="N229" s="181">
        <f t="shared" si="50"/>
        <v>0</v>
      </c>
    </row>
    <row r="230" spans="1:14" s="54" customFormat="1" ht="18.75" customHeight="1">
      <c r="A230" s="126" t="s">
        <v>239</v>
      </c>
      <c r="B230" s="122"/>
      <c r="C230" s="77" t="s">
        <v>240</v>
      </c>
      <c r="D230" s="176">
        <f>D231+D232</f>
        <v>762016</v>
      </c>
      <c r="E230" s="176">
        <f aca="true" t="shared" si="51" ref="E230:N230">E231+E232</f>
        <v>0</v>
      </c>
      <c r="F230" s="176">
        <f t="shared" si="51"/>
        <v>0</v>
      </c>
      <c r="G230" s="176">
        <f t="shared" si="51"/>
        <v>762016</v>
      </c>
      <c r="H230" s="176">
        <f t="shared" si="51"/>
        <v>762016</v>
      </c>
      <c r="I230" s="176">
        <f t="shared" si="51"/>
        <v>0</v>
      </c>
      <c r="J230" s="176">
        <f t="shared" si="51"/>
        <v>0</v>
      </c>
      <c r="K230" s="176">
        <f t="shared" si="51"/>
        <v>0</v>
      </c>
      <c r="L230" s="176">
        <f t="shared" si="51"/>
        <v>0</v>
      </c>
      <c r="M230" s="176">
        <f t="shared" si="51"/>
        <v>0</v>
      </c>
      <c r="N230" s="177">
        <f t="shared" si="51"/>
        <v>0</v>
      </c>
    </row>
    <row r="231" spans="1:14" s="54" customFormat="1" ht="17.25" customHeight="1">
      <c r="A231" s="128"/>
      <c r="B231" s="46" t="s">
        <v>241</v>
      </c>
      <c r="C231" s="41" t="s">
        <v>898</v>
      </c>
      <c r="D231" s="91">
        <v>1000</v>
      </c>
      <c r="E231" s="91"/>
      <c r="F231" s="91"/>
      <c r="G231" s="91">
        <f>D231+E231-F231</f>
        <v>1000</v>
      </c>
      <c r="H231" s="91">
        <f>G231</f>
        <v>1000</v>
      </c>
      <c r="I231" s="91">
        <v>0</v>
      </c>
      <c r="J231" s="178"/>
      <c r="K231" s="179">
        <v>0</v>
      </c>
      <c r="L231" s="182"/>
      <c r="M231" s="182"/>
      <c r="N231" s="325"/>
    </row>
    <row r="232" spans="1:14" s="54" customFormat="1" ht="17.25" customHeight="1">
      <c r="A232" s="128"/>
      <c r="B232" s="46" t="s">
        <v>241</v>
      </c>
      <c r="C232" s="41" t="s">
        <v>242</v>
      </c>
      <c r="D232" s="91">
        <v>761016</v>
      </c>
      <c r="E232" s="91"/>
      <c r="F232" s="91"/>
      <c r="G232" s="91">
        <f>D232+E232-F232</f>
        <v>761016</v>
      </c>
      <c r="H232" s="91">
        <f>G232</f>
        <v>761016</v>
      </c>
      <c r="I232" s="91">
        <v>0</v>
      </c>
      <c r="J232" s="178"/>
      <c r="K232" s="179">
        <v>0</v>
      </c>
      <c r="L232" s="182"/>
      <c r="M232" s="182"/>
      <c r="N232" s="325"/>
    </row>
    <row r="233" spans="1:14" s="54" customFormat="1" ht="16.5" customHeight="1">
      <c r="A233" s="124" t="s">
        <v>243</v>
      </c>
      <c r="B233" s="133"/>
      <c r="C233" s="67" t="s">
        <v>244</v>
      </c>
      <c r="D233" s="180">
        <f aca="true" t="shared" si="52" ref="D233:N233">D234+D253+D255+D269+D293+D303+D329+D343+D346+D354+D356+D368+D384</f>
        <v>12980026</v>
      </c>
      <c r="E233" s="180">
        <f t="shared" si="52"/>
        <v>181149</v>
      </c>
      <c r="F233" s="180">
        <f t="shared" si="52"/>
        <v>75086</v>
      </c>
      <c r="G233" s="180">
        <f t="shared" si="52"/>
        <v>13086089</v>
      </c>
      <c r="H233" s="180">
        <f t="shared" si="52"/>
        <v>12869830</v>
      </c>
      <c r="I233" s="180">
        <f t="shared" si="52"/>
        <v>7287208</v>
      </c>
      <c r="J233" s="180">
        <f t="shared" si="52"/>
        <v>1297866</v>
      </c>
      <c r="K233" s="180">
        <f t="shared" si="52"/>
        <v>1980428</v>
      </c>
      <c r="L233" s="180">
        <f t="shared" si="52"/>
        <v>0</v>
      </c>
      <c r="M233" s="180">
        <f t="shared" si="52"/>
        <v>0</v>
      </c>
      <c r="N233" s="181">
        <f t="shared" si="52"/>
        <v>216259</v>
      </c>
    </row>
    <row r="234" spans="1:14" s="54" customFormat="1" ht="19.5" customHeight="1">
      <c r="A234" s="126" t="s">
        <v>245</v>
      </c>
      <c r="B234" s="122"/>
      <c r="C234" s="77" t="s">
        <v>246</v>
      </c>
      <c r="D234" s="176">
        <f aca="true" t="shared" si="53" ref="D234:N234">SUM(D235:D252)</f>
        <v>1205239</v>
      </c>
      <c r="E234" s="176">
        <f t="shared" si="53"/>
        <v>33000</v>
      </c>
      <c r="F234" s="176">
        <f t="shared" si="53"/>
        <v>33000</v>
      </c>
      <c r="G234" s="176">
        <f t="shared" si="53"/>
        <v>1205239</v>
      </c>
      <c r="H234" s="176">
        <f t="shared" si="53"/>
        <v>1205239</v>
      </c>
      <c r="I234" s="176">
        <f t="shared" si="53"/>
        <v>335348</v>
      </c>
      <c r="J234" s="176">
        <f t="shared" si="53"/>
        <v>69411</v>
      </c>
      <c r="K234" s="176">
        <f t="shared" si="53"/>
        <v>653199</v>
      </c>
      <c r="L234" s="176">
        <f t="shared" si="53"/>
        <v>0</v>
      </c>
      <c r="M234" s="176">
        <f t="shared" si="53"/>
        <v>0</v>
      </c>
      <c r="N234" s="177">
        <f t="shared" si="53"/>
        <v>0</v>
      </c>
    </row>
    <row r="235" spans="1:14" s="54" customFormat="1" ht="23.25" customHeight="1">
      <c r="A235" s="130"/>
      <c r="B235" s="189" t="s">
        <v>250</v>
      </c>
      <c r="C235" s="195" t="s">
        <v>64</v>
      </c>
      <c r="D235" s="188">
        <v>653199</v>
      </c>
      <c r="E235" s="188"/>
      <c r="F235" s="188"/>
      <c r="G235" s="188">
        <f>D235+E235-F235</f>
        <v>653199</v>
      </c>
      <c r="H235" s="91">
        <f>G235</f>
        <v>653199</v>
      </c>
      <c r="I235" s="188"/>
      <c r="J235" s="188"/>
      <c r="K235" s="188">
        <f>H235</f>
        <v>653199</v>
      </c>
      <c r="L235" s="188"/>
      <c r="M235" s="188"/>
      <c r="N235" s="217"/>
    </row>
    <row r="236" spans="1:14" s="54" customFormat="1" ht="15.75" customHeight="1">
      <c r="A236" s="129"/>
      <c r="B236" s="46" t="s">
        <v>117</v>
      </c>
      <c r="C236" s="41" t="s">
        <v>118</v>
      </c>
      <c r="D236" s="91">
        <v>337872</v>
      </c>
      <c r="E236" s="91"/>
      <c r="F236" s="91">
        <v>33000</v>
      </c>
      <c r="G236" s="188">
        <f aca="true" t="shared" si="54" ref="G236:G252">D236+E236-F236</f>
        <v>304872</v>
      </c>
      <c r="H236" s="91">
        <f aca="true" t="shared" si="55" ref="H236:H252">G236</f>
        <v>304872</v>
      </c>
      <c r="I236" s="91">
        <f>H236</f>
        <v>304872</v>
      </c>
      <c r="J236" s="178"/>
      <c r="K236" s="179">
        <v>0</v>
      </c>
      <c r="L236" s="182"/>
      <c r="M236" s="182"/>
      <c r="N236" s="325"/>
    </row>
    <row r="237" spans="1:14" s="54" customFormat="1" ht="15.75" customHeight="1">
      <c r="A237" s="129"/>
      <c r="B237" s="46" t="s">
        <v>122</v>
      </c>
      <c r="C237" s="41" t="s">
        <v>123</v>
      </c>
      <c r="D237" s="91">
        <v>26476</v>
      </c>
      <c r="E237" s="91"/>
      <c r="F237" s="91"/>
      <c r="G237" s="188">
        <f t="shared" si="54"/>
        <v>26476</v>
      </c>
      <c r="H237" s="91">
        <f t="shared" si="55"/>
        <v>26476</v>
      </c>
      <c r="I237" s="91">
        <f>H237</f>
        <v>26476</v>
      </c>
      <c r="J237" s="178"/>
      <c r="K237" s="179">
        <v>0</v>
      </c>
      <c r="L237" s="182"/>
      <c r="M237" s="182"/>
      <c r="N237" s="325"/>
    </row>
    <row r="238" spans="1:14" s="54" customFormat="1" ht="15" customHeight="1">
      <c r="A238" s="129"/>
      <c r="B238" s="132" t="s">
        <v>166</v>
      </c>
      <c r="C238" s="41" t="s">
        <v>148</v>
      </c>
      <c r="D238" s="91">
        <v>59603</v>
      </c>
      <c r="E238" s="91"/>
      <c r="F238" s="91"/>
      <c r="G238" s="188">
        <f t="shared" si="54"/>
        <v>59603</v>
      </c>
      <c r="H238" s="91">
        <f t="shared" si="55"/>
        <v>59603</v>
      </c>
      <c r="I238" s="91">
        <v>0</v>
      </c>
      <c r="J238" s="178">
        <f>H238</f>
        <v>59603</v>
      </c>
      <c r="K238" s="179">
        <v>0</v>
      </c>
      <c r="L238" s="182"/>
      <c r="M238" s="182"/>
      <c r="N238" s="325"/>
    </row>
    <row r="239" spans="1:14" s="54" customFormat="1" ht="15" customHeight="1">
      <c r="A239" s="129"/>
      <c r="B239" s="132" t="s">
        <v>124</v>
      </c>
      <c r="C239" s="41" t="s">
        <v>125</v>
      </c>
      <c r="D239" s="91">
        <v>9808</v>
      </c>
      <c r="E239" s="91"/>
      <c r="F239" s="91"/>
      <c r="G239" s="188">
        <f t="shared" si="54"/>
        <v>9808</v>
      </c>
      <c r="H239" s="91">
        <f t="shared" si="55"/>
        <v>9808</v>
      </c>
      <c r="I239" s="91">
        <v>0</v>
      </c>
      <c r="J239" s="178">
        <f>H239</f>
        <v>9808</v>
      </c>
      <c r="K239" s="179">
        <v>0</v>
      </c>
      <c r="L239" s="182"/>
      <c r="M239" s="182"/>
      <c r="N239" s="325"/>
    </row>
    <row r="240" spans="1:14" s="54" customFormat="1" ht="15" customHeight="1">
      <c r="A240" s="129"/>
      <c r="B240" s="132" t="s">
        <v>670</v>
      </c>
      <c r="C240" s="41" t="s">
        <v>671</v>
      </c>
      <c r="D240" s="91">
        <v>1000</v>
      </c>
      <c r="E240" s="91">
        <v>3000</v>
      </c>
      <c r="F240" s="91"/>
      <c r="G240" s="188">
        <f t="shared" si="54"/>
        <v>4000</v>
      </c>
      <c r="H240" s="91">
        <f t="shared" si="55"/>
        <v>4000</v>
      </c>
      <c r="I240" s="91">
        <f>H240</f>
        <v>4000</v>
      </c>
      <c r="J240" s="178"/>
      <c r="K240" s="179"/>
      <c r="L240" s="182"/>
      <c r="M240" s="182"/>
      <c r="N240" s="325"/>
    </row>
    <row r="241" spans="1:14" s="54" customFormat="1" ht="16.5" customHeight="1">
      <c r="A241" s="129"/>
      <c r="B241" s="132" t="s">
        <v>126</v>
      </c>
      <c r="C241" s="41" t="s">
        <v>248</v>
      </c>
      <c r="D241" s="91">
        <v>60112</v>
      </c>
      <c r="E241" s="91"/>
      <c r="F241" s="91"/>
      <c r="G241" s="188">
        <f t="shared" si="54"/>
        <v>60112</v>
      </c>
      <c r="H241" s="91">
        <f t="shared" si="55"/>
        <v>60112</v>
      </c>
      <c r="I241" s="91">
        <v>0</v>
      </c>
      <c r="J241" s="178"/>
      <c r="K241" s="179">
        <v>0</v>
      </c>
      <c r="L241" s="182"/>
      <c r="M241" s="182"/>
      <c r="N241" s="325"/>
    </row>
    <row r="242" spans="1:14" s="54" customFormat="1" ht="16.5" customHeight="1">
      <c r="A242" s="129"/>
      <c r="B242" s="132" t="s">
        <v>128</v>
      </c>
      <c r="C242" s="41" t="s">
        <v>215</v>
      </c>
      <c r="D242" s="91">
        <v>9900</v>
      </c>
      <c r="E242" s="91"/>
      <c r="F242" s="91"/>
      <c r="G242" s="188">
        <f t="shared" si="54"/>
        <v>9900</v>
      </c>
      <c r="H242" s="91">
        <f t="shared" si="55"/>
        <v>9900</v>
      </c>
      <c r="I242" s="91">
        <v>0</v>
      </c>
      <c r="J242" s="178"/>
      <c r="K242" s="179">
        <v>0</v>
      </c>
      <c r="L242" s="182"/>
      <c r="M242" s="182"/>
      <c r="N242" s="325"/>
    </row>
    <row r="243" spans="1:14" s="54" customFormat="1" ht="16.5" customHeight="1">
      <c r="A243" s="129"/>
      <c r="B243" s="132" t="s">
        <v>129</v>
      </c>
      <c r="C243" s="41" t="s">
        <v>216</v>
      </c>
      <c r="D243" s="91">
        <v>0</v>
      </c>
      <c r="E243" s="91">
        <v>30000</v>
      </c>
      <c r="F243" s="91"/>
      <c r="G243" s="188">
        <f t="shared" si="54"/>
        <v>30000</v>
      </c>
      <c r="H243" s="91">
        <f t="shared" si="55"/>
        <v>30000</v>
      </c>
      <c r="I243" s="91"/>
      <c r="J243" s="178"/>
      <c r="K243" s="179"/>
      <c r="L243" s="182"/>
      <c r="M243" s="182"/>
      <c r="N243" s="325"/>
    </row>
    <row r="244" spans="1:14" s="54" customFormat="1" ht="16.5" customHeight="1">
      <c r="A244" s="129"/>
      <c r="B244" s="132" t="s">
        <v>186</v>
      </c>
      <c r="C244" s="41" t="s">
        <v>187</v>
      </c>
      <c r="D244" s="91">
        <v>2000</v>
      </c>
      <c r="E244" s="91"/>
      <c r="F244" s="91"/>
      <c r="G244" s="188">
        <f t="shared" si="54"/>
        <v>2000</v>
      </c>
      <c r="H244" s="91">
        <f t="shared" si="55"/>
        <v>2000</v>
      </c>
      <c r="I244" s="91">
        <v>0</v>
      </c>
      <c r="J244" s="178"/>
      <c r="K244" s="179">
        <v>0</v>
      </c>
      <c r="L244" s="182"/>
      <c r="M244" s="182"/>
      <c r="N244" s="325"/>
    </row>
    <row r="245" spans="1:14" s="54" customFormat="1" ht="15" customHeight="1">
      <c r="A245" s="129"/>
      <c r="B245" s="132" t="s">
        <v>130</v>
      </c>
      <c r="C245" s="41" t="s">
        <v>217</v>
      </c>
      <c r="D245" s="91">
        <v>12315</v>
      </c>
      <c r="E245" s="91"/>
      <c r="F245" s="91"/>
      <c r="G245" s="188">
        <f t="shared" si="54"/>
        <v>12315</v>
      </c>
      <c r="H245" s="91">
        <f t="shared" si="55"/>
        <v>12315</v>
      </c>
      <c r="I245" s="91">
        <v>0</v>
      </c>
      <c r="J245" s="178"/>
      <c r="K245" s="179">
        <v>0</v>
      </c>
      <c r="L245" s="182"/>
      <c r="M245" s="182"/>
      <c r="N245" s="325"/>
    </row>
    <row r="246" spans="1:14" s="54" customFormat="1" ht="14.25" customHeight="1">
      <c r="A246" s="129"/>
      <c r="B246" s="132" t="s">
        <v>672</v>
      </c>
      <c r="C246" s="42" t="s">
        <v>673</v>
      </c>
      <c r="D246" s="91">
        <v>500</v>
      </c>
      <c r="E246" s="91"/>
      <c r="F246" s="91"/>
      <c r="G246" s="188">
        <f t="shared" si="54"/>
        <v>500</v>
      </c>
      <c r="H246" s="91">
        <f t="shared" si="55"/>
        <v>500</v>
      </c>
      <c r="I246" s="91"/>
      <c r="J246" s="178"/>
      <c r="K246" s="179"/>
      <c r="L246" s="182"/>
      <c r="M246" s="182"/>
      <c r="N246" s="325"/>
    </row>
    <row r="247" spans="1:14" s="54" customFormat="1" ht="13.5" customHeight="1">
      <c r="A247" s="129"/>
      <c r="B247" s="132" t="s">
        <v>343</v>
      </c>
      <c r="C247" s="41" t="s">
        <v>347</v>
      </c>
      <c r="D247" s="91">
        <v>3000</v>
      </c>
      <c r="E247" s="91"/>
      <c r="F247" s="91"/>
      <c r="G247" s="188">
        <f t="shared" si="54"/>
        <v>3000</v>
      </c>
      <c r="H247" s="91">
        <f t="shared" si="55"/>
        <v>3000</v>
      </c>
      <c r="I247" s="91"/>
      <c r="J247" s="178"/>
      <c r="K247" s="179"/>
      <c r="L247" s="182"/>
      <c r="M247" s="182"/>
      <c r="N247" s="325"/>
    </row>
    <row r="248" spans="1:14" s="54" customFormat="1" ht="15" customHeight="1">
      <c r="A248" s="129"/>
      <c r="B248" s="132" t="s">
        <v>132</v>
      </c>
      <c r="C248" s="41" t="s">
        <v>133</v>
      </c>
      <c r="D248" s="91">
        <v>1300</v>
      </c>
      <c r="E248" s="91"/>
      <c r="F248" s="91"/>
      <c r="G248" s="188">
        <f t="shared" si="54"/>
        <v>1300</v>
      </c>
      <c r="H248" s="91">
        <f t="shared" si="55"/>
        <v>1300</v>
      </c>
      <c r="I248" s="91">
        <v>0</v>
      </c>
      <c r="J248" s="178"/>
      <c r="K248" s="179">
        <v>0</v>
      </c>
      <c r="L248" s="182"/>
      <c r="M248" s="182"/>
      <c r="N248" s="325"/>
    </row>
    <row r="249" spans="1:14" s="54" customFormat="1" ht="15.75" customHeight="1">
      <c r="A249" s="129"/>
      <c r="B249" s="132" t="s">
        <v>136</v>
      </c>
      <c r="C249" s="41" t="s">
        <v>137</v>
      </c>
      <c r="D249" s="91">
        <v>20500</v>
      </c>
      <c r="E249" s="91"/>
      <c r="F249" s="91"/>
      <c r="G249" s="188">
        <f t="shared" si="54"/>
        <v>20500</v>
      </c>
      <c r="H249" s="91">
        <f t="shared" si="55"/>
        <v>20500</v>
      </c>
      <c r="I249" s="91">
        <v>0</v>
      </c>
      <c r="J249" s="178"/>
      <c r="K249" s="179">
        <v>0</v>
      </c>
      <c r="L249" s="182"/>
      <c r="M249" s="182"/>
      <c r="N249" s="325"/>
    </row>
    <row r="250" spans="1:14" s="54" customFormat="1" ht="15.75" customHeight="1">
      <c r="A250" s="129"/>
      <c r="B250" s="132" t="s">
        <v>344</v>
      </c>
      <c r="C250" s="41" t="s">
        <v>924</v>
      </c>
      <c r="D250" s="91">
        <v>2000</v>
      </c>
      <c r="E250" s="91"/>
      <c r="F250" s="91"/>
      <c r="G250" s="188">
        <f t="shared" si="54"/>
        <v>2000</v>
      </c>
      <c r="H250" s="91">
        <f t="shared" si="55"/>
        <v>2000</v>
      </c>
      <c r="I250" s="91"/>
      <c r="J250" s="178"/>
      <c r="K250" s="179"/>
      <c r="L250" s="182"/>
      <c r="M250" s="182"/>
      <c r="N250" s="325"/>
    </row>
    <row r="251" spans="1:14" s="54" customFormat="1" ht="14.25" customHeight="1">
      <c r="A251" s="129"/>
      <c r="B251" s="132" t="s">
        <v>345</v>
      </c>
      <c r="C251" s="41" t="s">
        <v>349</v>
      </c>
      <c r="D251" s="91">
        <v>1100</v>
      </c>
      <c r="E251" s="91"/>
      <c r="F251" s="91"/>
      <c r="G251" s="188">
        <f t="shared" si="54"/>
        <v>1100</v>
      </c>
      <c r="H251" s="91">
        <f t="shared" si="55"/>
        <v>1100</v>
      </c>
      <c r="I251" s="91"/>
      <c r="J251" s="178"/>
      <c r="K251" s="179"/>
      <c r="L251" s="182"/>
      <c r="M251" s="182"/>
      <c r="N251" s="325"/>
    </row>
    <row r="252" spans="1:14" s="54" customFormat="1" ht="14.25" customHeight="1">
      <c r="A252" s="129"/>
      <c r="B252" s="132" t="s">
        <v>346</v>
      </c>
      <c r="C252" s="41" t="s">
        <v>350</v>
      </c>
      <c r="D252" s="91">
        <v>4554</v>
      </c>
      <c r="E252" s="91"/>
      <c r="F252" s="91"/>
      <c r="G252" s="188">
        <f t="shared" si="54"/>
        <v>4554</v>
      </c>
      <c r="H252" s="91">
        <f t="shared" si="55"/>
        <v>4554</v>
      </c>
      <c r="I252" s="91"/>
      <c r="J252" s="178"/>
      <c r="K252" s="179"/>
      <c r="L252" s="182"/>
      <c r="M252" s="182"/>
      <c r="N252" s="325"/>
    </row>
    <row r="253" spans="1:14" s="54" customFormat="1" ht="14.25" customHeight="1">
      <c r="A253" s="126" t="s">
        <v>417</v>
      </c>
      <c r="B253" s="122"/>
      <c r="C253" s="77" t="s">
        <v>416</v>
      </c>
      <c r="D253" s="176">
        <f>D254</f>
        <v>387957</v>
      </c>
      <c r="E253" s="176">
        <f aca="true" t="shared" si="56" ref="E253:N253">E254</f>
        <v>0</v>
      </c>
      <c r="F253" s="176">
        <f t="shared" si="56"/>
        <v>0</v>
      </c>
      <c r="G253" s="176">
        <f t="shared" si="56"/>
        <v>387957</v>
      </c>
      <c r="H253" s="176">
        <f t="shared" si="56"/>
        <v>387957</v>
      </c>
      <c r="I253" s="176">
        <f t="shared" si="56"/>
        <v>0</v>
      </c>
      <c r="J253" s="176">
        <f t="shared" si="56"/>
        <v>0</v>
      </c>
      <c r="K253" s="176">
        <f t="shared" si="56"/>
        <v>387957</v>
      </c>
      <c r="L253" s="176">
        <f t="shared" si="56"/>
        <v>0</v>
      </c>
      <c r="M253" s="176">
        <f t="shared" si="56"/>
        <v>0</v>
      </c>
      <c r="N253" s="177">
        <f t="shared" si="56"/>
        <v>0</v>
      </c>
    </row>
    <row r="254" spans="1:14" s="54" customFormat="1" ht="24" customHeight="1">
      <c r="A254" s="129"/>
      <c r="B254" s="46" t="s">
        <v>250</v>
      </c>
      <c r="C254" s="195" t="s">
        <v>64</v>
      </c>
      <c r="D254" s="91">
        <v>387957</v>
      </c>
      <c r="E254" s="91"/>
      <c r="F254" s="91"/>
      <c r="G254" s="91">
        <f>D254+E254-F254</f>
        <v>387957</v>
      </c>
      <c r="H254" s="91">
        <f>G254</f>
        <v>387957</v>
      </c>
      <c r="I254" s="91">
        <v>0</v>
      </c>
      <c r="J254" s="178"/>
      <c r="K254" s="178">
        <f>H254</f>
        <v>387957</v>
      </c>
      <c r="L254" s="182"/>
      <c r="M254" s="182"/>
      <c r="N254" s="325"/>
    </row>
    <row r="255" spans="1:14" s="54" customFormat="1" ht="15" customHeight="1">
      <c r="A255" s="126" t="s">
        <v>251</v>
      </c>
      <c r="B255" s="122"/>
      <c r="C255" s="77" t="s">
        <v>252</v>
      </c>
      <c r="D255" s="176">
        <f>SUM(D256:D268)</f>
        <v>651474</v>
      </c>
      <c r="E255" s="176">
        <f aca="true" t="shared" si="57" ref="E255:N255">SUM(E256:E268)</f>
        <v>0</v>
      </c>
      <c r="F255" s="176">
        <f t="shared" si="57"/>
        <v>0</v>
      </c>
      <c r="G255" s="176">
        <f t="shared" si="57"/>
        <v>651474</v>
      </c>
      <c r="H255" s="176">
        <f t="shared" si="57"/>
        <v>651474</v>
      </c>
      <c r="I255" s="176">
        <f t="shared" si="57"/>
        <v>321858</v>
      </c>
      <c r="J255" s="176">
        <f t="shared" si="57"/>
        <v>58262</v>
      </c>
      <c r="K255" s="176">
        <f t="shared" si="57"/>
        <v>235023</v>
      </c>
      <c r="L255" s="176">
        <f t="shared" si="57"/>
        <v>0</v>
      </c>
      <c r="M255" s="176">
        <f t="shared" si="57"/>
        <v>0</v>
      </c>
      <c r="N255" s="177">
        <f t="shared" si="57"/>
        <v>0</v>
      </c>
    </row>
    <row r="256" spans="1:14" s="54" customFormat="1" ht="22.5" customHeight="1">
      <c r="A256" s="130"/>
      <c r="B256" s="189" t="s">
        <v>250</v>
      </c>
      <c r="C256" s="195" t="s">
        <v>64</v>
      </c>
      <c r="D256" s="188">
        <v>235023</v>
      </c>
      <c r="E256" s="188"/>
      <c r="F256" s="188"/>
      <c r="G256" s="188">
        <f>D256+E256-F256</f>
        <v>235023</v>
      </c>
      <c r="H256" s="91">
        <f>G256</f>
        <v>235023</v>
      </c>
      <c r="I256" s="188"/>
      <c r="J256" s="188"/>
      <c r="K256" s="188">
        <f>H256</f>
        <v>235023</v>
      </c>
      <c r="L256" s="188"/>
      <c r="M256" s="188"/>
      <c r="N256" s="217"/>
    </row>
    <row r="257" spans="1:14" s="54" customFormat="1" ht="17.25" customHeight="1">
      <c r="A257" s="129"/>
      <c r="B257" s="46" t="s">
        <v>117</v>
      </c>
      <c r="C257" s="41" t="s">
        <v>118</v>
      </c>
      <c r="D257" s="91">
        <v>300566</v>
      </c>
      <c r="E257" s="91"/>
      <c r="F257" s="91"/>
      <c r="G257" s="188">
        <f aca="true" t="shared" si="58" ref="G257:G268">D257+E257-F257</f>
        <v>300566</v>
      </c>
      <c r="H257" s="91">
        <f aca="true" t="shared" si="59" ref="H257:H268">G257</f>
        <v>300566</v>
      </c>
      <c r="I257" s="91">
        <f>H257</f>
        <v>300566</v>
      </c>
      <c r="J257" s="178"/>
      <c r="K257" s="179">
        <v>0</v>
      </c>
      <c r="L257" s="182"/>
      <c r="M257" s="182"/>
      <c r="N257" s="325"/>
    </row>
    <row r="258" spans="1:14" s="54" customFormat="1" ht="15.75" customHeight="1">
      <c r="A258" s="129"/>
      <c r="B258" s="46" t="s">
        <v>122</v>
      </c>
      <c r="C258" s="41" t="s">
        <v>123</v>
      </c>
      <c r="D258" s="91">
        <v>21292</v>
      </c>
      <c r="E258" s="91"/>
      <c r="F258" s="91"/>
      <c r="G258" s="188">
        <f t="shared" si="58"/>
        <v>21292</v>
      </c>
      <c r="H258" s="91">
        <f t="shared" si="59"/>
        <v>21292</v>
      </c>
      <c r="I258" s="91">
        <f>H258</f>
        <v>21292</v>
      </c>
      <c r="J258" s="178"/>
      <c r="K258" s="179">
        <v>0</v>
      </c>
      <c r="L258" s="182"/>
      <c r="M258" s="182"/>
      <c r="N258" s="325"/>
    </row>
    <row r="259" spans="1:14" s="54" customFormat="1" ht="15.75" customHeight="1">
      <c r="A259" s="129"/>
      <c r="B259" s="132" t="s">
        <v>166</v>
      </c>
      <c r="C259" s="41" t="s">
        <v>148</v>
      </c>
      <c r="D259" s="91">
        <v>49979</v>
      </c>
      <c r="E259" s="91"/>
      <c r="F259" s="91"/>
      <c r="G259" s="188">
        <f t="shared" si="58"/>
        <v>49979</v>
      </c>
      <c r="H259" s="91">
        <f t="shared" si="59"/>
        <v>49979</v>
      </c>
      <c r="I259" s="91">
        <v>0</v>
      </c>
      <c r="J259" s="178">
        <f>H259</f>
        <v>49979</v>
      </c>
      <c r="K259" s="179">
        <v>0</v>
      </c>
      <c r="L259" s="182"/>
      <c r="M259" s="182"/>
      <c r="N259" s="325"/>
    </row>
    <row r="260" spans="1:14" s="54" customFormat="1" ht="14.25" customHeight="1">
      <c r="A260" s="129"/>
      <c r="B260" s="132" t="s">
        <v>124</v>
      </c>
      <c r="C260" s="41" t="s">
        <v>125</v>
      </c>
      <c r="D260" s="91">
        <v>8283</v>
      </c>
      <c r="E260" s="91"/>
      <c r="F260" s="91"/>
      <c r="G260" s="188">
        <f t="shared" si="58"/>
        <v>8283</v>
      </c>
      <c r="H260" s="91">
        <f t="shared" si="59"/>
        <v>8283</v>
      </c>
      <c r="I260" s="91">
        <v>0</v>
      </c>
      <c r="J260" s="178">
        <f>H260</f>
        <v>8283</v>
      </c>
      <c r="K260" s="179">
        <v>0</v>
      </c>
      <c r="L260" s="182"/>
      <c r="M260" s="182"/>
      <c r="N260" s="325"/>
    </row>
    <row r="261" spans="1:14" s="54" customFormat="1" ht="14.25" customHeight="1">
      <c r="A261" s="129"/>
      <c r="B261" s="46" t="s">
        <v>126</v>
      </c>
      <c r="C261" s="42" t="s">
        <v>338</v>
      </c>
      <c r="D261" s="91">
        <v>9000</v>
      </c>
      <c r="E261" s="91"/>
      <c r="F261" s="91"/>
      <c r="G261" s="188">
        <f t="shared" si="58"/>
        <v>9000</v>
      </c>
      <c r="H261" s="91">
        <f t="shared" si="59"/>
        <v>9000</v>
      </c>
      <c r="I261" s="91">
        <v>0</v>
      </c>
      <c r="J261" s="178"/>
      <c r="K261" s="179">
        <v>0</v>
      </c>
      <c r="L261" s="182"/>
      <c r="M261" s="182"/>
      <c r="N261" s="325"/>
    </row>
    <row r="262" spans="1:14" s="54" customFormat="1" ht="14.25" customHeight="1">
      <c r="A262" s="129"/>
      <c r="B262" s="46" t="s">
        <v>128</v>
      </c>
      <c r="C262" s="42" t="s">
        <v>215</v>
      </c>
      <c r="D262" s="91">
        <v>2300</v>
      </c>
      <c r="E262" s="91"/>
      <c r="F262" s="91"/>
      <c r="G262" s="188">
        <f t="shared" si="58"/>
        <v>2300</v>
      </c>
      <c r="H262" s="91">
        <f t="shared" si="59"/>
        <v>2300</v>
      </c>
      <c r="I262" s="91">
        <v>0</v>
      </c>
      <c r="J262" s="178"/>
      <c r="K262" s="179">
        <v>0</v>
      </c>
      <c r="L262" s="182"/>
      <c r="M262" s="182"/>
      <c r="N262" s="325"/>
    </row>
    <row r="263" spans="1:14" s="54" customFormat="1" ht="14.25" customHeight="1">
      <c r="A263" s="129"/>
      <c r="B263" s="46" t="s">
        <v>186</v>
      </c>
      <c r="C263" s="41" t="s">
        <v>187</v>
      </c>
      <c r="D263" s="91">
        <v>1500</v>
      </c>
      <c r="E263" s="91"/>
      <c r="F263" s="91"/>
      <c r="G263" s="188">
        <f t="shared" si="58"/>
        <v>1500</v>
      </c>
      <c r="H263" s="91">
        <f t="shared" si="59"/>
        <v>1500</v>
      </c>
      <c r="I263" s="91"/>
      <c r="J263" s="178"/>
      <c r="K263" s="179"/>
      <c r="L263" s="182"/>
      <c r="M263" s="182"/>
      <c r="N263" s="325"/>
    </row>
    <row r="264" spans="1:14" s="54" customFormat="1" ht="15" customHeight="1">
      <c r="A264" s="129"/>
      <c r="B264" s="46" t="s">
        <v>130</v>
      </c>
      <c r="C264" s="42" t="s">
        <v>217</v>
      </c>
      <c r="D264" s="91">
        <v>2300</v>
      </c>
      <c r="E264" s="91"/>
      <c r="F264" s="91"/>
      <c r="G264" s="188">
        <f t="shared" si="58"/>
        <v>2300</v>
      </c>
      <c r="H264" s="91">
        <f t="shared" si="59"/>
        <v>2300</v>
      </c>
      <c r="I264" s="91">
        <v>0</v>
      </c>
      <c r="J264" s="178"/>
      <c r="K264" s="179">
        <v>0</v>
      </c>
      <c r="L264" s="182"/>
      <c r="M264" s="182"/>
      <c r="N264" s="325"/>
    </row>
    <row r="265" spans="1:14" s="54" customFormat="1" ht="15" customHeight="1">
      <c r="A265" s="129"/>
      <c r="B265" s="46" t="s">
        <v>672</v>
      </c>
      <c r="C265" s="42" t="s">
        <v>673</v>
      </c>
      <c r="D265" s="91">
        <v>500</v>
      </c>
      <c r="E265" s="91"/>
      <c r="F265" s="91"/>
      <c r="G265" s="188">
        <f t="shared" si="58"/>
        <v>500</v>
      </c>
      <c r="H265" s="91">
        <f t="shared" si="59"/>
        <v>500</v>
      </c>
      <c r="I265" s="91"/>
      <c r="J265" s="178"/>
      <c r="K265" s="179"/>
      <c r="L265" s="182"/>
      <c r="M265" s="182"/>
      <c r="N265" s="325"/>
    </row>
    <row r="266" spans="1:14" s="54" customFormat="1" ht="15" customHeight="1">
      <c r="A266" s="129"/>
      <c r="B266" s="46" t="s">
        <v>343</v>
      </c>
      <c r="C266" s="41" t="s">
        <v>347</v>
      </c>
      <c r="D266" s="91">
        <v>650</v>
      </c>
      <c r="E266" s="91"/>
      <c r="F266" s="91"/>
      <c r="G266" s="188">
        <f t="shared" si="58"/>
        <v>650</v>
      </c>
      <c r="H266" s="91">
        <f t="shared" si="59"/>
        <v>650</v>
      </c>
      <c r="I266" s="91"/>
      <c r="J266" s="178"/>
      <c r="K266" s="179"/>
      <c r="L266" s="182"/>
      <c r="M266" s="182"/>
      <c r="N266" s="325"/>
    </row>
    <row r="267" spans="1:14" s="54" customFormat="1" ht="14.25" customHeight="1">
      <c r="A267" s="129"/>
      <c r="B267" s="46" t="s">
        <v>136</v>
      </c>
      <c r="C267" s="42" t="s">
        <v>137</v>
      </c>
      <c r="D267" s="91">
        <v>18081</v>
      </c>
      <c r="E267" s="91"/>
      <c r="F267" s="91"/>
      <c r="G267" s="188">
        <f t="shared" si="58"/>
        <v>18081</v>
      </c>
      <c r="H267" s="91">
        <f t="shared" si="59"/>
        <v>18081</v>
      </c>
      <c r="I267" s="91">
        <v>0</v>
      </c>
      <c r="J267" s="178"/>
      <c r="K267" s="179">
        <v>0</v>
      </c>
      <c r="L267" s="182"/>
      <c r="M267" s="182"/>
      <c r="N267" s="325"/>
    </row>
    <row r="268" spans="1:14" s="54" customFormat="1" ht="13.5" customHeight="1">
      <c r="A268" s="129"/>
      <c r="B268" s="46" t="s">
        <v>345</v>
      </c>
      <c r="C268" s="41" t="s">
        <v>349</v>
      </c>
      <c r="D268" s="91">
        <v>2000</v>
      </c>
      <c r="E268" s="91"/>
      <c r="F268" s="91"/>
      <c r="G268" s="188">
        <f t="shared" si="58"/>
        <v>2000</v>
      </c>
      <c r="H268" s="91">
        <f t="shared" si="59"/>
        <v>2000</v>
      </c>
      <c r="I268" s="91"/>
      <c r="J268" s="178"/>
      <c r="K268" s="179"/>
      <c r="L268" s="182"/>
      <c r="M268" s="182"/>
      <c r="N268" s="325"/>
    </row>
    <row r="269" spans="1:14" s="54" customFormat="1" ht="15" customHeight="1">
      <c r="A269" s="126" t="s">
        <v>253</v>
      </c>
      <c r="B269" s="127"/>
      <c r="C269" s="439" t="s">
        <v>254</v>
      </c>
      <c r="D269" s="176">
        <f>SUM(D270:D292)</f>
        <v>3134274</v>
      </c>
      <c r="E269" s="176">
        <f aca="true" t="shared" si="60" ref="E269:N269">SUM(E270:E292)</f>
        <v>50000</v>
      </c>
      <c r="F269" s="176">
        <f t="shared" si="60"/>
        <v>19520</v>
      </c>
      <c r="G269" s="176">
        <f t="shared" si="60"/>
        <v>3164754</v>
      </c>
      <c r="H269" s="176">
        <f t="shared" si="60"/>
        <v>3164754</v>
      </c>
      <c r="I269" s="176">
        <f t="shared" si="60"/>
        <v>1926282</v>
      </c>
      <c r="J269" s="176">
        <f t="shared" si="60"/>
        <v>336961</v>
      </c>
      <c r="K269" s="176">
        <f t="shared" si="60"/>
        <v>283870</v>
      </c>
      <c r="L269" s="176">
        <f t="shared" si="60"/>
        <v>0</v>
      </c>
      <c r="M269" s="176">
        <f t="shared" si="60"/>
        <v>0</v>
      </c>
      <c r="N269" s="177">
        <f t="shared" si="60"/>
        <v>0</v>
      </c>
    </row>
    <row r="270" spans="1:14" s="54" customFormat="1" ht="23.25" customHeight="1">
      <c r="A270" s="130"/>
      <c r="B270" s="131" t="s">
        <v>250</v>
      </c>
      <c r="C270" s="195" t="s">
        <v>64</v>
      </c>
      <c r="D270" s="188">
        <v>283870</v>
      </c>
      <c r="E270" s="188"/>
      <c r="F270" s="188"/>
      <c r="G270" s="188">
        <f>D270+E270-F270</f>
        <v>283870</v>
      </c>
      <c r="H270" s="183">
        <f>G270</f>
        <v>283870</v>
      </c>
      <c r="I270" s="188"/>
      <c r="J270" s="188"/>
      <c r="K270" s="188">
        <f>H270</f>
        <v>283870</v>
      </c>
      <c r="L270" s="188"/>
      <c r="M270" s="188"/>
      <c r="N270" s="217"/>
    </row>
    <row r="271" spans="1:14" s="80" customFormat="1" ht="15.75" customHeight="1">
      <c r="A271" s="123"/>
      <c r="B271" s="46" t="s">
        <v>764</v>
      </c>
      <c r="C271" s="76" t="s">
        <v>255</v>
      </c>
      <c r="D271" s="183">
        <v>5000</v>
      </c>
      <c r="E271" s="183"/>
      <c r="F271" s="183"/>
      <c r="G271" s="188">
        <f aca="true" t="shared" si="61" ref="G271:G328">D271+E271-F271</f>
        <v>5000</v>
      </c>
      <c r="H271" s="183">
        <f aca="true" t="shared" si="62" ref="H271:H292">G271</f>
        <v>5000</v>
      </c>
      <c r="I271" s="183"/>
      <c r="J271" s="178"/>
      <c r="K271" s="179"/>
      <c r="L271" s="182"/>
      <c r="M271" s="182"/>
      <c r="N271" s="325"/>
    </row>
    <row r="272" spans="1:14" s="54" customFormat="1" ht="15" customHeight="1">
      <c r="A272" s="123"/>
      <c r="B272" s="46" t="s">
        <v>117</v>
      </c>
      <c r="C272" s="41" t="s">
        <v>395</v>
      </c>
      <c r="D272" s="91">
        <v>1825923</v>
      </c>
      <c r="E272" s="91"/>
      <c r="F272" s="91"/>
      <c r="G272" s="188">
        <f t="shared" si="61"/>
        <v>1825923</v>
      </c>
      <c r="H272" s="183">
        <f t="shared" si="62"/>
        <v>1825923</v>
      </c>
      <c r="I272" s="91">
        <f>H272</f>
        <v>1825923</v>
      </c>
      <c r="J272" s="178"/>
      <c r="K272" s="179"/>
      <c r="L272" s="182"/>
      <c r="M272" s="182"/>
      <c r="N272" s="325"/>
    </row>
    <row r="273" spans="1:14" s="54" customFormat="1" ht="14.25" customHeight="1">
      <c r="A273" s="123"/>
      <c r="B273" s="46" t="s">
        <v>122</v>
      </c>
      <c r="C273" s="41" t="s">
        <v>123</v>
      </c>
      <c r="D273" s="91">
        <v>99259</v>
      </c>
      <c r="E273" s="91"/>
      <c r="F273" s="91"/>
      <c r="G273" s="188">
        <f t="shared" si="61"/>
        <v>99259</v>
      </c>
      <c r="H273" s="183">
        <f t="shared" si="62"/>
        <v>99259</v>
      </c>
      <c r="I273" s="91">
        <f>H273</f>
        <v>99259</v>
      </c>
      <c r="J273" s="178"/>
      <c r="K273" s="179"/>
      <c r="L273" s="182"/>
      <c r="M273" s="182"/>
      <c r="N273" s="325"/>
    </row>
    <row r="274" spans="1:14" s="54" customFormat="1" ht="15" customHeight="1">
      <c r="A274" s="123"/>
      <c r="B274" s="132" t="s">
        <v>166</v>
      </c>
      <c r="C274" s="41" t="s">
        <v>180</v>
      </c>
      <c r="D274" s="91">
        <v>292302</v>
      </c>
      <c r="E274" s="91"/>
      <c r="F274" s="91"/>
      <c r="G274" s="188">
        <f t="shared" si="61"/>
        <v>292302</v>
      </c>
      <c r="H274" s="183">
        <f t="shared" si="62"/>
        <v>292302</v>
      </c>
      <c r="I274" s="91"/>
      <c r="J274" s="178">
        <f>H274</f>
        <v>292302</v>
      </c>
      <c r="K274" s="179"/>
      <c r="L274" s="182"/>
      <c r="M274" s="182"/>
      <c r="N274" s="325"/>
    </row>
    <row r="275" spans="1:14" s="54" customFormat="1" ht="16.5" customHeight="1">
      <c r="A275" s="123"/>
      <c r="B275" s="132" t="s">
        <v>124</v>
      </c>
      <c r="C275" s="41" t="s">
        <v>125</v>
      </c>
      <c r="D275" s="91">
        <v>44659</v>
      </c>
      <c r="E275" s="91"/>
      <c r="F275" s="91"/>
      <c r="G275" s="188">
        <f t="shared" si="61"/>
        <v>44659</v>
      </c>
      <c r="H275" s="183">
        <f t="shared" si="62"/>
        <v>44659</v>
      </c>
      <c r="I275" s="91"/>
      <c r="J275" s="178">
        <f>H275</f>
        <v>44659</v>
      </c>
      <c r="K275" s="179"/>
      <c r="L275" s="182"/>
      <c r="M275" s="182"/>
      <c r="N275" s="325"/>
    </row>
    <row r="276" spans="1:14" s="54" customFormat="1" ht="15.75" customHeight="1">
      <c r="A276" s="123"/>
      <c r="B276" s="46" t="s">
        <v>256</v>
      </c>
      <c r="C276" s="42" t="s">
        <v>339</v>
      </c>
      <c r="D276" s="91">
        <v>11000</v>
      </c>
      <c r="E276" s="91"/>
      <c r="F276" s="91"/>
      <c r="G276" s="188">
        <f t="shared" si="61"/>
        <v>11000</v>
      </c>
      <c r="H276" s="183">
        <f t="shared" si="62"/>
        <v>11000</v>
      </c>
      <c r="I276" s="91"/>
      <c r="J276" s="178"/>
      <c r="K276" s="179"/>
      <c r="L276" s="182"/>
      <c r="M276" s="182"/>
      <c r="N276" s="325"/>
    </row>
    <row r="277" spans="1:14" s="54" customFormat="1" ht="15" customHeight="1">
      <c r="A277" s="123"/>
      <c r="B277" s="45">
        <v>4170</v>
      </c>
      <c r="C277" s="453" t="s">
        <v>671</v>
      </c>
      <c r="D277" s="91">
        <v>1100</v>
      </c>
      <c r="E277" s="91"/>
      <c r="F277" s="91"/>
      <c r="G277" s="188">
        <f t="shared" si="61"/>
        <v>1100</v>
      </c>
      <c r="H277" s="183">
        <f t="shared" si="62"/>
        <v>1100</v>
      </c>
      <c r="I277" s="91">
        <f>H277</f>
        <v>1100</v>
      </c>
      <c r="J277" s="178"/>
      <c r="K277" s="179"/>
      <c r="L277" s="182"/>
      <c r="M277" s="182"/>
      <c r="N277" s="325"/>
    </row>
    <row r="278" spans="1:14" s="54" customFormat="1" ht="15" customHeight="1">
      <c r="A278" s="123"/>
      <c r="B278" s="454">
        <v>4210</v>
      </c>
      <c r="C278" s="42" t="s">
        <v>127</v>
      </c>
      <c r="D278" s="91">
        <v>84230</v>
      </c>
      <c r="E278" s="91">
        <v>50000</v>
      </c>
      <c r="F278" s="91"/>
      <c r="G278" s="188">
        <f t="shared" si="61"/>
        <v>134230</v>
      </c>
      <c r="H278" s="183">
        <f t="shared" si="62"/>
        <v>134230</v>
      </c>
      <c r="I278" s="91"/>
      <c r="J278" s="178"/>
      <c r="K278" s="179"/>
      <c r="L278" s="182"/>
      <c r="M278" s="182"/>
      <c r="N278" s="325"/>
    </row>
    <row r="279" spans="1:14" s="54" customFormat="1" ht="15" customHeight="1">
      <c r="A279" s="123"/>
      <c r="B279" s="45">
        <v>4240</v>
      </c>
      <c r="C279" s="42" t="s">
        <v>342</v>
      </c>
      <c r="D279" s="91">
        <v>7000</v>
      </c>
      <c r="E279" s="91"/>
      <c r="F279" s="91"/>
      <c r="G279" s="188">
        <f t="shared" si="61"/>
        <v>7000</v>
      </c>
      <c r="H279" s="183">
        <f t="shared" si="62"/>
        <v>7000</v>
      </c>
      <c r="I279" s="91"/>
      <c r="J279" s="178"/>
      <c r="K279" s="179"/>
      <c r="L279" s="182"/>
      <c r="M279" s="182"/>
      <c r="N279" s="325"/>
    </row>
    <row r="280" spans="1:14" s="54" customFormat="1" ht="15.75" customHeight="1">
      <c r="A280" s="123"/>
      <c r="B280" s="46" t="s">
        <v>128</v>
      </c>
      <c r="C280" s="42" t="s">
        <v>215</v>
      </c>
      <c r="D280" s="91">
        <v>36348</v>
      </c>
      <c r="E280" s="91"/>
      <c r="F280" s="91"/>
      <c r="G280" s="188">
        <f t="shared" si="61"/>
        <v>36348</v>
      </c>
      <c r="H280" s="183">
        <f t="shared" si="62"/>
        <v>36348</v>
      </c>
      <c r="I280" s="91"/>
      <c r="J280" s="178"/>
      <c r="K280" s="179"/>
      <c r="L280" s="182"/>
      <c r="M280" s="182"/>
      <c r="N280" s="325"/>
    </row>
    <row r="281" spans="1:14" s="54" customFormat="1" ht="15.75" customHeight="1">
      <c r="A281" s="123"/>
      <c r="B281" s="46" t="s">
        <v>129</v>
      </c>
      <c r="C281" s="42" t="s">
        <v>216</v>
      </c>
      <c r="D281" s="91">
        <v>303886</v>
      </c>
      <c r="E281" s="91"/>
      <c r="F281" s="91">
        <v>19520</v>
      </c>
      <c r="G281" s="188">
        <f t="shared" si="61"/>
        <v>284366</v>
      </c>
      <c r="H281" s="183">
        <f t="shared" si="62"/>
        <v>284366</v>
      </c>
      <c r="I281" s="91"/>
      <c r="J281" s="178"/>
      <c r="K281" s="179"/>
      <c r="L281" s="182"/>
      <c r="M281" s="182"/>
      <c r="N281" s="325"/>
    </row>
    <row r="282" spans="1:14" s="54" customFormat="1" ht="15.75" customHeight="1">
      <c r="A282" s="123"/>
      <c r="B282" s="46" t="s">
        <v>186</v>
      </c>
      <c r="C282" s="42" t="s">
        <v>187</v>
      </c>
      <c r="D282" s="91">
        <v>2400</v>
      </c>
      <c r="E282" s="91"/>
      <c r="F282" s="91"/>
      <c r="G282" s="188">
        <f t="shared" si="61"/>
        <v>2400</v>
      </c>
      <c r="H282" s="183">
        <f t="shared" si="62"/>
        <v>2400</v>
      </c>
      <c r="I282" s="91"/>
      <c r="J282" s="178"/>
      <c r="K282" s="179"/>
      <c r="L282" s="182"/>
      <c r="M282" s="182"/>
      <c r="N282" s="325"/>
    </row>
    <row r="283" spans="1:14" s="54" customFormat="1" ht="14.25" customHeight="1">
      <c r="A283" s="123"/>
      <c r="B283" s="46" t="s">
        <v>130</v>
      </c>
      <c r="C283" s="42" t="s">
        <v>217</v>
      </c>
      <c r="D283" s="91">
        <v>19980</v>
      </c>
      <c r="E283" s="91"/>
      <c r="F283" s="91"/>
      <c r="G283" s="188">
        <f t="shared" si="61"/>
        <v>19980</v>
      </c>
      <c r="H283" s="183">
        <f t="shared" si="62"/>
        <v>19980</v>
      </c>
      <c r="I283" s="91"/>
      <c r="J283" s="178"/>
      <c r="K283" s="179"/>
      <c r="L283" s="182"/>
      <c r="M283" s="182"/>
      <c r="N283" s="325"/>
    </row>
    <row r="284" spans="1:14" s="54" customFormat="1" ht="14.25" customHeight="1">
      <c r="A284" s="123"/>
      <c r="B284" s="46" t="s">
        <v>672</v>
      </c>
      <c r="C284" s="42" t="s">
        <v>673</v>
      </c>
      <c r="D284" s="91">
        <v>2920</v>
      </c>
      <c r="E284" s="91"/>
      <c r="F284" s="91"/>
      <c r="G284" s="188">
        <f t="shared" si="61"/>
        <v>2920</v>
      </c>
      <c r="H284" s="183">
        <f t="shared" si="62"/>
        <v>2920</v>
      </c>
      <c r="I284" s="91"/>
      <c r="J284" s="178"/>
      <c r="K284" s="179"/>
      <c r="L284" s="182"/>
      <c r="M284" s="182"/>
      <c r="N284" s="325"/>
    </row>
    <row r="285" spans="1:14" s="54" customFormat="1" ht="14.25" customHeight="1">
      <c r="A285" s="123"/>
      <c r="B285" s="46" t="s">
        <v>343</v>
      </c>
      <c r="C285" s="41" t="s">
        <v>347</v>
      </c>
      <c r="D285" s="91">
        <v>5760</v>
      </c>
      <c r="E285" s="91"/>
      <c r="F285" s="91"/>
      <c r="G285" s="188">
        <f t="shared" si="61"/>
        <v>5760</v>
      </c>
      <c r="H285" s="183">
        <f t="shared" si="62"/>
        <v>5760</v>
      </c>
      <c r="I285" s="91"/>
      <c r="J285" s="178"/>
      <c r="K285" s="179"/>
      <c r="L285" s="182"/>
      <c r="M285" s="182"/>
      <c r="N285" s="325"/>
    </row>
    <row r="286" spans="1:14" s="54" customFormat="1" ht="13.5" customHeight="1">
      <c r="A286" s="123"/>
      <c r="B286" s="46" t="s">
        <v>132</v>
      </c>
      <c r="C286" s="42" t="s">
        <v>133</v>
      </c>
      <c r="D286" s="91">
        <v>5200</v>
      </c>
      <c r="E286" s="91"/>
      <c r="F286" s="91"/>
      <c r="G286" s="188">
        <f t="shared" si="61"/>
        <v>5200</v>
      </c>
      <c r="H286" s="183">
        <f t="shared" si="62"/>
        <v>5200</v>
      </c>
      <c r="I286" s="91"/>
      <c r="J286" s="178"/>
      <c r="K286" s="179"/>
      <c r="L286" s="182"/>
      <c r="M286" s="182"/>
      <c r="N286" s="325"/>
    </row>
    <row r="287" spans="1:14" s="54" customFormat="1" ht="16.5" customHeight="1">
      <c r="A287" s="123"/>
      <c r="B287" s="46" t="s">
        <v>136</v>
      </c>
      <c r="C287" s="42" t="s">
        <v>137</v>
      </c>
      <c r="D287" s="91">
        <v>84487</v>
      </c>
      <c r="E287" s="91"/>
      <c r="F287" s="91"/>
      <c r="G287" s="188">
        <f t="shared" si="61"/>
        <v>84487</v>
      </c>
      <c r="H287" s="183">
        <f t="shared" si="62"/>
        <v>84487</v>
      </c>
      <c r="I287" s="91"/>
      <c r="J287" s="178"/>
      <c r="K287" s="179"/>
      <c r="L287" s="182"/>
      <c r="M287" s="182"/>
      <c r="N287" s="325"/>
    </row>
    <row r="288" spans="1:14" s="54" customFormat="1" ht="16.5" customHeight="1">
      <c r="A288" s="123"/>
      <c r="B288" s="46" t="s">
        <v>150</v>
      </c>
      <c r="C288" s="42" t="s">
        <v>151</v>
      </c>
      <c r="D288" s="91">
        <v>700</v>
      </c>
      <c r="E288" s="91"/>
      <c r="F288" s="91"/>
      <c r="G288" s="188">
        <f t="shared" si="61"/>
        <v>700</v>
      </c>
      <c r="H288" s="183">
        <f t="shared" si="62"/>
        <v>700</v>
      </c>
      <c r="I288" s="91"/>
      <c r="J288" s="178"/>
      <c r="K288" s="179"/>
      <c r="L288" s="182"/>
      <c r="M288" s="182"/>
      <c r="N288" s="325"/>
    </row>
    <row r="289" spans="1:14" s="54" customFormat="1" ht="15" customHeight="1">
      <c r="A289" s="123"/>
      <c r="B289" s="46" t="s">
        <v>220</v>
      </c>
      <c r="C289" s="42" t="s">
        <v>358</v>
      </c>
      <c r="D289" s="91">
        <v>10000</v>
      </c>
      <c r="E289" s="91"/>
      <c r="F289" s="91"/>
      <c r="G289" s="188">
        <f t="shared" si="61"/>
        <v>10000</v>
      </c>
      <c r="H289" s="183">
        <f t="shared" si="62"/>
        <v>10000</v>
      </c>
      <c r="I289" s="91"/>
      <c r="J289" s="178"/>
      <c r="K289" s="179"/>
      <c r="L289" s="182"/>
      <c r="M289" s="182"/>
      <c r="N289" s="325"/>
    </row>
    <row r="290" spans="1:14" s="54" customFormat="1" ht="18" customHeight="1">
      <c r="A290" s="123"/>
      <c r="B290" s="46" t="s">
        <v>344</v>
      </c>
      <c r="C290" s="41" t="s">
        <v>924</v>
      </c>
      <c r="D290" s="91">
        <v>2000</v>
      </c>
      <c r="E290" s="91"/>
      <c r="F290" s="91"/>
      <c r="G290" s="188">
        <f t="shared" si="61"/>
        <v>2000</v>
      </c>
      <c r="H290" s="183">
        <f t="shared" si="62"/>
        <v>2000</v>
      </c>
      <c r="I290" s="91"/>
      <c r="J290" s="178"/>
      <c r="K290" s="179"/>
      <c r="L290" s="182"/>
      <c r="M290" s="182"/>
      <c r="N290" s="325"/>
    </row>
    <row r="291" spans="1:14" s="54" customFormat="1" ht="16.5" customHeight="1">
      <c r="A291" s="123"/>
      <c r="B291" s="46" t="s">
        <v>345</v>
      </c>
      <c r="C291" s="41" t="s">
        <v>349</v>
      </c>
      <c r="D291" s="91">
        <v>2300</v>
      </c>
      <c r="E291" s="91"/>
      <c r="F291" s="91"/>
      <c r="G291" s="188">
        <f t="shared" si="61"/>
        <v>2300</v>
      </c>
      <c r="H291" s="183">
        <f t="shared" si="62"/>
        <v>2300</v>
      </c>
      <c r="I291" s="91"/>
      <c r="J291" s="178"/>
      <c r="K291" s="179"/>
      <c r="L291" s="182"/>
      <c r="M291" s="182"/>
      <c r="N291" s="325"/>
    </row>
    <row r="292" spans="1:14" s="54" customFormat="1" ht="15.75" customHeight="1">
      <c r="A292" s="123"/>
      <c r="B292" s="46" t="s">
        <v>346</v>
      </c>
      <c r="C292" s="41" t="s">
        <v>350</v>
      </c>
      <c r="D292" s="91">
        <v>3950</v>
      </c>
      <c r="E292" s="91"/>
      <c r="F292" s="91"/>
      <c r="G292" s="188">
        <f t="shared" si="61"/>
        <v>3950</v>
      </c>
      <c r="H292" s="183">
        <f t="shared" si="62"/>
        <v>3950</v>
      </c>
      <c r="I292" s="91"/>
      <c r="J292" s="178"/>
      <c r="K292" s="179"/>
      <c r="L292" s="182"/>
      <c r="M292" s="182"/>
      <c r="N292" s="325"/>
    </row>
    <row r="293" spans="1:14" s="54" customFormat="1" ht="15.75" customHeight="1">
      <c r="A293" s="121" t="s">
        <v>745</v>
      </c>
      <c r="B293" s="81"/>
      <c r="C293" s="439" t="s">
        <v>746</v>
      </c>
      <c r="D293" s="176">
        <f>SUM(D294:D302)</f>
        <v>827234</v>
      </c>
      <c r="E293" s="176">
        <f aca="true" t="shared" si="63" ref="E293:N293">SUM(E294:E302)</f>
        <v>0</v>
      </c>
      <c r="F293" s="176">
        <f t="shared" si="63"/>
        <v>0</v>
      </c>
      <c r="G293" s="176">
        <f t="shared" si="63"/>
        <v>827234</v>
      </c>
      <c r="H293" s="176">
        <f t="shared" si="63"/>
        <v>827234</v>
      </c>
      <c r="I293" s="176">
        <f t="shared" si="63"/>
        <v>644592</v>
      </c>
      <c r="J293" s="176">
        <f t="shared" si="63"/>
        <v>113099</v>
      </c>
      <c r="K293" s="176">
        <f t="shared" si="63"/>
        <v>0</v>
      </c>
      <c r="L293" s="176">
        <f t="shared" si="63"/>
        <v>0</v>
      </c>
      <c r="M293" s="176">
        <f t="shared" si="63"/>
        <v>0</v>
      </c>
      <c r="N293" s="177">
        <f t="shared" si="63"/>
        <v>0</v>
      </c>
    </row>
    <row r="294" spans="1:14" s="54" customFormat="1" ht="14.25" customHeight="1">
      <c r="A294" s="123"/>
      <c r="B294" s="42">
        <v>4010</v>
      </c>
      <c r="C294" s="41" t="s">
        <v>395</v>
      </c>
      <c r="D294" s="91">
        <v>589713</v>
      </c>
      <c r="E294" s="91"/>
      <c r="F294" s="91"/>
      <c r="G294" s="188">
        <f t="shared" si="61"/>
        <v>589713</v>
      </c>
      <c r="H294" s="91">
        <f>G294</f>
        <v>589713</v>
      </c>
      <c r="I294" s="91">
        <f>H294</f>
        <v>589713</v>
      </c>
      <c r="J294" s="178"/>
      <c r="K294" s="179"/>
      <c r="L294" s="182"/>
      <c r="M294" s="182"/>
      <c r="N294" s="325"/>
    </row>
    <row r="295" spans="1:14" s="54" customFormat="1" ht="12.75">
      <c r="A295" s="123"/>
      <c r="B295" s="42">
        <v>4040</v>
      </c>
      <c r="C295" s="41" t="s">
        <v>123</v>
      </c>
      <c r="D295" s="91">
        <v>54879</v>
      </c>
      <c r="E295" s="91"/>
      <c r="F295" s="91"/>
      <c r="G295" s="188">
        <f t="shared" si="61"/>
        <v>54879</v>
      </c>
      <c r="H295" s="91">
        <f aca="true" t="shared" si="64" ref="H295:H327">G295</f>
        <v>54879</v>
      </c>
      <c r="I295" s="91">
        <f>H295</f>
        <v>54879</v>
      </c>
      <c r="J295" s="178"/>
      <c r="K295" s="179"/>
      <c r="L295" s="182"/>
      <c r="M295" s="182"/>
      <c r="N295" s="325"/>
    </row>
    <row r="296" spans="1:14" s="54" customFormat="1" ht="13.5" customHeight="1">
      <c r="A296" s="123"/>
      <c r="B296" s="42">
        <v>4110</v>
      </c>
      <c r="C296" s="41" t="s">
        <v>180</v>
      </c>
      <c r="D296" s="91">
        <v>98034</v>
      </c>
      <c r="E296" s="91"/>
      <c r="F296" s="91"/>
      <c r="G296" s="188">
        <f t="shared" si="61"/>
        <v>98034</v>
      </c>
      <c r="H296" s="91">
        <f t="shared" si="64"/>
        <v>98034</v>
      </c>
      <c r="I296" s="91"/>
      <c r="J296" s="178">
        <f>H296</f>
        <v>98034</v>
      </c>
      <c r="K296" s="179"/>
      <c r="L296" s="182"/>
      <c r="M296" s="182"/>
      <c r="N296" s="325"/>
    </row>
    <row r="297" spans="1:14" s="54" customFormat="1" ht="13.5" customHeight="1">
      <c r="A297" s="123"/>
      <c r="B297" s="42">
        <v>4120</v>
      </c>
      <c r="C297" s="41" t="s">
        <v>125</v>
      </c>
      <c r="D297" s="91">
        <v>15065</v>
      </c>
      <c r="E297" s="91"/>
      <c r="F297" s="91"/>
      <c r="G297" s="188">
        <f t="shared" si="61"/>
        <v>15065</v>
      </c>
      <c r="H297" s="91">
        <f t="shared" si="64"/>
        <v>15065</v>
      </c>
      <c r="I297" s="91"/>
      <c r="J297" s="178">
        <f>H297</f>
        <v>15065</v>
      </c>
      <c r="K297" s="179"/>
      <c r="L297" s="182"/>
      <c r="M297" s="182"/>
      <c r="N297" s="325"/>
    </row>
    <row r="298" spans="1:14" s="54" customFormat="1" ht="13.5" customHeight="1">
      <c r="A298" s="123"/>
      <c r="B298" s="42">
        <v>4210</v>
      </c>
      <c r="C298" s="41" t="s">
        <v>127</v>
      </c>
      <c r="D298" s="91">
        <v>2200</v>
      </c>
      <c r="E298" s="91"/>
      <c r="F298" s="91"/>
      <c r="G298" s="188">
        <f t="shared" si="61"/>
        <v>2200</v>
      </c>
      <c r="H298" s="91">
        <f t="shared" si="64"/>
        <v>2200</v>
      </c>
      <c r="I298" s="91"/>
      <c r="J298" s="178"/>
      <c r="K298" s="179"/>
      <c r="L298" s="182"/>
      <c r="M298" s="182"/>
      <c r="N298" s="325"/>
    </row>
    <row r="299" spans="1:14" s="54" customFormat="1" ht="13.5" customHeight="1">
      <c r="A299" s="123"/>
      <c r="B299" s="42">
        <v>4260</v>
      </c>
      <c r="C299" s="42" t="s">
        <v>215</v>
      </c>
      <c r="D299" s="91">
        <v>18000</v>
      </c>
      <c r="E299" s="91"/>
      <c r="F299" s="91"/>
      <c r="G299" s="188">
        <f t="shared" si="61"/>
        <v>18000</v>
      </c>
      <c r="H299" s="91">
        <f t="shared" si="64"/>
        <v>18000</v>
      </c>
      <c r="I299" s="91"/>
      <c r="J299" s="178"/>
      <c r="K299" s="179"/>
      <c r="L299" s="182"/>
      <c r="M299" s="182"/>
      <c r="N299" s="325"/>
    </row>
    <row r="300" spans="1:14" s="54" customFormat="1" ht="13.5" customHeight="1">
      <c r="A300" s="123"/>
      <c r="B300" s="42">
        <v>4300</v>
      </c>
      <c r="C300" s="42" t="s">
        <v>131</v>
      </c>
      <c r="D300" s="91">
        <v>8600</v>
      </c>
      <c r="E300" s="91"/>
      <c r="F300" s="91"/>
      <c r="G300" s="188">
        <f t="shared" si="61"/>
        <v>8600</v>
      </c>
      <c r="H300" s="91">
        <f t="shared" si="64"/>
        <v>8600</v>
      </c>
      <c r="I300" s="91"/>
      <c r="J300" s="178"/>
      <c r="K300" s="179"/>
      <c r="L300" s="182"/>
      <c r="M300" s="182"/>
      <c r="N300" s="325"/>
    </row>
    <row r="301" spans="1:14" s="54" customFormat="1" ht="13.5" customHeight="1">
      <c r="A301" s="123"/>
      <c r="B301" s="42">
        <v>4370</v>
      </c>
      <c r="C301" s="41" t="s">
        <v>347</v>
      </c>
      <c r="D301" s="91">
        <v>1800</v>
      </c>
      <c r="E301" s="91"/>
      <c r="F301" s="91"/>
      <c r="G301" s="188">
        <f t="shared" si="61"/>
        <v>1800</v>
      </c>
      <c r="H301" s="91">
        <f t="shared" si="64"/>
        <v>1800</v>
      </c>
      <c r="I301" s="91"/>
      <c r="J301" s="178"/>
      <c r="K301" s="179"/>
      <c r="L301" s="182"/>
      <c r="M301" s="182"/>
      <c r="N301" s="325"/>
    </row>
    <row r="302" spans="1:14" s="54" customFormat="1" ht="13.5" customHeight="1">
      <c r="A302" s="123"/>
      <c r="B302" s="42">
        <v>4440</v>
      </c>
      <c r="C302" s="42" t="s">
        <v>137</v>
      </c>
      <c r="D302" s="91">
        <v>38943</v>
      </c>
      <c r="E302" s="91"/>
      <c r="F302" s="91"/>
      <c r="G302" s="188">
        <f t="shared" si="61"/>
        <v>38943</v>
      </c>
      <c r="H302" s="91">
        <f t="shared" si="64"/>
        <v>38943</v>
      </c>
      <c r="I302" s="91"/>
      <c r="J302" s="178"/>
      <c r="K302" s="179"/>
      <c r="L302" s="182"/>
      <c r="M302" s="182"/>
      <c r="N302" s="325"/>
    </row>
    <row r="303" spans="1:14" s="54" customFormat="1" ht="17.25" customHeight="1">
      <c r="A303" s="121" t="s">
        <v>287</v>
      </c>
      <c r="B303" s="122"/>
      <c r="C303" s="439" t="s">
        <v>288</v>
      </c>
      <c r="D303" s="176">
        <f aca="true" t="shared" si="65" ref="D303:N303">SUM(D304:D328)</f>
        <v>4789898</v>
      </c>
      <c r="E303" s="176">
        <f t="shared" si="65"/>
        <v>67512</v>
      </c>
      <c r="F303" s="176">
        <f t="shared" si="65"/>
        <v>22396</v>
      </c>
      <c r="G303" s="176">
        <f t="shared" si="65"/>
        <v>4835014</v>
      </c>
      <c r="H303" s="176">
        <f t="shared" si="65"/>
        <v>4754423</v>
      </c>
      <c r="I303" s="176">
        <f t="shared" si="65"/>
        <v>3100534</v>
      </c>
      <c r="J303" s="176">
        <f t="shared" si="65"/>
        <v>544079</v>
      </c>
      <c r="K303" s="176">
        <f t="shared" si="65"/>
        <v>144161</v>
      </c>
      <c r="L303" s="176">
        <f t="shared" si="65"/>
        <v>0</v>
      </c>
      <c r="M303" s="176">
        <f t="shared" si="65"/>
        <v>0</v>
      </c>
      <c r="N303" s="177">
        <f t="shared" si="65"/>
        <v>80591</v>
      </c>
    </row>
    <row r="304" spans="1:14" s="54" customFormat="1" ht="22.5" customHeight="1">
      <c r="A304" s="119"/>
      <c r="B304" s="189" t="s">
        <v>250</v>
      </c>
      <c r="C304" s="195" t="s">
        <v>64</v>
      </c>
      <c r="D304" s="188">
        <v>144161</v>
      </c>
      <c r="E304" s="188"/>
      <c r="F304" s="188"/>
      <c r="G304" s="188">
        <f t="shared" si="61"/>
        <v>144161</v>
      </c>
      <c r="H304" s="91">
        <f t="shared" si="64"/>
        <v>144161</v>
      </c>
      <c r="I304" s="188"/>
      <c r="J304" s="188"/>
      <c r="K304" s="188">
        <f>H304</f>
        <v>144161</v>
      </c>
      <c r="L304" s="188"/>
      <c r="M304" s="188"/>
      <c r="N304" s="217"/>
    </row>
    <row r="305" spans="1:14" s="54" customFormat="1" ht="15.75" customHeight="1">
      <c r="A305" s="123"/>
      <c r="B305" s="46" t="s">
        <v>764</v>
      </c>
      <c r="C305" s="41" t="s">
        <v>289</v>
      </c>
      <c r="D305" s="91">
        <v>1020</v>
      </c>
      <c r="E305" s="91"/>
      <c r="F305" s="91"/>
      <c r="G305" s="188">
        <f t="shared" si="61"/>
        <v>1020</v>
      </c>
      <c r="H305" s="91">
        <f t="shared" si="64"/>
        <v>1020</v>
      </c>
      <c r="I305" s="91"/>
      <c r="J305" s="178"/>
      <c r="K305" s="179"/>
      <c r="L305" s="182"/>
      <c r="M305" s="182"/>
      <c r="N305" s="325"/>
    </row>
    <row r="306" spans="1:14" s="54" customFormat="1" ht="15.75" customHeight="1">
      <c r="A306" s="123"/>
      <c r="B306" s="46" t="s">
        <v>117</v>
      </c>
      <c r="C306" s="41" t="s">
        <v>395</v>
      </c>
      <c r="D306" s="91">
        <v>2869998</v>
      </c>
      <c r="E306" s="91"/>
      <c r="F306" s="91"/>
      <c r="G306" s="188">
        <f t="shared" si="61"/>
        <v>2869998</v>
      </c>
      <c r="H306" s="91">
        <f t="shared" si="64"/>
        <v>2869998</v>
      </c>
      <c r="I306" s="91">
        <f>H306</f>
        <v>2869998</v>
      </c>
      <c r="J306" s="178"/>
      <c r="K306" s="179"/>
      <c r="L306" s="182"/>
      <c r="M306" s="182"/>
      <c r="N306" s="325"/>
    </row>
    <row r="307" spans="1:14" s="54" customFormat="1" ht="15" customHeight="1">
      <c r="A307" s="123"/>
      <c r="B307" s="46" t="s">
        <v>122</v>
      </c>
      <c r="C307" s="41" t="s">
        <v>123</v>
      </c>
      <c r="D307" s="91">
        <v>218362</v>
      </c>
      <c r="E307" s="91"/>
      <c r="F307" s="91"/>
      <c r="G307" s="188">
        <f t="shared" si="61"/>
        <v>218362</v>
      </c>
      <c r="H307" s="91">
        <f t="shared" si="64"/>
        <v>218362</v>
      </c>
      <c r="I307" s="91">
        <f>H307</f>
        <v>218362</v>
      </c>
      <c r="J307" s="178"/>
      <c r="K307" s="179"/>
      <c r="L307" s="182"/>
      <c r="M307" s="182"/>
      <c r="N307" s="325"/>
    </row>
    <row r="308" spans="1:14" s="54" customFormat="1" ht="12.75" customHeight="1">
      <c r="A308" s="123"/>
      <c r="B308" s="132" t="s">
        <v>166</v>
      </c>
      <c r="C308" s="41" t="s">
        <v>180</v>
      </c>
      <c r="D308" s="91">
        <v>470879</v>
      </c>
      <c r="E308" s="91"/>
      <c r="F308" s="91"/>
      <c r="G308" s="188">
        <f t="shared" si="61"/>
        <v>470879</v>
      </c>
      <c r="H308" s="91">
        <f t="shared" si="64"/>
        <v>470879</v>
      </c>
      <c r="I308" s="91"/>
      <c r="J308" s="178">
        <f>H308</f>
        <v>470879</v>
      </c>
      <c r="K308" s="179"/>
      <c r="L308" s="182"/>
      <c r="M308" s="182"/>
      <c r="N308" s="325"/>
    </row>
    <row r="309" spans="1:14" s="54" customFormat="1" ht="15" customHeight="1">
      <c r="A309" s="123"/>
      <c r="B309" s="132" t="s">
        <v>124</v>
      </c>
      <c r="C309" s="41" t="s">
        <v>125</v>
      </c>
      <c r="D309" s="91">
        <v>73200</v>
      </c>
      <c r="E309" s="91"/>
      <c r="F309" s="91"/>
      <c r="G309" s="188">
        <f t="shared" si="61"/>
        <v>73200</v>
      </c>
      <c r="H309" s="91">
        <f t="shared" si="64"/>
        <v>73200</v>
      </c>
      <c r="I309" s="91"/>
      <c r="J309" s="178">
        <f>H309</f>
        <v>73200</v>
      </c>
      <c r="K309" s="179"/>
      <c r="L309" s="182"/>
      <c r="M309" s="182"/>
      <c r="N309" s="325"/>
    </row>
    <row r="310" spans="1:14" s="54" customFormat="1" ht="14.25" customHeight="1">
      <c r="A310" s="123"/>
      <c r="B310" s="46" t="s">
        <v>256</v>
      </c>
      <c r="C310" s="41" t="s">
        <v>290</v>
      </c>
      <c r="D310" s="91">
        <v>12000</v>
      </c>
      <c r="E310" s="91"/>
      <c r="F310" s="91"/>
      <c r="G310" s="188">
        <f t="shared" si="61"/>
        <v>12000</v>
      </c>
      <c r="H310" s="91">
        <f t="shared" si="64"/>
        <v>12000</v>
      </c>
      <c r="I310" s="91"/>
      <c r="J310" s="178"/>
      <c r="K310" s="179"/>
      <c r="L310" s="182"/>
      <c r="M310" s="182"/>
      <c r="N310" s="325"/>
    </row>
    <row r="311" spans="1:14" s="54" customFormat="1" ht="14.25" customHeight="1">
      <c r="A311" s="123"/>
      <c r="B311" s="46" t="s">
        <v>670</v>
      </c>
      <c r="C311" s="41" t="s">
        <v>671</v>
      </c>
      <c r="D311" s="91">
        <v>12174</v>
      </c>
      <c r="E311" s="91"/>
      <c r="F311" s="91"/>
      <c r="G311" s="188">
        <f t="shared" si="61"/>
        <v>12174</v>
      </c>
      <c r="H311" s="91">
        <f t="shared" si="64"/>
        <v>12174</v>
      </c>
      <c r="I311" s="91">
        <f>H311</f>
        <v>12174</v>
      </c>
      <c r="J311" s="178"/>
      <c r="K311" s="179"/>
      <c r="L311" s="182"/>
      <c r="M311" s="182"/>
      <c r="N311" s="325"/>
    </row>
    <row r="312" spans="1:14" s="54" customFormat="1" ht="15" customHeight="1">
      <c r="A312" s="123"/>
      <c r="B312" s="46" t="s">
        <v>126</v>
      </c>
      <c r="C312" s="41" t="s">
        <v>127</v>
      </c>
      <c r="D312" s="91">
        <v>548621</v>
      </c>
      <c r="E312" s="91"/>
      <c r="F312" s="91">
        <v>22396</v>
      </c>
      <c r="G312" s="188">
        <f t="shared" si="61"/>
        <v>526225</v>
      </c>
      <c r="H312" s="91">
        <f t="shared" si="64"/>
        <v>526225</v>
      </c>
      <c r="I312" s="91"/>
      <c r="J312" s="178"/>
      <c r="K312" s="179"/>
      <c r="L312" s="182"/>
      <c r="M312" s="182"/>
      <c r="N312" s="325"/>
    </row>
    <row r="313" spans="1:14" s="54" customFormat="1" ht="15" customHeight="1">
      <c r="A313" s="123"/>
      <c r="B313" s="46" t="s">
        <v>249</v>
      </c>
      <c r="C313" s="41" t="s">
        <v>491</v>
      </c>
      <c r="D313" s="91">
        <v>12357</v>
      </c>
      <c r="E313" s="91"/>
      <c r="F313" s="91"/>
      <c r="G313" s="188">
        <f t="shared" si="61"/>
        <v>12357</v>
      </c>
      <c r="H313" s="91">
        <f t="shared" si="64"/>
        <v>12357</v>
      </c>
      <c r="I313" s="91"/>
      <c r="J313" s="178"/>
      <c r="K313" s="179"/>
      <c r="L313" s="182"/>
      <c r="M313" s="182"/>
      <c r="N313" s="325"/>
    </row>
    <row r="314" spans="1:14" s="54" customFormat="1" ht="14.25" customHeight="1">
      <c r="A314" s="123"/>
      <c r="B314" s="46" t="s">
        <v>128</v>
      </c>
      <c r="C314" s="42" t="s">
        <v>215</v>
      </c>
      <c r="D314" s="91">
        <v>87944</v>
      </c>
      <c r="E314" s="91"/>
      <c r="F314" s="91"/>
      <c r="G314" s="188">
        <f t="shared" si="61"/>
        <v>87944</v>
      </c>
      <c r="H314" s="91">
        <f t="shared" si="64"/>
        <v>87944</v>
      </c>
      <c r="I314" s="91"/>
      <c r="J314" s="178"/>
      <c r="K314" s="179"/>
      <c r="L314" s="182"/>
      <c r="M314" s="182"/>
      <c r="N314" s="325"/>
    </row>
    <row r="315" spans="1:14" s="54" customFormat="1" ht="14.25" customHeight="1">
      <c r="A315" s="123"/>
      <c r="B315" s="46" t="s">
        <v>186</v>
      </c>
      <c r="C315" s="42" t="s">
        <v>187</v>
      </c>
      <c r="D315" s="91">
        <v>6300</v>
      </c>
      <c r="E315" s="91"/>
      <c r="F315" s="91"/>
      <c r="G315" s="188">
        <f t="shared" si="61"/>
        <v>6300</v>
      </c>
      <c r="H315" s="91">
        <f t="shared" si="64"/>
        <v>6300</v>
      </c>
      <c r="I315" s="91"/>
      <c r="J315" s="178"/>
      <c r="K315" s="179"/>
      <c r="L315" s="182"/>
      <c r="M315" s="182"/>
      <c r="N315" s="325"/>
    </row>
    <row r="316" spans="1:14" s="54" customFormat="1" ht="14.25" customHeight="1">
      <c r="A316" s="123"/>
      <c r="B316" s="46" t="s">
        <v>130</v>
      </c>
      <c r="C316" s="42" t="s">
        <v>217</v>
      </c>
      <c r="D316" s="91">
        <v>100141</v>
      </c>
      <c r="E316" s="91"/>
      <c r="F316" s="91"/>
      <c r="G316" s="188">
        <f t="shared" si="61"/>
        <v>100141</v>
      </c>
      <c r="H316" s="91">
        <f t="shared" si="64"/>
        <v>100141</v>
      </c>
      <c r="I316" s="91"/>
      <c r="J316" s="178"/>
      <c r="K316" s="179"/>
      <c r="L316" s="182"/>
      <c r="M316" s="182"/>
      <c r="N316" s="325"/>
    </row>
    <row r="317" spans="1:14" s="54" customFormat="1" ht="14.25" customHeight="1">
      <c r="A317" s="123"/>
      <c r="B317" s="46" t="s">
        <v>672</v>
      </c>
      <c r="C317" s="42" t="s">
        <v>673</v>
      </c>
      <c r="D317" s="91">
        <v>6300</v>
      </c>
      <c r="E317" s="91"/>
      <c r="F317" s="91"/>
      <c r="G317" s="188">
        <f t="shared" si="61"/>
        <v>6300</v>
      </c>
      <c r="H317" s="91">
        <f t="shared" si="64"/>
        <v>6300</v>
      </c>
      <c r="I317" s="91"/>
      <c r="J317" s="178"/>
      <c r="K317" s="179"/>
      <c r="L317" s="182"/>
      <c r="M317" s="182"/>
      <c r="N317" s="325"/>
    </row>
    <row r="318" spans="1:14" s="54" customFormat="1" ht="14.25" customHeight="1">
      <c r="A318" s="123"/>
      <c r="B318" s="46" t="s">
        <v>351</v>
      </c>
      <c r="C318" s="41" t="s">
        <v>353</v>
      </c>
      <c r="D318" s="91">
        <v>2569</v>
      </c>
      <c r="E318" s="91"/>
      <c r="F318" s="91"/>
      <c r="G318" s="188">
        <f t="shared" si="61"/>
        <v>2569</v>
      </c>
      <c r="H318" s="91">
        <f t="shared" si="64"/>
        <v>2569</v>
      </c>
      <c r="I318" s="91"/>
      <c r="J318" s="178"/>
      <c r="K318" s="179"/>
      <c r="L318" s="182"/>
      <c r="M318" s="182"/>
      <c r="N318" s="325"/>
    </row>
    <row r="319" spans="1:14" s="54" customFormat="1" ht="14.25" customHeight="1">
      <c r="A319" s="123"/>
      <c r="B319" s="46" t="s">
        <v>343</v>
      </c>
      <c r="C319" s="41" t="s">
        <v>347</v>
      </c>
      <c r="D319" s="91">
        <v>15700</v>
      </c>
      <c r="E319" s="91"/>
      <c r="F319" s="91"/>
      <c r="G319" s="188">
        <f t="shared" si="61"/>
        <v>15700</v>
      </c>
      <c r="H319" s="91">
        <f t="shared" si="64"/>
        <v>15700</v>
      </c>
      <c r="I319" s="91"/>
      <c r="J319" s="178"/>
      <c r="K319" s="179"/>
      <c r="L319" s="182"/>
      <c r="M319" s="182"/>
      <c r="N319" s="325"/>
    </row>
    <row r="320" spans="1:14" s="54" customFormat="1" ht="15" customHeight="1">
      <c r="A320" s="123"/>
      <c r="B320" s="46" t="s">
        <v>132</v>
      </c>
      <c r="C320" s="42" t="s">
        <v>133</v>
      </c>
      <c r="D320" s="91">
        <v>5500</v>
      </c>
      <c r="E320" s="91"/>
      <c r="F320" s="91"/>
      <c r="G320" s="188">
        <f t="shared" si="61"/>
        <v>5500</v>
      </c>
      <c r="H320" s="91">
        <f t="shared" si="64"/>
        <v>5500</v>
      </c>
      <c r="I320" s="91"/>
      <c r="J320" s="178"/>
      <c r="K320" s="179"/>
      <c r="L320" s="182"/>
      <c r="M320" s="182"/>
      <c r="N320" s="325"/>
    </row>
    <row r="321" spans="1:14" s="54" customFormat="1" ht="15" customHeight="1">
      <c r="A321" s="123"/>
      <c r="B321" s="46" t="s">
        <v>748</v>
      </c>
      <c r="C321" s="42" t="s">
        <v>752</v>
      </c>
      <c r="D321" s="91">
        <v>500</v>
      </c>
      <c r="E321" s="91"/>
      <c r="F321" s="91"/>
      <c r="G321" s="188">
        <f t="shared" si="61"/>
        <v>500</v>
      </c>
      <c r="H321" s="91">
        <f t="shared" si="64"/>
        <v>500</v>
      </c>
      <c r="I321" s="91"/>
      <c r="J321" s="178"/>
      <c r="K321" s="179"/>
      <c r="L321" s="182"/>
      <c r="M321" s="182"/>
      <c r="N321" s="325"/>
    </row>
    <row r="322" spans="1:14" s="54" customFormat="1" ht="12.75" customHeight="1">
      <c r="A322" s="123"/>
      <c r="B322" s="46" t="s">
        <v>136</v>
      </c>
      <c r="C322" s="42" t="s">
        <v>137</v>
      </c>
      <c r="D322" s="91">
        <v>168693</v>
      </c>
      <c r="E322" s="91"/>
      <c r="F322" s="91"/>
      <c r="G322" s="188">
        <f t="shared" si="61"/>
        <v>168693</v>
      </c>
      <c r="H322" s="91">
        <f t="shared" si="64"/>
        <v>168693</v>
      </c>
      <c r="I322" s="91"/>
      <c r="J322" s="178"/>
      <c r="K322" s="179"/>
      <c r="L322" s="182"/>
      <c r="M322" s="182"/>
      <c r="N322" s="325"/>
    </row>
    <row r="323" spans="1:14" s="54" customFormat="1" ht="13.5" customHeight="1">
      <c r="A323" s="123"/>
      <c r="B323" s="46" t="s">
        <v>220</v>
      </c>
      <c r="C323" s="42" t="s">
        <v>358</v>
      </c>
      <c r="D323" s="91">
        <v>3100</v>
      </c>
      <c r="E323" s="91"/>
      <c r="F323" s="91"/>
      <c r="G323" s="188">
        <f t="shared" si="61"/>
        <v>3100</v>
      </c>
      <c r="H323" s="91">
        <f t="shared" si="64"/>
        <v>3100</v>
      </c>
      <c r="I323" s="91"/>
      <c r="J323" s="178"/>
      <c r="K323" s="179"/>
      <c r="L323" s="182"/>
      <c r="M323" s="182"/>
      <c r="N323" s="325"/>
    </row>
    <row r="324" spans="1:14" s="54" customFormat="1" ht="13.5" customHeight="1">
      <c r="A324" s="123"/>
      <c r="B324" s="46" t="s">
        <v>686</v>
      </c>
      <c r="C324" s="42" t="s">
        <v>414</v>
      </c>
      <c r="D324" s="91">
        <v>2000</v>
      </c>
      <c r="E324" s="91"/>
      <c r="F324" s="91"/>
      <c r="G324" s="188">
        <f t="shared" si="61"/>
        <v>2000</v>
      </c>
      <c r="H324" s="91">
        <f t="shared" si="64"/>
        <v>2000</v>
      </c>
      <c r="I324" s="91"/>
      <c r="J324" s="178"/>
      <c r="K324" s="179"/>
      <c r="L324" s="182"/>
      <c r="M324" s="182"/>
      <c r="N324" s="325"/>
    </row>
    <row r="325" spans="1:14" s="54" customFormat="1" ht="15" customHeight="1">
      <c r="A325" s="123"/>
      <c r="B325" s="46" t="s">
        <v>344</v>
      </c>
      <c r="C325" s="41" t="s">
        <v>935</v>
      </c>
      <c r="D325" s="91">
        <v>1200</v>
      </c>
      <c r="E325" s="91"/>
      <c r="F325" s="91"/>
      <c r="G325" s="188">
        <f t="shared" si="61"/>
        <v>1200</v>
      </c>
      <c r="H325" s="91">
        <f t="shared" si="64"/>
        <v>1200</v>
      </c>
      <c r="I325" s="91"/>
      <c r="J325" s="178"/>
      <c r="K325" s="179"/>
      <c r="L325" s="182"/>
      <c r="M325" s="182"/>
      <c r="N325" s="325"/>
    </row>
    <row r="326" spans="1:14" s="54" customFormat="1" ht="13.5" customHeight="1">
      <c r="A326" s="123"/>
      <c r="B326" s="46" t="s">
        <v>345</v>
      </c>
      <c r="C326" s="41" t="s">
        <v>349</v>
      </c>
      <c r="D326" s="91">
        <v>6600</v>
      </c>
      <c r="E326" s="91"/>
      <c r="F326" s="91"/>
      <c r="G326" s="188">
        <f t="shared" si="61"/>
        <v>6600</v>
      </c>
      <c r="H326" s="91">
        <f t="shared" si="64"/>
        <v>6600</v>
      </c>
      <c r="I326" s="91"/>
      <c r="J326" s="178"/>
      <c r="K326" s="179"/>
      <c r="L326" s="182"/>
      <c r="M326" s="182"/>
      <c r="N326" s="325"/>
    </row>
    <row r="327" spans="1:14" s="54" customFormat="1" ht="13.5" customHeight="1">
      <c r="A327" s="123"/>
      <c r="B327" s="46" t="s">
        <v>346</v>
      </c>
      <c r="C327" s="41" t="s">
        <v>350</v>
      </c>
      <c r="D327" s="91">
        <v>7500</v>
      </c>
      <c r="E327" s="91"/>
      <c r="F327" s="91"/>
      <c r="G327" s="188">
        <f t="shared" si="61"/>
        <v>7500</v>
      </c>
      <c r="H327" s="91">
        <f t="shared" si="64"/>
        <v>7500</v>
      </c>
      <c r="I327" s="91"/>
      <c r="J327" s="178"/>
      <c r="K327" s="179"/>
      <c r="L327" s="182"/>
      <c r="M327" s="182"/>
      <c r="N327" s="325"/>
    </row>
    <row r="328" spans="1:14" s="54" customFormat="1" ht="16.5" customHeight="1">
      <c r="A328" s="123"/>
      <c r="B328" s="46" t="s">
        <v>152</v>
      </c>
      <c r="C328" s="41" t="s">
        <v>577</v>
      </c>
      <c r="D328" s="91">
        <v>13079</v>
      </c>
      <c r="E328" s="91">
        <v>67512</v>
      </c>
      <c r="F328" s="91"/>
      <c r="G328" s="188">
        <f t="shared" si="61"/>
        <v>80591</v>
      </c>
      <c r="H328" s="91"/>
      <c r="I328" s="91"/>
      <c r="J328" s="178"/>
      <c r="K328" s="179"/>
      <c r="L328" s="182"/>
      <c r="M328" s="182"/>
      <c r="N328" s="325">
        <f>G328</f>
        <v>80591</v>
      </c>
    </row>
    <row r="329" spans="1:14" s="54" customFormat="1" ht="15.75" customHeight="1">
      <c r="A329" s="121" t="s">
        <v>293</v>
      </c>
      <c r="B329" s="127"/>
      <c r="C329" s="439" t="s">
        <v>294</v>
      </c>
      <c r="D329" s="176">
        <f>SUM(D330:D342)</f>
        <v>1033814</v>
      </c>
      <c r="E329" s="176">
        <f aca="true" t="shared" si="66" ref="E329:N329">SUM(E330:E342)</f>
        <v>0</v>
      </c>
      <c r="F329" s="176">
        <f t="shared" si="66"/>
        <v>0</v>
      </c>
      <c r="G329" s="176">
        <f t="shared" si="66"/>
        <v>1033814</v>
      </c>
      <c r="H329" s="176">
        <f t="shared" si="66"/>
        <v>1033814</v>
      </c>
      <c r="I329" s="176">
        <f t="shared" si="66"/>
        <v>628799</v>
      </c>
      <c r="J329" s="176">
        <f t="shared" si="66"/>
        <v>117040</v>
      </c>
      <c r="K329" s="176">
        <f t="shared" si="66"/>
        <v>224218</v>
      </c>
      <c r="L329" s="176">
        <f t="shared" si="66"/>
        <v>0</v>
      </c>
      <c r="M329" s="176">
        <f t="shared" si="66"/>
        <v>0</v>
      </c>
      <c r="N329" s="177">
        <f t="shared" si="66"/>
        <v>0</v>
      </c>
    </row>
    <row r="330" spans="1:14" s="54" customFormat="1" ht="23.25" customHeight="1">
      <c r="A330" s="119"/>
      <c r="B330" s="131" t="s">
        <v>250</v>
      </c>
      <c r="C330" s="195" t="s">
        <v>64</v>
      </c>
      <c r="D330" s="188">
        <v>224218</v>
      </c>
      <c r="E330" s="188"/>
      <c r="F330" s="188"/>
      <c r="G330" s="188">
        <f aca="true" t="shared" si="67" ref="G330:G353">D330+E330-F330</f>
        <v>224218</v>
      </c>
      <c r="H330" s="91">
        <f aca="true" t="shared" si="68" ref="H330:H342">G330</f>
        <v>224218</v>
      </c>
      <c r="I330" s="188"/>
      <c r="J330" s="188"/>
      <c r="K330" s="188">
        <f>H330</f>
        <v>224218</v>
      </c>
      <c r="L330" s="188"/>
      <c r="M330" s="188"/>
      <c r="N330" s="217"/>
    </row>
    <row r="331" spans="1:14" s="54" customFormat="1" ht="16.5" customHeight="1">
      <c r="A331" s="136"/>
      <c r="B331" s="46" t="s">
        <v>117</v>
      </c>
      <c r="C331" s="41" t="s">
        <v>395</v>
      </c>
      <c r="D331" s="91">
        <v>580228</v>
      </c>
      <c r="E331" s="91"/>
      <c r="F331" s="91"/>
      <c r="G331" s="188">
        <f t="shared" si="67"/>
        <v>580228</v>
      </c>
      <c r="H331" s="91">
        <f t="shared" si="68"/>
        <v>580228</v>
      </c>
      <c r="I331" s="91">
        <f>H331</f>
        <v>580228</v>
      </c>
      <c r="J331" s="178"/>
      <c r="K331" s="179"/>
      <c r="L331" s="182"/>
      <c r="M331" s="182"/>
      <c r="N331" s="325"/>
    </row>
    <row r="332" spans="1:14" s="54" customFormat="1" ht="16.5" customHeight="1">
      <c r="A332" s="136"/>
      <c r="B332" s="46" t="s">
        <v>122</v>
      </c>
      <c r="C332" s="41" t="s">
        <v>123</v>
      </c>
      <c r="D332" s="91">
        <v>48571</v>
      </c>
      <c r="E332" s="91"/>
      <c r="F332" s="91"/>
      <c r="G332" s="188">
        <f t="shared" si="67"/>
        <v>48571</v>
      </c>
      <c r="H332" s="91">
        <f t="shared" si="68"/>
        <v>48571</v>
      </c>
      <c r="I332" s="91">
        <f>H332</f>
        <v>48571</v>
      </c>
      <c r="J332" s="178"/>
      <c r="K332" s="179"/>
      <c r="L332" s="182"/>
      <c r="M332" s="182"/>
      <c r="N332" s="325"/>
    </row>
    <row r="333" spans="1:14" s="54" customFormat="1" ht="16.5" customHeight="1">
      <c r="A333" s="136"/>
      <c r="B333" s="132" t="s">
        <v>166</v>
      </c>
      <c r="C333" s="41" t="s">
        <v>180</v>
      </c>
      <c r="D333" s="91">
        <v>100540</v>
      </c>
      <c r="E333" s="91"/>
      <c r="F333" s="91"/>
      <c r="G333" s="188">
        <f t="shared" si="67"/>
        <v>100540</v>
      </c>
      <c r="H333" s="91">
        <f t="shared" si="68"/>
        <v>100540</v>
      </c>
      <c r="I333" s="91"/>
      <c r="J333" s="178">
        <f>H333</f>
        <v>100540</v>
      </c>
      <c r="K333" s="179"/>
      <c r="L333" s="182"/>
      <c r="M333" s="182"/>
      <c r="N333" s="325"/>
    </row>
    <row r="334" spans="1:14" s="54" customFormat="1" ht="16.5" customHeight="1">
      <c r="A334" s="136"/>
      <c r="B334" s="132" t="s">
        <v>124</v>
      </c>
      <c r="C334" s="41" t="s">
        <v>125</v>
      </c>
      <c r="D334" s="91">
        <v>16500</v>
      </c>
      <c r="E334" s="91"/>
      <c r="F334" s="91"/>
      <c r="G334" s="188">
        <f t="shared" si="67"/>
        <v>16500</v>
      </c>
      <c r="H334" s="91">
        <f t="shared" si="68"/>
        <v>16500</v>
      </c>
      <c r="I334" s="91"/>
      <c r="J334" s="178">
        <f>H334</f>
        <v>16500</v>
      </c>
      <c r="K334" s="179"/>
      <c r="L334" s="182"/>
      <c r="M334" s="182"/>
      <c r="N334" s="325"/>
    </row>
    <row r="335" spans="1:14" s="54" customFormat="1" ht="16.5" customHeight="1">
      <c r="A335" s="136"/>
      <c r="B335" s="46" t="s">
        <v>126</v>
      </c>
      <c r="C335" s="41" t="s">
        <v>127</v>
      </c>
      <c r="D335" s="91">
        <v>10000</v>
      </c>
      <c r="E335" s="91"/>
      <c r="F335" s="91"/>
      <c r="G335" s="188">
        <f t="shared" si="67"/>
        <v>10000</v>
      </c>
      <c r="H335" s="91">
        <f t="shared" si="68"/>
        <v>10000</v>
      </c>
      <c r="I335" s="91"/>
      <c r="J335" s="178"/>
      <c r="K335" s="179"/>
      <c r="L335" s="182"/>
      <c r="M335" s="182"/>
      <c r="N335" s="325"/>
    </row>
    <row r="336" spans="1:14" s="54" customFormat="1" ht="16.5" customHeight="1">
      <c r="A336" s="136"/>
      <c r="B336" s="46" t="s">
        <v>128</v>
      </c>
      <c r="C336" s="42" t="s">
        <v>215</v>
      </c>
      <c r="D336" s="91">
        <v>5650</v>
      </c>
      <c r="E336" s="91"/>
      <c r="F336" s="91"/>
      <c r="G336" s="188">
        <f t="shared" si="67"/>
        <v>5650</v>
      </c>
      <c r="H336" s="91">
        <f t="shared" si="68"/>
        <v>5650</v>
      </c>
      <c r="I336" s="91"/>
      <c r="J336" s="178"/>
      <c r="K336" s="179"/>
      <c r="L336" s="182"/>
      <c r="M336" s="182"/>
      <c r="N336" s="325"/>
    </row>
    <row r="337" spans="1:14" s="54" customFormat="1" ht="16.5" customHeight="1">
      <c r="A337" s="136"/>
      <c r="B337" s="46" t="s">
        <v>186</v>
      </c>
      <c r="C337" s="42" t="s">
        <v>187</v>
      </c>
      <c r="D337" s="91">
        <v>2000</v>
      </c>
      <c r="E337" s="91"/>
      <c r="F337" s="91"/>
      <c r="G337" s="188">
        <f t="shared" si="67"/>
        <v>2000</v>
      </c>
      <c r="H337" s="91">
        <f t="shared" si="68"/>
        <v>2000</v>
      </c>
      <c r="I337" s="91"/>
      <c r="J337" s="178"/>
      <c r="K337" s="179"/>
      <c r="L337" s="182"/>
      <c r="M337" s="182"/>
      <c r="N337" s="325"/>
    </row>
    <row r="338" spans="1:14" s="54" customFormat="1" ht="16.5" customHeight="1">
      <c r="A338" s="136"/>
      <c r="B338" s="46" t="s">
        <v>130</v>
      </c>
      <c r="C338" s="42" t="s">
        <v>217</v>
      </c>
      <c r="D338" s="91">
        <v>7205</v>
      </c>
      <c r="E338" s="91"/>
      <c r="F338" s="91"/>
      <c r="G338" s="188">
        <f t="shared" si="67"/>
        <v>7205</v>
      </c>
      <c r="H338" s="91">
        <f t="shared" si="68"/>
        <v>7205</v>
      </c>
      <c r="I338" s="91"/>
      <c r="J338" s="178"/>
      <c r="K338" s="179"/>
      <c r="L338" s="182"/>
      <c r="M338" s="182"/>
      <c r="N338" s="325"/>
    </row>
    <row r="339" spans="1:14" s="54" customFormat="1" ht="16.5" customHeight="1">
      <c r="A339" s="136"/>
      <c r="B339" s="46" t="s">
        <v>672</v>
      </c>
      <c r="C339" s="42" t="s">
        <v>673</v>
      </c>
      <c r="D339" s="91">
        <v>800</v>
      </c>
      <c r="E339" s="91"/>
      <c r="F339" s="91"/>
      <c r="G339" s="188">
        <f t="shared" si="67"/>
        <v>800</v>
      </c>
      <c r="H339" s="91">
        <f t="shared" si="68"/>
        <v>800</v>
      </c>
      <c r="I339" s="91"/>
      <c r="J339" s="178"/>
      <c r="K339" s="179"/>
      <c r="L339" s="182"/>
      <c r="M339" s="182"/>
      <c r="N339" s="325"/>
    </row>
    <row r="340" spans="1:14" s="54" customFormat="1" ht="16.5" customHeight="1">
      <c r="A340" s="136"/>
      <c r="B340" s="46" t="s">
        <v>343</v>
      </c>
      <c r="C340" s="41" t="s">
        <v>347</v>
      </c>
      <c r="D340" s="91">
        <v>1000</v>
      </c>
      <c r="E340" s="91"/>
      <c r="F340" s="91"/>
      <c r="G340" s="188">
        <f t="shared" si="67"/>
        <v>1000</v>
      </c>
      <c r="H340" s="91">
        <f t="shared" si="68"/>
        <v>1000</v>
      </c>
      <c r="I340" s="91"/>
      <c r="J340" s="178"/>
      <c r="K340" s="179"/>
      <c r="L340" s="182"/>
      <c r="M340" s="182"/>
      <c r="N340" s="325"/>
    </row>
    <row r="341" spans="1:14" s="54" customFormat="1" ht="15.75" customHeight="1">
      <c r="A341" s="136"/>
      <c r="B341" s="46" t="s">
        <v>136</v>
      </c>
      <c r="C341" s="42" t="s">
        <v>137</v>
      </c>
      <c r="D341" s="91">
        <v>35402</v>
      </c>
      <c r="E341" s="91"/>
      <c r="F341" s="91"/>
      <c r="G341" s="188">
        <f t="shared" si="67"/>
        <v>35402</v>
      </c>
      <c r="H341" s="91">
        <f t="shared" si="68"/>
        <v>35402</v>
      </c>
      <c r="I341" s="91"/>
      <c r="J341" s="178"/>
      <c r="K341" s="179"/>
      <c r="L341" s="182"/>
      <c r="M341" s="182"/>
      <c r="N341" s="325"/>
    </row>
    <row r="342" spans="1:14" s="54" customFormat="1" ht="15.75" customHeight="1">
      <c r="A342" s="136"/>
      <c r="B342" s="46" t="s">
        <v>345</v>
      </c>
      <c r="C342" s="41" t="s">
        <v>349</v>
      </c>
      <c r="D342" s="91">
        <v>1700</v>
      </c>
      <c r="E342" s="91"/>
      <c r="F342" s="91"/>
      <c r="G342" s="188">
        <f t="shared" si="67"/>
        <v>1700</v>
      </c>
      <c r="H342" s="91">
        <f t="shared" si="68"/>
        <v>1700</v>
      </c>
      <c r="I342" s="91"/>
      <c r="J342" s="178"/>
      <c r="K342" s="179"/>
      <c r="L342" s="182"/>
      <c r="M342" s="182"/>
      <c r="N342" s="325"/>
    </row>
    <row r="343" spans="1:14" s="54" customFormat="1" ht="15.75" customHeight="1">
      <c r="A343" s="121" t="s">
        <v>297</v>
      </c>
      <c r="B343" s="122"/>
      <c r="C343" s="77" t="s">
        <v>310</v>
      </c>
      <c r="D343" s="176">
        <f>SUM(D344:D345)</f>
        <v>170</v>
      </c>
      <c r="E343" s="176">
        <f>SUM(E344:E345)</f>
        <v>0</v>
      </c>
      <c r="F343" s="176">
        <f>SUM(F344:F345)</f>
        <v>170</v>
      </c>
      <c r="G343" s="324">
        <f t="shared" si="67"/>
        <v>0</v>
      </c>
      <c r="H343" s="324">
        <f>SUM(H344:H345)</f>
        <v>0</v>
      </c>
      <c r="I343" s="176">
        <f aca="true" t="shared" si="69" ref="I343:N343">SUM(I344:I345)</f>
        <v>0</v>
      </c>
      <c r="J343" s="176">
        <f t="shared" si="69"/>
        <v>0</v>
      </c>
      <c r="K343" s="176">
        <f t="shared" si="69"/>
        <v>0</v>
      </c>
      <c r="L343" s="176">
        <f t="shared" si="69"/>
        <v>0</v>
      </c>
      <c r="M343" s="176">
        <f t="shared" si="69"/>
        <v>0</v>
      </c>
      <c r="N343" s="177">
        <f t="shared" si="69"/>
        <v>0</v>
      </c>
    </row>
    <row r="344" spans="1:14" s="54" customFormat="1" ht="15" customHeight="1">
      <c r="A344" s="136"/>
      <c r="B344" s="46" t="s">
        <v>670</v>
      </c>
      <c r="C344" s="68" t="s">
        <v>671</v>
      </c>
      <c r="D344" s="91">
        <v>120</v>
      </c>
      <c r="E344" s="91"/>
      <c r="F344" s="91">
        <v>120</v>
      </c>
      <c r="G344" s="188">
        <f t="shared" si="67"/>
        <v>0</v>
      </c>
      <c r="H344" s="91">
        <f>G344</f>
        <v>0</v>
      </c>
      <c r="I344" s="91">
        <f>H344</f>
        <v>0</v>
      </c>
      <c r="J344" s="178"/>
      <c r="K344" s="179"/>
      <c r="L344" s="182"/>
      <c r="M344" s="182"/>
      <c r="N344" s="325"/>
    </row>
    <row r="345" spans="1:14" s="54" customFormat="1" ht="14.25" customHeight="1">
      <c r="A345" s="136"/>
      <c r="B345" s="46" t="s">
        <v>126</v>
      </c>
      <c r="C345" s="41" t="s">
        <v>127</v>
      </c>
      <c r="D345" s="91">
        <v>50</v>
      </c>
      <c r="E345" s="91"/>
      <c r="F345" s="91">
        <v>50</v>
      </c>
      <c r="G345" s="188">
        <f t="shared" si="67"/>
        <v>0</v>
      </c>
      <c r="H345" s="91">
        <f>G345</f>
        <v>0</v>
      </c>
      <c r="I345" s="91"/>
      <c r="J345" s="178"/>
      <c r="K345" s="179"/>
      <c r="L345" s="182"/>
      <c r="M345" s="182"/>
      <c r="N345" s="325"/>
    </row>
    <row r="346" spans="1:14" s="54" customFormat="1" ht="25.5" customHeight="1">
      <c r="A346" s="121" t="s">
        <v>311</v>
      </c>
      <c r="B346" s="122"/>
      <c r="C346" s="77" t="s">
        <v>312</v>
      </c>
      <c r="D346" s="176">
        <f>SUM(D347:D353)</f>
        <v>62502</v>
      </c>
      <c r="E346" s="176">
        <f>SUM(E347:E353)</f>
        <v>0</v>
      </c>
      <c r="F346" s="176">
        <f>SUM(F347:F353)</f>
        <v>0</v>
      </c>
      <c r="G346" s="324">
        <f t="shared" si="67"/>
        <v>62502</v>
      </c>
      <c r="H346" s="324">
        <f aca="true" t="shared" si="70" ref="H346:N346">SUM(H347:H353)</f>
        <v>62502</v>
      </c>
      <c r="I346" s="176">
        <f t="shared" si="70"/>
        <v>24960</v>
      </c>
      <c r="J346" s="176">
        <f t="shared" si="70"/>
        <v>4442</v>
      </c>
      <c r="K346" s="176">
        <f t="shared" si="70"/>
        <v>12000</v>
      </c>
      <c r="L346" s="176">
        <f t="shared" si="70"/>
        <v>0</v>
      </c>
      <c r="M346" s="176">
        <f t="shared" si="70"/>
        <v>0</v>
      </c>
      <c r="N346" s="177">
        <f t="shared" si="70"/>
        <v>0</v>
      </c>
    </row>
    <row r="347" spans="1:14" s="54" customFormat="1" ht="17.25" customHeight="1">
      <c r="A347" s="136"/>
      <c r="B347" s="46" t="s">
        <v>295</v>
      </c>
      <c r="C347" s="41" t="s">
        <v>506</v>
      </c>
      <c r="D347" s="91">
        <v>12000</v>
      </c>
      <c r="E347" s="91"/>
      <c r="F347" s="91"/>
      <c r="G347" s="188">
        <f t="shared" si="67"/>
        <v>12000</v>
      </c>
      <c r="H347" s="91">
        <f aca="true" t="shared" si="71" ref="H347:H353">G347</f>
        <v>12000</v>
      </c>
      <c r="I347" s="91"/>
      <c r="J347" s="178"/>
      <c r="K347" s="179">
        <f>H347</f>
        <v>12000</v>
      </c>
      <c r="L347" s="182"/>
      <c r="M347" s="182"/>
      <c r="N347" s="325"/>
    </row>
    <row r="348" spans="1:14" s="54" customFormat="1" ht="14.25" customHeight="1">
      <c r="A348" s="136"/>
      <c r="B348" s="46" t="s">
        <v>685</v>
      </c>
      <c r="C348" s="41" t="s">
        <v>507</v>
      </c>
      <c r="D348" s="91">
        <v>8800</v>
      </c>
      <c r="E348" s="91"/>
      <c r="F348" s="91"/>
      <c r="G348" s="188">
        <f t="shared" si="67"/>
        <v>8800</v>
      </c>
      <c r="H348" s="91">
        <f t="shared" si="71"/>
        <v>8800</v>
      </c>
      <c r="I348" s="91"/>
      <c r="J348" s="178"/>
      <c r="K348" s="179"/>
      <c r="L348" s="182"/>
      <c r="M348" s="182"/>
      <c r="N348" s="325"/>
    </row>
    <row r="349" spans="1:14" s="54" customFormat="1" ht="14.25" customHeight="1">
      <c r="A349" s="136"/>
      <c r="B349" s="46" t="s">
        <v>117</v>
      </c>
      <c r="C349" s="41" t="s">
        <v>395</v>
      </c>
      <c r="D349" s="91">
        <v>24960</v>
      </c>
      <c r="E349" s="91"/>
      <c r="F349" s="91"/>
      <c r="G349" s="188">
        <f t="shared" si="67"/>
        <v>24960</v>
      </c>
      <c r="H349" s="91">
        <f t="shared" si="71"/>
        <v>24960</v>
      </c>
      <c r="I349" s="91">
        <f>H349</f>
        <v>24960</v>
      </c>
      <c r="J349" s="178"/>
      <c r="K349" s="179"/>
      <c r="L349" s="182"/>
      <c r="M349" s="182"/>
      <c r="N349" s="325"/>
    </row>
    <row r="350" spans="1:14" s="54" customFormat="1" ht="16.5" customHeight="1">
      <c r="A350" s="136"/>
      <c r="B350" s="46" t="s">
        <v>147</v>
      </c>
      <c r="C350" s="41" t="s">
        <v>180</v>
      </c>
      <c r="D350" s="91">
        <v>3830</v>
      </c>
      <c r="E350" s="91"/>
      <c r="F350" s="91"/>
      <c r="G350" s="188">
        <f t="shared" si="67"/>
        <v>3830</v>
      </c>
      <c r="H350" s="91">
        <f t="shared" si="71"/>
        <v>3830</v>
      </c>
      <c r="I350" s="91"/>
      <c r="J350" s="178">
        <f>H350</f>
        <v>3830</v>
      </c>
      <c r="K350" s="179"/>
      <c r="L350" s="182"/>
      <c r="M350" s="182"/>
      <c r="N350" s="325"/>
    </row>
    <row r="351" spans="1:14" s="54" customFormat="1" ht="15.75" customHeight="1">
      <c r="A351" s="136"/>
      <c r="B351" s="46" t="s">
        <v>124</v>
      </c>
      <c r="C351" s="41" t="s">
        <v>125</v>
      </c>
      <c r="D351" s="91">
        <v>612</v>
      </c>
      <c r="E351" s="91"/>
      <c r="F351" s="91"/>
      <c r="G351" s="188">
        <f t="shared" si="67"/>
        <v>612</v>
      </c>
      <c r="H351" s="91">
        <f t="shared" si="71"/>
        <v>612</v>
      </c>
      <c r="I351" s="91"/>
      <c r="J351" s="178">
        <f>H351</f>
        <v>612</v>
      </c>
      <c r="K351" s="179"/>
      <c r="L351" s="182"/>
      <c r="M351" s="182"/>
      <c r="N351" s="325"/>
    </row>
    <row r="352" spans="1:14" s="54" customFormat="1" ht="14.25" customHeight="1">
      <c r="A352" s="136"/>
      <c r="B352" s="46" t="s">
        <v>130</v>
      </c>
      <c r="C352" s="42" t="s">
        <v>217</v>
      </c>
      <c r="D352" s="91">
        <v>800</v>
      </c>
      <c r="E352" s="91"/>
      <c r="F352" s="91"/>
      <c r="G352" s="188">
        <f t="shared" si="67"/>
        <v>800</v>
      </c>
      <c r="H352" s="91">
        <f t="shared" si="71"/>
        <v>800</v>
      </c>
      <c r="I352" s="91"/>
      <c r="J352" s="178"/>
      <c r="K352" s="179"/>
      <c r="L352" s="182"/>
      <c r="M352" s="182"/>
      <c r="N352" s="325"/>
    </row>
    <row r="353" spans="1:14" s="54" customFormat="1" ht="16.5" customHeight="1">
      <c r="A353" s="136"/>
      <c r="B353" s="46" t="s">
        <v>344</v>
      </c>
      <c r="C353" s="41" t="s">
        <v>780</v>
      </c>
      <c r="D353" s="91">
        <v>11500</v>
      </c>
      <c r="E353" s="91"/>
      <c r="F353" s="91"/>
      <c r="G353" s="188">
        <f t="shared" si="67"/>
        <v>11500</v>
      </c>
      <c r="H353" s="91">
        <f t="shared" si="71"/>
        <v>11500</v>
      </c>
      <c r="I353" s="91"/>
      <c r="J353" s="178"/>
      <c r="K353" s="179"/>
      <c r="L353" s="182"/>
      <c r="M353" s="182"/>
      <c r="N353" s="325"/>
    </row>
    <row r="354" spans="1:14" s="54" customFormat="1" ht="17.25" customHeight="1">
      <c r="A354" s="121" t="s">
        <v>54</v>
      </c>
      <c r="B354" s="148"/>
      <c r="C354" s="122" t="s">
        <v>55</v>
      </c>
      <c r="D354" s="456">
        <f>D355</f>
        <v>116148</v>
      </c>
      <c r="E354" s="456">
        <f aca="true" t="shared" si="72" ref="E354:N354">E355</f>
        <v>0</v>
      </c>
      <c r="F354" s="456">
        <f t="shared" si="72"/>
        <v>0</v>
      </c>
      <c r="G354" s="456">
        <f t="shared" si="72"/>
        <v>116148</v>
      </c>
      <c r="H354" s="456">
        <f t="shared" si="72"/>
        <v>0</v>
      </c>
      <c r="I354" s="456">
        <f t="shared" si="72"/>
        <v>0</v>
      </c>
      <c r="J354" s="456">
        <f t="shared" si="72"/>
        <v>0</v>
      </c>
      <c r="K354" s="456">
        <f t="shared" si="72"/>
        <v>0</v>
      </c>
      <c r="L354" s="456">
        <f t="shared" si="72"/>
        <v>0</v>
      </c>
      <c r="M354" s="456">
        <f t="shared" si="72"/>
        <v>0</v>
      </c>
      <c r="N354" s="460">
        <f t="shared" si="72"/>
        <v>116148</v>
      </c>
    </row>
    <row r="355" spans="1:14" s="54" customFormat="1" ht="21" customHeight="1">
      <c r="A355" s="401"/>
      <c r="B355" s="402" t="s">
        <v>152</v>
      </c>
      <c r="C355" s="545" t="s">
        <v>80</v>
      </c>
      <c r="D355" s="191">
        <v>116148</v>
      </c>
      <c r="E355" s="191"/>
      <c r="F355" s="191">
        <v>0</v>
      </c>
      <c r="G355" s="191">
        <f>D355+E355-F355</f>
        <v>116148</v>
      </c>
      <c r="H355" s="191">
        <v>0</v>
      </c>
      <c r="I355" s="191">
        <v>0</v>
      </c>
      <c r="J355" s="191">
        <v>0</v>
      </c>
      <c r="K355" s="191">
        <v>0</v>
      </c>
      <c r="L355" s="191">
        <v>0</v>
      </c>
      <c r="M355" s="191">
        <v>0</v>
      </c>
      <c r="N355" s="566">
        <f>G355</f>
        <v>116148</v>
      </c>
    </row>
    <row r="356" spans="1:14" s="54" customFormat="1" ht="17.25" customHeight="1">
      <c r="A356" s="121" t="s">
        <v>899</v>
      </c>
      <c r="B356" s="148"/>
      <c r="C356" s="455" t="s">
        <v>900</v>
      </c>
      <c r="D356" s="456">
        <f aca="true" t="shared" si="73" ref="D356:N356">SUM(D357:D367)</f>
        <v>454211</v>
      </c>
      <c r="E356" s="456">
        <f t="shared" si="73"/>
        <v>0</v>
      </c>
      <c r="F356" s="456">
        <f t="shared" si="73"/>
        <v>0</v>
      </c>
      <c r="G356" s="456">
        <f t="shared" si="73"/>
        <v>454211</v>
      </c>
      <c r="H356" s="456">
        <f t="shared" si="73"/>
        <v>454211</v>
      </c>
      <c r="I356" s="456">
        <f t="shared" si="73"/>
        <v>248486</v>
      </c>
      <c r="J356" s="456">
        <f t="shared" si="73"/>
        <v>43886</v>
      </c>
      <c r="K356" s="456">
        <f t="shared" si="73"/>
        <v>0</v>
      </c>
      <c r="L356" s="456">
        <f t="shared" si="73"/>
        <v>0</v>
      </c>
      <c r="M356" s="456">
        <f t="shared" si="73"/>
        <v>0</v>
      </c>
      <c r="N356" s="460">
        <f t="shared" si="73"/>
        <v>0</v>
      </c>
    </row>
    <row r="357" spans="1:14" s="54" customFormat="1" ht="17.25" customHeight="1">
      <c r="A357" s="136"/>
      <c r="B357" s="46" t="s">
        <v>117</v>
      </c>
      <c r="C357" s="41" t="s">
        <v>395</v>
      </c>
      <c r="D357" s="91">
        <v>239543</v>
      </c>
      <c r="E357" s="91"/>
      <c r="F357" s="91"/>
      <c r="G357" s="188">
        <f>D357+E357-F357</f>
        <v>239543</v>
      </c>
      <c r="H357" s="91">
        <f>G357</f>
        <v>239543</v>
      </c>
      <c r="I357" s="91">
        <f>H357</f>
        <v>239543</v>
      </c>
      <c r="J357" s="178"/>
      <c r="K357" s="179"/>
      <c r="L357" s="182"/>
      <c r="M357" s="182"/>
      <c r="N357" s="325"/>
    </row>
    <row r="358" spans="1:14" s="54" customFormat="1" ht="16.5" customHeight="1">
      <c r="A358" s="136"/>
      <c r="B358" s="46" t="s">
        <v>122</v>
      </c>
      <c r="C358" s="41" t="s">
        <v>123</v>
      </c>
      <c r="D358" s="91">
        <v>8943</v>
      </c>
      <c r="E358" s="91"/>
      <c r="F358" s="91"/>
      <c r="G358" s="188">
        <f aca="true" t="shared" si="74" ref="G358:G367">D358+E358-F358</f>
        <v>8943</v>
      </c>
      <c r="H358" s="91">
        <f aca="true" t="shared" si="75" ref="H358:H367">G358</f>
        <v>8943</v>
      </c>
      <c r="I358" s="91">
        <f>H358</f>
        <v>8943</v>
      </c>
      <c r="J358" s="178"/>
      <c r="K358" s="179"/>
      <c r="L358" s="182"/>
      <c r="M358" s="182"/>
      <c r="N358" s="325"/>
    </row>
    <row r="359" spans="1:14" s="54" customFormat="1" ht="17.25" customHeight="1">
      <c r="A359" s="136"/>
      <c r="B359" s="46" t="s">
        <v>147</v>
      </c>
      <c r="C359" s="41" t="s">
        <v>180</v>
      </c>
      <c r="D359" s="91">
        <v>38277</v>
      </c>
      <c r="E359" s="91"/>
      <c r="F359" s="91"/>
      <c r="G359" s="188">
        <f t="shared" si="74"/>
        <v>38277</v>
      </c>
      <c r="H359" s="91">
        <f t="shared" si="75"/>
        <v>38277</v>
      </c>
      <c r="I359" s="91"/>
      <c r="J359" s="178">
        <f>H359</f>
        <v>38277</v>
      </c>
      <c r="K359" s="179"/>
      <c r="L359" s="182"/>
      <c r="M359" s="182"/>
      <c r="N359" s="325"/>
    </row>
    <row r="360" spans="1:14" s="54" customFormat="1" ht="17.25" customHeight="1">
      <c r="A360" s="136"/>
      <c r="B360" s="46" t="s">
        <v>124</v>
      </c>
      <c r="C360" s="41" t="s">
        <v>125</v>
      </c>
      <c r="D360" s="91">
        <v>5609</v>
      </c>
      <c r="E360" s="91"/>
      <c r="F360" s="91"/>
      <c r="G360" s="188">
        <f t="shared" si="74"/>
        <v>5609</v>
      </c>
      <c r="H360" s="91">
        <f t="shared" si="75"/>
        <v>5609</v>
      </c>
      <c r="I360" s="91"/>
      <c r="J360" s="178">
        <f>H360</f>
        <v>5609</v>
      </c>
      <c r="K360" s="179"/>
      <c r="L360" s="182"/>
      <c r="M360" s="182"/>
      <c r="N360" s="325"/>
    </row>
    <row r="361" spans="1:14" s="54" customFormat="1" ht="15" customHeight="1">
      <c r="A361" s="136"/>
      <c r="B361" s="46" t="s">
        <v>126</v>
      </c>
      <c r="C361" s="41" t="s">
        <v>127</v>
      </c>
      <c r="D361" s="91">
        <v>35472</v>
      </c>
      <c r="E361" s="91"/>
      <c r="F361" s="91"/>
      <c r="G361" s="188">
        <f t="shared" si="74"/>
        <v>35472</v>
      </c>
      <c r="H361" s="91">
        <f t="shared" si="75"/>
        <v>35472</v>
      </c>
      <c r="I361" s="91"/>
      <c r="J361" s="178"/>
      <c r="K361" s="179"/>
      <c r="L361" s="182"/>
      <c r="M361" s="182"/>
      <c r="N361" s="325"/>
    </row>
    <row r="362" spans="1:14" s="54" customFormat="1" ht="18.75" customHeight="1">
      <c r="A362" s="136"/>
      <c r="B362" s="46" t="s">
        <v>212</v>
      </c>
      <c r="C362" s="42" t="s">
        <v>782</v>
      </c>
      <c r="D362" s="91">
        <v>65000</v>
      </c>
      <c r="E362" s="91"/>
      <c r="F362" s="91"/>
      <c r="G362" s="188">
        <f t="shared" si="74"/>
        <v>65000</v>
      </c>
      <c r="H362" s="91">
        <f t="shared" si="75"/>
        <v>65000</v>
      </c>
      <c r="I362" s="91"/>
      <c r="J362" s="178"/>
      <c r="K362" s="179"/>
      <c r="L362" s="182"/>
      <c r="M362" s="182"/>
      <c r="N362" s="325"/>
    </row>
    <row r="363" spans="1:14" s="54" customFormat="1" ht="15.75" customHeight="1">
      <c r="A363" s="136"/>
      <c r="B363" s="46" t="s">
        <v>128</v>
      </c>
      <c r="C363" s="42" t="s">
        <v>215</v>
      </c>
      <c r="D363" s="91">
        <v>26700</v>
      </c>
      <c r="E363" s="91"/>
      <c r="F363" s="91"/>
      <c r="G363" s="188">
        <f t="shared" si="74"/>
        <v>26700</v>
      </c>
      <c r="H363" s="91">
        <f t="shared" si="75"/>
        <v>26700</v>
      </c>
      <c r="I363" s="91"/>
      <c r="J363" s="178"/>
      <c r="K363" s="179"/>
      <c r="L363" s="182"/>
      <c r="M363" s="182"/>
      <c r="N363" s="325"/>
    </row>
    <row r="364" spans="1:14" s="54" customFormat="1" ht="15" customHeight="1">
      <c r="A364" s="136"/>
      <c r="B364" s="46" t="s">
        <v>186</v>
      </c>
      <c r="C364" s="42" t="s">
        <v>187</v>
      </c>
      <c r="D364" s="91">
        <v>780</v>
      </c>
      <c r="E364" s="91"/>
      <c r="F364" s="91"/>
      <c r="G364" s="188">
        <f t="shared" si="74"/>
        <v>780</v>
      </c>
      <c r="H364" s="91">
        <f t="shared" si="75"/>
        <v>780</v>
      </c>
      <c r="I364" s="91"/>
      <c r="J364" s="178"/>
      <c r="K364" s="179"/>
      <c r="L364" s="182"/>
      <c r="M364" s="182"/>
      <c r="N364" s="325"/>
    </row>
    <row r="365" spans="1:14" s="54" customFormat="1" ht="16.5" customHeight="1">
      <c r="A365" s="136"/>
      <c r="B365" s="46" t="s">
        <v>130</v>
      </c>
      <c r="C365" s="42" t="s">
        <v>217</v>
      </c>
      <c r="D365" s="91">
        <v>23684</v>
      </c>
      <c r="E365" s="91"/>
      <c r="F365" s="91"/>
      <c r="G365" s="188">
        <f t="shared" si="74"/>
        <v>23684</v>
      </c>
      <c r="H365" s="91">
        <f t="shared" si="75"/>
        <v>23684</v>
      </c>
      <c r="I365" s="91"/>
      <c r="J365" s="178"/>
      <c r="K365" s="179"/>
      <c r="L365" s="182"/>
      <c r="M365" s="182"/>
      <c r="N365" s="325"/>
    </row>
    <row r="366" spans="1:14" s="54" customFormat="1" ht="16.5" customHeight="1">
      <c r="A366" s="136"/>
      <c r="B366" s="46" t="s">
        <v>343</v>
      </c>
      <c r="C366" s="41" t="s">
        <v>347</v>
      </c>
      <c r="D366" s="91">
        <v>550</v>
      </c>
      <c r="E366" s="91"/>
      <c r="F366" s="91"/>
      <c r="G366" s="188">
        <f t="shared" si="74"/>
        <v>550</v>
      </c>
      <c r="H366" s="91">
        <f t="shared" si="75"/>
        <v>550</v>
      </c>
      <c r="I366" s="91"/>
      <c r="J366" s="178"/>
      <c r="K366" s="179"/>
      <c r="L366" s="182"/>
      <c r="M366" s="182"/>
      <c r="N366" s="325"/>
    </row>
    <row r="367" spans="1:14" s="54" customFormat="1" ht="15.75" customHeight="1">
      <c r="A367" s="136"/>
      <c r="B367" s="46" t="s">
        <v>136</v>
      </c>
      <c r="C367" s="42" t="s">
        <v>137</v>
      </c>
      <c r="D367" s="91">
        <v>9653</v>
      </c>
      <c r="E367" s="91"/>
      <c r="F367" s="91"/>
      <c r="G367" s="188">
        <f t="shared" si="74"/>
        <v>9653</v>
      </c>
      <c r="H367" s="91">
        <f t="shared" si="75"/>
        <v>9653</v>
      </c>
      <c r="I367" s="91"/>
      <c r="J367" s="178"/>
      <c r="K367" s="179"/>
      <c r="L367" s="182"/>
      <c r="M367" s="182"/>
      <c r="N367" s="325"/>
    </row>
    <row r="368" spans="1:14" s="54" customFormat="1" ht="16.5" customHeight="1">
      <c r="A368" s="121" t="s">
        <v>313</v>
      </c>
      <c r="B368" s="127"/>
      <c r="C368" s="439" t="s">
        <v>182</v>
      </c>
      <c r="D368" s="176">
        <f>SUM(D369:D383)</f>
        <v>277105</v>
      </c>
      <c r="E368" s="176">
        <f aca="true" t="shared" si="76" ref="E368:N368">SUM(E369:E383)</f>
        <v>30637</v>
      </c>
      <c r="F368" s="176">
        <f t="shared" si="76"/>
        <v>0</v>
      </c>
      <c r="G368" s="176">
        <f t="shared" si="76"/>
        <v>307742</v>
      </c>
      <c r="H368" s="176">
        <f t="shared" si="76"/>
        <v>288222</v>
      </c>
      <c r="I368" s="176">
        <f t="shared" si="76"/>
        <v>56349</v>
      </c>
      <c r="J368" s="176">
        <f t="shared" si="76"/>
        <v>10686</v>
      </c>
      <c r="K368" s="176">
        <f t="shared" si="76"/>
        <v>0</v>
      </c>
      <c r="L368" s="176">
        <f t="shared" si="76"/>
        <v>0</v>
      </c>
      <c r="M368" s="176">
        <f t="shared" si="76"/>
        <v>0</v>
      </c>
      <c r="N368" s="177">
        <f t="shared" si="76"/>
        <v>19520</v>
      </c>
    </row>
    <row r="369" spans="1:14" s="54" customFormat="1" ht="15" customHeight="1">
      <c r="A369" s="119"/>
      <c r="B369" s="131" t="s">
        <v>764</v>
      </c>
      <c r="C369" s="41" t="s">
        <v>289</v>
      </c>
      <c r="D369" s="188">
        <v>250</v>
      </c>
      <c r="E369" s="188"/>
      <c r="F369" s="186"/>
      <c r="G369" s="188">
        <f>D369+E369-F369</f>
        <v>250</v>
      </c>
      <c r="H369" s="188">
        <f>G369</f>
        <v>250</v>
      </c>
      <c r="I369" s="186"/>
      <c r="J369" s="186"/>
      <c r="K369" s="186"/>
      <c r="L369" s="186"/>
      <c r="M369" s="186"/>
      <c r="N369" s="459"/>
    </row>
    <row r="370" spans="1:14" s="54" customFormat="1" ht="16.5" customHeight="1">
      <c r="A370" s="119"/>
      <c r="B370" s="131" t="s">
        <v>117</v>
      </c>
      <c r="C370" s="41" t="s">
        <v>395</v>
      </c>
      <c r="D370" s="188">
        <v>44364</v>
      </c>
      <c r="E370" s="188">
        <v>9288</v>
      </c>
      <c r="F370" s="186"/>
      <c r="G370" s="188">
        <f aca="true" t="shared" si="77" ref="G370:G383">D370+E370-F370</f>
        <v>53652</v>
      </c>
      <c r="H370" s="188">
        <f aca="true" t="shared" si="78" ref="H370:H382">G370</f>
        <v>53652</v>
      </c>
      <c r="I370" s="188">
        <f>H370</f>
        <v>53652</v>
      </c>
      <c r="J370" s="186"/>
      <c r="K370" s="186"/>
      <c r="L370" s="186"/>
      <c r="M370" s="186"/>
      <c r="N370" s="459"/>
    </row>
    <row r="371" spans="1:14" s="54" customFormat="1" ht="15.75" customHeight="1">
      <c r="A371" s="119"/>
      <c r="B371" s="131" t="s">
        <v>122</v>
      </c>
      <c r="C371" s="41" t="s">
        <v>123</v>
      </c>
      <c r="D371" s="188">
        <v>2577</v>
      </c>
      <c r="E371" s="188"/>
      <c r="F371" s="188"/>
      <c r="G371" s="188">
        <f t="shared" si="77"/>
        <v>2577</v>
      </c>
      <c r="H371" s="188">
        <f t="shared" si="78"/>
        <v>2577</v>
      </c>
      <c r="I371" s="188">
        <f>H371</f>
        <v>2577</v>
      </c>
      <c r="J371" s="186"/>
      <c r="K371" s="186"/>
      <c r="L371" s="186"/>
      <c r="M371" s="186"/>
      <c r="N371" s="459"/>
    </row>
    <row r="372" spans="1:14" s="54" customFormat="1" ht="15" customHeight="1">
      <c r="A372" s="119"/>
      <c r="B372" s="131" t="s">
        <v>147</v>
      </c>
      <c r="C372" s="41" t="s">
        <v>180</v>
      </c>
      <c r="D372" s="188">
        <v>7916</v>
      </c>
      <c r="E372" s="188">
        <v>1431</v>
      </c>
      <c r="F372" s="186"/>
      <c r="G372" s="188">
        <f t="shared" si="77"/>
        <v>9347</v>
      </c>
      <c r="H372" s="188">
        <f t="shared" si="78"/>
        <v>9347</v>
      </c>
      <c r="I372" s="186"/>
      <c r="J372" s="188">
        <f>H372</f>
        <v>9347</v>
      </c>
      <c r="K372" s="186"/>
      <c r="L372" s="186"/>
      <c r="M372" s="186"/>
      <c r="N372" s="459"/>
    </row>
    <row r="373" spans="1:14" s="54" customFormat="1" ht="15.75" customHeight="1">
      <c r="A373" s="119"/>
      <c r="B373" s="131" t="s">
        <v>124</v>
      </c>
      <c r="C373" s="41" t="s">
        <v>125</v>
      </c>
      <c r="D373" s="188">
        <v>1111</v>
      </c>
      <c r="E373" s="188">
        <v>228</v>
      </c>
      <c r="F373" s="186"/>
      <c r="G373" s="188">
        <f t="shared" si="77"/>
        <v>1339</v>
      </c>
      <c r="H373" s="188">
        <f t="shared" si="78"/>
        <v>1339</v>
      </c>
      <c r="I373" s="186"/>
      <c r="J373" s="188">
        <f>H373</f>
        <v>1339</v>
      </c>
      <c r="K373" s="186"/>
      <c r="L373" s="186"/>
      <c r="M373" s="186"/>
      <c r="N373" s="459"/>
    </row>
    <row r="374" spans="1:14" s="54" customFormat="1" ht="15.75" customHeight="1">
      <c r="A374" s="119"/>
      <c r="B374" s="131" t="s">
        <v>670</v>
      </c>
      <c r="C374" s="68" t="s">
        <v>671</v>
      </c>
      <c r="D374" s="188">
        <v>0</v>
      </c>
      <c r="E374" s="188">
        <v>120</v>
      </c>
      <c r="F374" s="186"/>
      <c r="G374" s="188">
        <f t="shared" si="77"/>
        <v>120</v>
      </c>
      <c r="H374" s="188">
        <f t="shared" si="78"/>
        <v>120</v>
      </c>
      <c r="I374" s="188">
        <f>H374</f>
        <v>120</v>
      </c>
      <c r="J374" s="188"/>
      <c r="K374" s="186"/>
      <c r="L374" s="186"/>
      <c r="M374" s="186"/>
      <c r="N374" s="459"/>
    </row>
    <row r="375" spans="1:14" s="54" customFormat="1" ht="15.75" customHeight="1">
      <c r="A375" s="119"/>
      <c r="B375" s="131" t="s">
        <v>126</v>
      </c>
      <c r="C375" s="68" t="s">
        <v>127</v>
      </c>
      <c r="D375" s="188">
        <v>99914</v>
      </c>
      <c r="E375" s="188">
        <v>50</v>
      </c>
      <c r="F375" s="186"/>
      <c r="G375" s="188">
        <f t="shared" si="77"/>
        <v>99964</v>
      </c>
      <c r="H375" s="188">
        <f t="shared" si="78"/>
        <v>99964</v>
      </c>
      <c r="I375" s="186"/>
      <c r="J375" s="186"/>
      <c r="K375" s="186"/>
      <c r="L375" s="186"/>
      <c r="M375" s="186"/>
      <c r="N375" s="459"/>
    </row>
    <row r="376" spans="1:14" s="54" customFormat="1" ht="15" customHeight="1">
      <c r="A376" s="119"/>
      <c r="B376" s="131" t="s">
        <v>186</v>
      </c>
      <c r="C376" s="42" t="s">
        <v>187</v>
      </c>
      <c r="D376" s="188">
        <v>155</v>
      </c>
      <c r="E376" s="188"/>
      <c r="F376" s="186"/>
      <c r="G376" s="188">
        <f t="shared" si="77"/>
        <v>155</v>
      </c>
      <c r="H376" s="188">
        <f t="shared" si="78"/>
        <v>155</v>
      </c>
      <c r="I376" s="186"/>
      <c r="J376" s="186"/>
      <c r="K376" s="186"/>
      <c r="L376" s="186"/>
      <c r="M376" s="186"/>
      <c r="N376" s="459"/>
    </row>
    <row r="377" spans="1:14" s="54" customFormat="1" ht="16.5" customHeight="1">
      <c r="A377" s="119"/>
      <c r="B377" s="131" t="s">
        <v>130</v>
      </c>
      <c r="C377" s="42" t="s">
        <v>217</v>
      </c>
      <c r="D377" s="188">
        <v>370</v>
      </c>
      <c r="E377" s="188"/>
      <c r="F377" s="186"/>
      <c r="G377" s="188">
        <f t="shared" si="77"/>
        <v>370</v>
      </c>
      <c r="H377" s="188">
        <f t="shared" si="78"/>
        <v>370</v>
      </c>
      <c r="I377" s="186"/>
      <c r="J377" s="186"/>
      <c r="K377" s="186"/>
      <c r="L377" s="186"/>
      <c r="M377" s="186"/>
      <c r="N377" s="459"/>
    </row>
    <row r="378" spans="1:14" s="54" customFormat="1" ht="17.25" customHeight="1">
      <c r="A378" s="119"/>
      <c r="B378" s="131" t="s">
        <v>134</v>
      </c>
      <c r="C378" s="42" t="s">
        <v>135</v>
      </c>
      <c r="D378" s="188">
        <v>24890</v>
      </c>
      <c r="E378" s="188"/>
      <c r="F378" s="186"/>
      <c r="G378" s="188">
        <f t="shared" si="77"/>
        <v>24890</v>
      </c>
      <c r="H378" s="188">
        <f t="shared" si="78"/>
        <v>24890</v>
      </c>
      <c r="I378" s="186"/>
      <c r="J378" s="186"/>
      <c r="K378" s="186"/>
      <c r="L378" s="186"/>
      <c r="M378" s="186"/>
      <c r="N378" s="459"/>
    </row>
    <row r="379" spans="1:14" s="54" customFormat="1" ht="15.75" customHeight="1">
      <c r="A379" s="136"/>
      <c r="B379" s="46" t="s">
        <v>136</v>
      </c>
      <c r="C379" s="42" t="s">
        <v>137</v>
      </c>
      <c r="D379" s="206">
        <v>70253</v>
      </c>
      <c r="E379" s="91"/>
      <c r="F379" s="91"/>
      <c r="G379" s="188">
        <f t="shared" si="77"/>
        <v>70253</v>
      </c>
      <c r="H379" s="188">
        <f t="shared" si="78"/>
        <v>70253</v>
      </c>
      <c r="I379" s="91"/>
      <c r="J379" s="178"/>
      <c r="K379" s="179"/>
      <c r="L379" s="182"/>
      <c r="M379" s="182"/>
      <c r="N379" s="325"/>
    </row>
    <row r="380" spans="1:14" s="54" customFormat="1" ht="15.75" customHeight="1">
      <c r="A380" s="136"/>
      <c r="B380" s="46" t="s">
        <v>150</v>
      </c>
      <c r="C380" s="42" t="s">
        <v>151</v>
      </c>
      <c r="D380" s="206">
        <v>11311</v>
      </c>
      <c r="E380" s="91"/>
      <c r="F380" s="91"/>
      <c r="G380" s="188">
        <f t="shared" si="77"/>
        <v>11311</v>
      </c>
      <c r="H380" s="188">
        <f t="shared" si="78"/>
        <v>11311</v>
      </c>
      <c r="I380" s="91"/>
      <c r="J380" s="178"/>
      <c r="K380" s="179"/>
      <c r="L380" s="182"/>
      <c r="M380" s="182"/>
      <c r="N380" s="325"/>
    </row>
    <row r="381" spans="1:14" s="54" customFormat="1" ht="16.5" customHeight="1">
      <c r="A381" s="136"/>
      <c r="B381" s="46" t="s">
        <v>220</v>
      </c>
      <c r="C381" s="42" t="s">
        <v>358</v>
      </c>
      <c r="D381" s="91">
        <v>13944</v>
      </c>
      <c r="E381" s="91"/>
      <c r="F381" s="91"/>
      <c r="G381" s="188">
        <f t="shared" si="77"/>
        <v>13944</v>
      </c>
      <c r="H381" s="188">
        <f t="shared" si="78"/>
        <v>13944</v>
      </c>
      <c r="I381" s="91"/>
      <c r="J381" s="178"/>
      <c r="K381" s="179"/>
      <c r="L381" s="182"/>
      <c r="M381" s="182"/>
      <c r="N381" s="325"/>
    </row>
    <row r="382" spans="1:14" s="54" customFormat="1" ht="16.5" customHeight="1">
      <c r="A382" s="136"/>
      <c r="B382" s="46" t="s">
        <v>346</v>
      </c>
      <c r="C382" s="41" t="s">
        <v>350</v>
      </c>
      <c r="D382" s="91">
        <v>50</v>
      </c>
      <c r="E382" s="91"/>
      <c r="F382" s="91"/>
      <c r="G382" s="188">
        <f t="shared" si="77"/>
        <v>50</v>
      </c>
      <c r="H382" s="188">
        <f t="shared" si="78"/>
        <v>50</v>
      </c>
      <c r="I382" s="91"/>
      <c r="J382" s="178"/>
      <c r="K382" s="179"/>
      <c r="L382" s="182"/>
      <c r="M382" s="182"/>
      <c r="N382" s="325"/>
    </row>
    <row r="383" spans="1:14" s="54" customFormat="1" ht="15" customHeight="1">
      <c r="A383" s="136"/>
      <c r="B383" s="46" t="s">
        <v>152</v>
      </c>
      <c r="C383" s="41" t="s">
        <v>80</v>
      </c>
      <c r="D383" s="91">
        <v>0</v>
      </c>
      <c r="E383" s="91">
        <v>19520</v>
      </c>
      <c r="F383" s="91"/>
      <c r="G383" s="188">
        <f t="shared" si="77"/>
        <v>19520</v>
      </c>
      <c r="H383" s="188"/>
      <c r="I383" s="91"/>
      <c r="J383" s="178"/>
      <c r="K383" s="179"/>
      <c r="L383" s="182"/>
      <c r="M383" s="182"/>
      <c r="N383" s="325">
        <f>G383</f>
        <v>19520</v>
      </c>
    </row>
    <row r="384" spans="1:14" s="54" customFormat="1" ht="18.75" customHeight="1">
      <c r="A384" s="121" t="s">
        <v>28</v>
      </c>
      <c r="B384" s="148"/>
      <c r="C384" s="122" t="s">
        <v>27</v>
      </c>
      <c r="D384" s="456">
        <f>D385</f>
        <v>40000</v>
      </c>
      <c r="E384" s="456">
        <f aca="true" t="shared" si="79" ref="E384:N384">E385</f>
        <v>0</v>
      </c>
      <c r="F384" s="456">
        <f t="shared" si="79"/>
        <v>0</v>
      </c>
      <c r="G384" s="456">
        <f t="shared" si="79"/>
        <v>40000</v>
      </c>
      <c r="H384" s="456">
        <f t="shared" si="79"/>
        <v>40000</v>
      </c>
      <c r="I384" s="456">
        <f t="shared" si="79"/>
        <v>0</v>
      </c>
      <c r="J384" s="456">
        <f t="shared" si="79"/>
        <v>0</v>
      </c>
      <c r="K384" s="456">
        <f t="shared" si="79"/>
        <v>40000</v>
      </c>
      <c r="L384" s="456">
        <f t="shared" si="79"/>
        <v>0</v>
      </c>
      <c r="M384" s="456">
        <f t="shared" si="79"/>
        <v>0</v>
      </c>
      <c r="N384" s="460">
        <f t="shared" si="79"/>
        <v>0</v>
      </c>
    </row>
    <row r="385" spans="1:14" s="54" customFormat="1" ht="33" customHeight="1">
      <c r="A385" s="136"/>
      <c r="B385" s="46" t="s">
        <v>29</v>
      </c>
      <c r="C385" s="41" t="s">
        <v>30</v>
      </c>
      <c r="D385" s="91">
        <v>40000</v>
      </c>
      <c r="E385" s="91"/>
      <c r="F385" s="91"/>
      <c r="G385" s="188">
        <f>D385+E385-F385</f>
        <v>40000</v>
      </c>
      <c r="H385" s="91">
        <f>G385</f>
        <v>40000</v>
      </c>
      <c r="I385" s="91"/>
      <c r="J385" s="178"/>
      <c r="K385" s="179">
        <f>H385</f>
        <v>40000</v>
      </c>
      <c r="L385" s="182"/>
      <c r="M385" s="182"/>
      <c r="N385" s="325"/>
    </row>
    <row r="386" spans="1:14" s="54" customFormat="1" ht="22.5" customHeight="1">
      <c r="A386" s="124" t="s">
        <v>314</v>
      </c>
      <c r="B386" s="133"/>
      <c r="C386" s="63" t="s">
        <v>315</v>
      </c>
      <c r="D386" s="180">
        <f>D387+D392+D394+D400</f>
        <v>3854310</v>
      </c>
      <c r="E386" s="180">
        <f aca="true" t="shared" si="80" ref="E386:N386">E387+E392+E394+E400</f>
        <v>0</v>
      </c>
      <c r="F386" s="180">
        <f t="shared" si="80"/>
        <v>35587</v>
      </c>
      <c r="G386" s="180">
        <f t="shared" si="80"/>
        <v>3818723</v>
      </c>
      <c r="H386" s="180">
        <f t="shared" si="80"/>
        <v>1229039</v>
      </c>
      <c r="I386" s="180">
        <f t="shared" si="80"/>
        <v>500</v>
      </c>
      <c r="J386" s="180">
        <f t="shared" si="80"/>
        <v>0</v>
      </c>
      <c r="K386" s="180">
        <f t="shared" si="80"/>
        <v>0</v>
      </c>
      <c r="L386" s="180">
        <f t="shared" si="80"/>
        <v>0</v>
      </c>
      <c r="M386" s="180">
        <f t="shared" si="80"/>
        <v>0</v>
      </c>
      <c r="N386" s="181">
        <f t="shared" si="80"/>
        <v>2589684</v>
      </c>
    </row>
    <row r="387" spans="1:14" s="54" customFormat="1" ht="21" customHeight="1">
      <c r="A387" s="126" t="s">
        <v>316</v>
      </c>
      <c r="B387" s="127"/>
      <c r="C387" s="439" t="s">
        <v>317</v>
      </c>
      <c r="D387" s="176">
        <f>SUM(D388:D391)</f>
        <v>2813452</v>
      </c>
      <c r="E387" s="176">
        <f aca="true" t="shared" si="81" ref="E387:N387">SUM(E388:E391)</f>
        <v>0</v>
      </c>
      <c r="F387" s="176">
        <f t="shared" si="81"/>
        <v>35587</v>
      </c>
      <c r="G387" s="176">
        <f t="shared" si="81"/>
        <v>2777865</v>
      </c>
      <c r="H387" s="176">
        <f t="shared" si="81"/>
        <v>338181</v>
      </c>
      <c r="I387" s="176">
        <f t="shared" si="81"/>
        <v>0</v>
      </c>
      <c r="J387" s="176">
        <f t="shared" si="81"/>
        <v>0</v>
      </c>
      <c r="K387" s="176">
        <f t="shared" si="81"/>
        <v>0</v>
      </c>
      <c r="L387" s="176">
        <f t="shared" si="81"/>
        <v>0</v>
      </c>
      <c r="M387" s="176">
        <f t="shared" si="81"/>
        <v>0</v>
      </c>
      <c r="N387" s="177">
        <f t="shared" si="81"/>
        <v>2439684</v>
      </c>
    </row>
    <row r="388" spans="1:14" s="54" customFormat="1" ht="23.25" customHeight="1">
      <c r="A388" s="130"/>
      <c r="B388" s="131" t="s">
        <v>879</v>
      </c>
      <c r="C388" s="195" t="s">
        <v>880</v>
      </c>
      <c r="D388" s="188">
        <v>338181</v>
      </c>
      <c r="E388" s="188"/>
      <c r="F388" s="188"/>
      <c r="G388" s="188">
        <f>D388+E388-F388</f>
        <v>338181</v>
      </c>
      <c r="H388" s="91">
        <f>G388</f>
        <v>338181</v>
      </c>
      <c r="I388" s="188"/>
      <c r="J388" s="188"/>
      <c r="K388" s="188"/>
      <c r="L388" s="188"/>
      <c r="M388" s="188"/>
      <c r="N388" s="217"/>
    </row>
    <row r="389" spans="1:14" s="54" customFormat="1" ht="17.25" customHeight="1">
      <c r="A389" s="129"/>
      <c r="B389" s="46" t="s">
        <v>152</v>
      </c>
      <c r="C389" s="41" t="s">
        <v>80</v>
      </c>
      <c r="D389" s="91">
        <v>1610506</v>
      </c>
      <c r="E389" s="91"/>
      <c r="F389" s="91">
        <v>35587</v>
      </c>
      <c r="G389" s="188">
        <f>D389+E389-F389</f>
        <v>1574919</v>
      </c>
      <c r="H389" s="91"/>
      <c r="I389" s="91">
        <v>0</v>
      </c>
      <c r="J389" s="178"/>
      <c r="K389" s="191">
        <v>0</v>
      </c>
      <c r="L389" s="182"/>
      <c r="M389" s="182"/>
      <c r="N389" s="458">
        <f>G389</f>
        <v>1574919</v>
      </c>
    </row>
    <row r="390" spans="1:14" s="54" customFormat="1" ht="17.25" customHeight="1">
      <c r="A390" s="129"/>
      <c r="B390" s="46" t="s">
        <v>387</v>
      </c>
      <c r="C390" s="41" t="s">
        <v>80</v>
      </c>
      <c r="D390" s="91">
        <v>446480</v>
      </c>
      <c r="E390" s="91"/>
      <c r="F390" s="91"/>
      <c r="G390" s="188">
        <f>D390+E390-F390</f>
        <v>446480</v>
      </c>
      <c r="H390" s="91"/>
      <c r="I390" s="91">
        <v>0</v>
      </c>
      <c r="J390" s="178"/>
      <c r="K390" s="191">
        <v>0</v>
      </c>
      <c r="L390" s="182"/>
      <c r="M390" s="182"/>
      <c r="N390" s="458">
        <f>G390</f>
        <v>446480</v>
      </c>
    </row>
    <row r="391" spans="1:14" s="54" customFormat="1" ht="16.5" customHeight="1">
      <c r="A391" s="129"/>
      <c r="B391" s="46" t="s">
        <v>501</v>
      </c>
      <c r="C391" s="41" t="s">
        <v>80</v>
      </c>
      <c r="D391" s="91">
        <v>418285</v>
      </c>
      <c r="E391" s="91"/>
      <c r="F391" s="91"/>
      <c r="G391" s="188">
        <f>D391+E391-F391</f>
        <v>418285</v>
      </c>
      <c r="H391" s="91"/>
      <c r="I391" s="91">
        <v>0</v>
      </c>
      <c r="J391" s="178"/>
      <c r="K391" s="191">
        <v>0</v>
      </c>
      <c r="L391" s="182"/>
      <c r="M391" s="182"/>
      <c r="N391" s="458">
        <f>G391</f>
        <v>418285</v>
      </c>
    </row>
    <row r="392" spans="1:14" s="54" customFormat="1" ht="22.5" customHeight="1">
      <c r="A392" s="126" t="s">
        <v>859</v>
      </c>
      <c r="B392" s="139"/>
      <c r="C392" s="297" t="s">
        <v>858</v>
      </c>
      <c r="D392" s="176">
        <f>D393</f>
        <v>150000</v>
      </c>
      <c r="E392" s="176">
        <f aca="true" t="shared" si="82" ref="E392:N392">E393</f>
        <v>0</v>
      </c>
      <c r="F392" s="176">
        <f t="shared" si="82"/>
        <v>0</v>
      </c>
      <c r="G392" s="176">
        <f t="shared" si="82"/>
        <v>150000</v>
      </c>
      <c r="H392" s="176">
        <f t="shared" si="82"/>
        <v>0</v>
      </c>
      <c r="I392" s="176">
        <f t="shared" si="82"/>
        <v>0</v>
      </c>
      <c r="J392" s="176">
        <f t="shared" si="82"/>
        <v>0</v>
      </c>
      <c r="K392" s="176">
        <f t="shared" si="82"/>
        <v>0</v>
      </c>
      <c r="L392" s="176">
        <f t="shared" si="82"/>
        <v>0</v>
      </c>
      <c r="M392" s="176">
        <f t="shared" si="82"/>
        <v>0</v>
      </c>
      <c r="N392" s="177">
        <f t="shared" si="82"/>
        <v>150000</v>
      </c>
    </row>
    <row r="393" spans="1:14" s="54" customFormat="1" ht="35.25" customHeight="1">
      <c r="A393" s="129"/>
      <c r="B393" s="46" t="s">
        <v>860</v>
      </c>
      <c r="C393" s="41" t="s">
        <v>861</v>
      </c>
      <c r="D393" s="91">
        <v>150000</v>
      </c>
      <c r="E393" s="91"/>
      <c r="F393" s="91"/>
      <c r="G393" s="188">
        <f aca="true" t="shared" si="83" ref="G393:G451">D393+E393-F393</f>
        <v>150000</v>
      </c>
      <c r="H393" s="91"/>
      <c r="I393" s="91"/>
      <c r="J393" s="91"/>
      <c r="K393" s="91"/>
      <c r="L393" s="91"/>
      <c r="M393" s="91"/>
      <c r="N393" s="92">
        <f>G393</f>
        <v>150000</v>
      </c>
    </row>
    <row r="394" spans="1:14" s="53" customFormat="1" ht="16.5" customHeight="1">
      <c r="A394" s="126" t="s">
        <v>391</v>
      </c>
      <c r="B394" s="139"/>
      <c r="C394" s="77" t="s">
        <v>392</v>
      </c>
      <c r="D394" s="176">
        <f>SUM(D395:D399)</f>
        <v>3490</v>
      </c>
      <c r="E394" s="176">
        <f aca="true" t="shared" si="84" ref="E394:N394">SUM(E395:E399)</f>
        <v>0</v>
      </c>
      <c r="F394" s="176">
        <f t="shared" si="84"/>
        <v>0</v>
      </c>
      <c r="G394" s="176">
        <f t="shared" si="84"/>
        <v>3490</v>
      </c>
      <c r="H394" s="176">
        <f t="shared" si="84"/>
        <v>3490</v>
      </c>
      <c r="I394" s="176">
        <f t="shared" si="84"/>
        <v>500</v>
      </c>
      <c r="J394" s="176">
        <f t="shared" si="84"/>
        <v>0</v>
      </c>
      <c r="K394" s="176">
        <f t="shared" si="84"/>
        <v>0</v>
      </c>
      <c r="L394" s="176">
        <f t="shared" si="84"/>
        <v>0</v>
      </c>
      <c r="M394" s="176">
        <f t="shared" si="84"/>
        <v>0</v>
      </c>
      <c r="N394" s="177">
        <f t="shared" si="84"/>
        <v>0</v>
      </c>
    </row>
    <row r="395" spans="1:14" s="53" customFormat="1" ht="17.25" customHeight="1">
      <c r="A395" s="129"/>
      <c r="B395" s="48" t="s">
        <v>670</v>
      </c>
      <c r="C395" s="41" t="s">
        <v>671</v>
      </c>
      <c r="D395" s="91">
        <v>500</v>
      </c>
      <c r="E395" s="91"/>
      <c r="F395" s="91"/>
      <c r="G395" s="188">
        <f t="shared" si="83"/>
        <v>500</v>
      </c>
      <c r="H395" s="91">
        <f>G395</f>
        <v>500</v>
      </c>
      <c r="I395" s="91">
        <f>H395</f>
        <v>500</v>
      </c>
      <c r="J395" s="91"/>
      <c r="K395" s="182"/>
      <c r="L395" s="182"/>
      <c r="M395" s="182"/>
      <c r="N395" s="325"/>
    </row>
    <row r="396" spans="1:14" s="54" customFormat="1" ht="15.75" customHeight="1">
      <c r="A396" s="128"/>
      <c r="B396" s="48" t="s">
        <v>126</v>
      </c>
      <c r="C396" s="41" t="s">
        <v>127</v>
      </c>
      <c r="D396" s="91">
        <v>2800</v>
      </c>
      <c r="E396" s="91"/>
      <c r="F396" s="91"/>
      <c r="G396" s="188">
        <f t="shared" si="83"/>
        <v>2800</v>
      </c>
      <c r="H396" s="91">
        <f>G396</f>
        <v>2800</v>
      </c>
      <c r="I396" s="91"/>
      <c r="J396" s="91"/>
      <c r="K396" s="179"/>
      <c r="L396" s="182"/>
      <c r="M396" s="182"/>
      <c r="N396" s="325"/>
    </row>
    <row r="397" spans="1:14" s="54" customFormat="1" ht="14.25" customHeight="1">
      <c r="A397" s="128"/>
      <c r="B397" s="48" t="s">
        <v>128</v>
      </c>
      <c r="C397" s="42" t="s">
        <v>215</v>
      </c>
      <c r="D397" s="91">
        <v>80</v>
      </c>
      <c r="E397" s="91"/>
      <c r="F397" s="91"/>
      <c r="G397" s="188">
        <f t="shared" si="83"/>
        <v>80</v>
      </c>
      <c r="H397" s="91">
        <f>G397</f>
        <v>80</v>
      </c>
      <c r="I397" s="91"/>
      <c r="J397" s="91"/>
      <c r="K397" s="179"/>
      <c r="L397" s="182"/>
      <c r="M397" s="182"/>
      <c r="N397" s="325"/>
    </row>
    <row r="398" spans="1:14" s="54" customFormat="1" ht="15.75" customHeight="1">
      <c r="A398" s="128"/>
      <c r="B398" s="48" t="s">
        <v>130</v>
      </c>
      <c r="C398" s="42" t="s">
        <v>217</v>
      </c>
      <c r="D398" s="91">
        <v>60</v>
      </c>
      <c r="E398" s="91"/>
      <c r="F398" s="91"/>
      <c r="G398" s="188">
        <f t="shared" si="83"/>
        <v>60</v>
      </c>
      <c r="H398" s="91">
        <f>G398</f>
        <v>60</v>
      </c>
      <c r="I398" s="91"/>
      <c r="J398" s="91"/>
      <c r="K398" s="179"/>
      <c r="L398" s="182"/>
      <c r="M398" s="182"/>
      <c r="N398" s="325"/>
    </row>
    <row r="399" spans="1:14" s="54" customFormat="1" ht="15.75" customHeight="1">
      <c r="A399" s="128"/>
      <c r="B399" s="48" t="s">
        <v>672</v>
      </c>
      <c r="C399" s="42" t="s">
        <v>393</v>
      </c>
      <c r="D399" s="91">
        <v>50</v>
      </c>
      <c r="E399" s="91"/>
      <c r="F399" s="91"/>
      <c r="G399" s="188">
        <f t="shared" si="83"/>
        <v>50</v>
      </c>
      <c r="H399" s="91">
        <f>G399</f>
        <v>50</v>
      </c>
      <c r="I399" s="91">
        <v>0</v>
      </c>
      <c r="J399" s="91"/>
      <c r="K399" s="179">
        <v>0</v>
      </c>
      <c r="L399" s="182"/>
      <c r="M399" s="182"/>
      <c r="N399" s="325"/>
    </row>
    <row r="400" spans="1:14" s="54" customFormat="1" ht="38.25" customHeight="1">
      <c r="A400" s="121" t="s">
        <v>322</v>
      </c>
      <c r="B400" s="138"/>
      <c r="C400" s="77" t="s">
        <v>925</v>
      </c>
      <c r="D400" s="176">
        <f aca="true" t="shared" si="85" ref="D400:N400">D401</f>
        <v>887368</v>
      </c>
      <c r="E400" s="176">
        <f t="shared" si="85"/>
        <v>0</v>
      </c>
      <c r="F400" s="176">
        <f t="shared" si="85"/>
        <v>0</v>
      </c>
      <c r="G400" s="176">
        <f t="shared" si="85"/>
        <v>887368</v>
      </c>
      <c r="H400" s="176">
        <f t="shared" si="85"/>
        <v>887368</v>
      </c>
      <c r="I400" s="176">
        <f t="shared" si="85"/>
        <v>0</v>
      </c>
      <c r="J400" s="176">
        <f t="shared" si="85"/>
        <v>0</v>
      </c>
      <c r="K400" s="176">
        <f t="shared" si="85"/>
        <v>0</v>
      </c>
      <c r="L400" s="176">
        <f t="shared" si="85"/>
        <v>0</v>
      </c>
      <c r="M400" s="176">
        <f t="shared" si="85"/>
        <v>0</v>
      </c>
      <c r="N400" s="177">
        <f t="shared" si="85"/>
        <v>0</v>
      </c>
    </row>
    <row r="401" spans="1:14" s="54" customFormat="1" ht="19.5" customHeight="1">
      <c r="A401" s="123"/>
      <c r="B401" s="48" t="s">
        <v>323</v>
      </c>
      <c r="C401" s="41" t="s">
        <v>324</v>
      </c>
      <c r="D401" s="91">
        <v>887368</v>
      </c>
      <c r="E401" s="91"/>
      <c r="F401" s="91"/>
      <c r="G401" s="188">
        <f t="shared" si="83"/>
        <v>887368</v>
      </c>
      <c r="H401" s="91">
        <f>G401</f>
        <v>887368</v>
      </c>
      <c r="I401" s="91"/>
      <c r="J401" s="178">
        <v>0</v>
      </c>
      <c r="K401" s="179">
        <v>0</v>
      </c>
      <c r="L401" s="182"/>
      <c r="M401" s="182"/>
      <c r="N401" s="325"/>
    </row>
    <row r="402" spans="1:14" s="54" customFormat="1" ht="17.25" customHeight="1">
      <c r="A402" s="124" t="s">
        <v>222</v>
      </c>
      <c r="B402" s="140"/>
      <c r="C402" s="63" t="s">
        <v>229</v>
      </c>
      <c r="D402" s="180">
        <f aca="true" t="shared" si="86" ref="D402:N402">D403+D425+D446+D463+D471+D492+D502+D514+D504</f>
        <v>3471566</v>
      </c>
      <c r="E402" s="180">
        <f t="shared" si="86"/>
        <v>106168</v>
      </c>
      <c r="F402" s="180">
        <f t="shared" si="86"/>
        <v>39511</v>
      </c>
      <c r="G402" s="180">
        <f t="shared" si="86"/>
        <v>3538223</v>
      </c>
      <c r="H402" s="180">
        <f t="shared" si="86"/>
        <v>3538223</v>
      </c>
      <c r="I402" s="180">
        <f t="shared" si="86"/>
        <v>1320091</v>
      </c>
      <c r="J402" s="180">
        <f t="shared" si="86"/>
        <v>219112</v>
      </c>
      <c r="K402" s="180">
        <f t="shared" si="86"/>
        <v>150663</v>
      </c>
      <c r="L402" s="180">
        <f t="shared" si="86"/>
        <v>0</v>
      </c>
      <c r="M402" s="180">
        <f t="shared" si="86"/>
        <v>0</v>
      </c>
      <c r="N402" s="181">
        <f t="shared" si="86"/>
        <v>0</v>
      </c>
    </row>
    <row r="403" spans="1:14" s="54" customFormat="1" ht="19.5" customHeight="1">
      <c r="A403" s="126" t="s">
        <v>224</v>
      </c>
      <c r="B403" s="139"/>
      <c r="C403" s="77" t="s">
        <v>439</v>
      </c>
      <c r="D403" s="176">
        <f aca="true" t="shared" si="87" ref="D403:N403">SUM(D404:D424)</f>
        <v>893398</v>
      </c>
      <c r="E403" s="176">
        <f t="shared" si="87"/>
        <v>8527</v>
      </c>
      <c r="F403" s="176">
        <f t="shared" si="87"/>
        <v>9527</v>
      </c>
      <c r="G403" s="176">
        <f t="shared" si="87"/>
        <v>892398</v>
      </c>
      <c r="H403" s="176">
        <f t="shared" si="87"/>
        <v>892398</v>
      </c>
      <c r="I403" s="176">
        <f t="shared" si="87"/>
        <v>303411</v>
      </c>
      <c r="J403" s="176">
        <f t="shared" si="87"/>
        <v>53751</v>
      </c>
      <c r="K403" s="176">
        <f t="shared" si="87"/>
        <v>130065</v>
      </c>
      <c r="L403" s="176">
        <f t="shared" si="87"/>
        <v>0</v>
      </c>
      <c r="M403" s="176">
        <f t="shared" si="87"/>
        <v>0</v>
      </c>
      <c r="N403" s="177">
        <f t="shared" si="87"/>
        <v>0</v>
      </c>
    </row>
    <row r="404" spans="1:14" s="54" customFormat="1" ht="23.25" customHeight="1">
      <c r="A404" s="198"/>
      <c r="B404" s="199" t="s">
        <v>295</v>
      </c>
      <c r="C404" s="41" t="s">
        <v>496</v>
      </c>
      <c r="D404" s="188">
        <v>130065</v>
      </c>
      <c r="E404" s="188"/>
      <c r="F404" s="188"/>
      <c r="G404" s="188">
        <f t="shared" si="83"/>
        <v>130065</v>
      </c>
      <c r="H404" s="91">
        <f aca="true" t="shared" si="88" ref="H404:H415">G404</f>
        <v>130065</v>
      </c>
      <c r="I404" s="188"/>
      <c r="J404" s="188"/>
      <c r="K404" s="188">
        <f>H404</f>
        <v>130065</v>
      </c>
      <c r="L404" s="188"/>
      <c r="M404" s="188"/>
      <c r="N404" s="217"/>
    </row>
    <row r="405" spans="1:14" s="54" customFormat="1" ht="15.75" customHeight="1">
      <c r="A405" s="129"/>
      <c r="B405" s="48" t="s">
        <v>326</v>
      </c>
      <c r="C405" s="42" t="s">
        <v>327</v>
      </c>
      <c r="D405" s="91">
        <v>92645</v>
      </c>
      <c r="E405" s="91"/>
      <c r="F405" s="91">
        <v>6277</v>
      </c>
      <c r="G405" s="188">
        <f t="shared" si="83"/>
        <v>86368</v>
      </c>
      <c r="H405" s="91">
        <f t="shared" si="88"/>
        <v>86368</v>
      </c>
      <c r="I405" s="91">
        <v>0</v>
      </c>
      <c r="J405" s="178"/>
      <c r="K405" s="179">
        <v>0</v>
      </c>
      <c r="L405" s="182"/>
      <c r="M405" s="182"/>
      <c r="N405" s="325"/>
    </row>
    <row r="406" spans="1:14" s="54" customFormat="1" ht="15.75" customHeight="1">
      <c r="A406" s="129"/>
      <c r="B406" s="48" t="s">
        <v>117</v>
      </c>
      <c r="C406" s="41" t="s">
        <v>395</v>
      </c>
      <c r="D406" s="91">
        <v>273553</v>
      </c>
      <c r="E406" s="91"/>
      <c r="F406" s="91"/>
      <c r="G406" s="188">
        <f t="shared" si="83"/>
        <v>273553</v>
      </c>
      <c r="H406" s="91">
        <f t="shared" si="88"/>
        <v>273553</v>
      </c>
      <c r="I406" s="91">
        <f>H406</f>
        <v>273553</v>
      </c>
      <c r="J406" s="178"/>
      <c r="K406" s="179">
        <v>0</v>
      </c>
      <c r="L406" s="182"/>
      <c r="M406" s="182"/>
      <c r="N406" s="325"/>
    </row>
    <row r="407" spans="1:14" s="54" customFormat="1" ht="15" customHeight="1">
      <c r="A407" s="129"/>
      <c r="B407" s="48" t="s">
        <v>122</v>
      </c>
      <c r="C407" s="41" t="s">
        <v>123</v>
      </c>
      <c r="D407" s="91">
        <v>21858</v>
      </c>
      <c r="E407" s="91"/>
      <c r="F407" s="91"/>
      <c r="G407" s="188">
        <f t="shared" si="83"/>
        <v>21858</v>
      </c>
      <c r="H407" s="91">
        <f t="shared" si="88"/>
        <v>21858</v>
      </c>
      <c r="I407" s="91">
        <f>H407</f>
        <v>21858</v>
      </c>
      <c r="J407" s="178"/>
      <c r="K407" s="179">
        <v>0</v>
      </c>
      <c r="L407" s="182"/>
      <c r="M407" s="182"/>
      <c r="N407" s="325"/>
    </row>
    <row r="408" spans="1:14" s="54" customFormat="1" ht="15" customHeight="1">
      <c r="A408" s="129"/>
      <c r="B408" s="132" t="s">
        <v>166</v>
      </c>
      <c r="C408" s="41" t="s">
        <v>180</v>
      </c>
      <c r="D408" s="91">
        <v>46621</v>
      </c>
      <c r="E408" s="91"/>
      <c r="F408" s="91"/>
      <c r="G408" s="188">
        <f>D408+E408-F408</f>
        <v>46621</v>
      </c>
      <c r="H408" s="91">
        <f t="shared" si="88"/>
        <v>46621</v>
      </c>
      <c r="I408" s="91"/>
      <c r="J408" s="178">
        <f>H408</f>
        <v>46621</v>
      </c>
      <c r="K408" s="179">
        <v>0</v>
      </c>
      <c r="L408" s="182"/>
      <c r="M408" s="182"/>
      <c r="N408" s="325"/>
    </row>
    <row r="409" spans="1:14" s="54" customFormat="1" ht="13.5" customHeight="1">
      <c r="A409" s="129"/>
      <c r="B409" s="132" t="s">
        <v>124</v>
      </c>
      <c r="C409" s="41" t="s">
        <v>125</v>
      </c>
      <c r="D409" s="91">
        <v>7130</v>
      </c>
      <c r="E409" s="91"/>
      <c r="F409" s="91"/>
      <c r="G409" s="188">
        <f t="shared" si="83"/>
        <v>7130</v>
      </c>
      <c r="H409" s="91">
        <f t="shared" si="88"/>
        <v>7130</v>
      </c>
      <c r="I409" s="91"/>
      <c r="J409" s="178">
        <f>H409</f>
        <v>7130</v>
      </c>
      <c r="K409" s="179">
        <v>0</v>
      </c>
      <c r="L409" s="182"/>
      <c r="M409" s="182"/>
      <c r="N409" s="325"/>
    </row>
    <row r="410" spans="1:14" s="54" customFormat="1" ht="13.5" customHeight="1">
      <c r="A410" s="129"/>
      <c r="B410" s="132" t="s">
        <v>670</v>
      </c>
      <c r="C410" s="42" t="s">
        <v>671</v>
      </c>
      <c r="D410" s="91">
        <v>8000</v>
      </c>
      <c r="E410" s="91"/>
      <c r="F410" s="91"/>
      <c r="G410" s="188">
        <f t="shared" si="83"/>
        <v>8000</v>
      </c>
      <c r="H410" s="91">
        <f t="shared" si="88"/>
        <v>8000</v>
      </c>
      <c r="I410" s="91">
        <f>H410</f>
        <v>8000</v>
      </c>
      <c r="J410" s="178"/>
      <c r="K410" s="179"/>
      <c r="L410" s="182"/>
      <c r="M410" s="182"/>
      <c r="N410" s="325"/>
    </row>
    <row r="411" spans="1:14" s="54" customFormat="1" ht="14.25" customHeight="1">
      <c r="A411" s="129"/>
      <c r="B411" s="48" t="s">
        <v>126</v>
      </c>
      <c r="C411" s="41" t="s">
        <v>127</v>
      </c>
      <c r="D411" s="91">
        <v>59882</v>
      </c>
      <c r="E411" s="91">
        <v>6277</v>
      </c>
      <c r="F411" s="91"/>
      <c r="G411" s="188">
        <f t="shared" si="83"/>
        <v>66159</v>
      </c>
      <c r="H411" s="91">
        <f t="shared" si="88"/>
        <v>66159</v>
      </c>
      <c r="I411" s="91">
        <v>0</v>
      </c>
      <c r="J411" s="178"/>
      <c r="K411" s="179">
        <v>0</v>
      </c>
      <c r="L411" s="182"/>
      <c r="M411" s="182"/>
      <c r="N411" s="325"/>
    </row>
    <row r="412" spans="1:14" s="54" customFormat="1" ht="16.5" customHeight="1">
      <c r="A412" s="129"/>
      <c r="B412" s="48" t="s">
        <v>212</v>
      </c>
      <c r="C412" s="42" t="s">
        <v>782</v>
      </c>
      <c r="D412" s="91">
        <v>81792</v>
      </c>
      <c r="E412" s="91"/>
      <c r="F412" s="91"/>
      <c r="G412" s="188">
        <f t="shared" si="83"/>
        <v>81792</v>
      </c>
      <c r="H412" s="91">
        <f t="shared" si="88"/>
        <v>81792</v>
      </c>
      <c r="I412" s="91">
        <v>0</v>
      </c>
      <c r="J412" s="178"/>
      <c r="K412" s="179">
        <v>0</v>
      </c>
      <c r="L412" s="182"/>
      <c r="M412" s="182"/>
      <c r="N412" s="325"/>
    </row>
    <row r="413" spans="1:14" s="54" customFormat="1" ht="15.75" customHeight="1">
      <c r="A413" s="129"/>
      <c r="B413" s="48" t="s">
        <v>330</v>
      </c>
      <c r="C413" s="42" t="s">
        <v>578</v>
      </c>
      <c r="D413" s="91">
        <v>3960</v>
      </c>
      <c r="E413" s="91">
        <v>1500</v>
      </c>
      <c r="F413" s="91"/>
      <c r="G413" s="188">
        <f t="shared" si="83"/>
        <v>5460</v>
      </c>
      <c r="H413" s="91">
        <f t="shared" si="88"/>
        <v>5460</v>
      </c>
      <c r="I413" s="91">
        <v>0</v>
      </c>
      <c r="J413" s="178"/>
      <c r="K413" s="179">
        <v>0</v>
      </c>
      <c r="L413" s="182"/>
      <c r="M413" s="182"/>
      <c r="N413" s="325"/>
    </row>
    <row r="414" spans="1:14" s="54" customFormat="1" ht="16.5" customHeight="1">
      <c r="A414" s="129"/>
      <c r="B414" s="48" t="s">
        <v>128</v>
      </c>
      <c r="C414" s="42" t="s">
        <v>215</v>
      </c>
      <c r="D414" s="91">
        <v>99800</v>
      </c>
      <c r="E414" s="91"/>
      <c r="F414" s="91"/>
      <c r="G414" s="188">
        <f t="shared" si="83"/>
        <v>99800</v>
      </c>
      <c r="H414" s="91">
        <f t="shared" si="88"/>
        <v>99800</v>
      </c>
      <c r="I414" s="91">
        <v>0</v>
      </c>
      <c r="J414" s="178"/>
      <c r="K414" s="179">
        <v>0</v>
      </c>
      <c r="L414" s="182"/>
      <c r="M414" s="182"/>
      <c r="N414" s="325"/>
    </row>
    <row r="415" spans="1:14" s="54" customFormat="1" ht="16.5" customHeight="1">
      <c r="A415" s="129"/>
      <c r="B415" s="48" t="s">
        <v>129</v>
      </c>
      <c r="C415" s="42" t="s">
        <v>216</v>
      </c>
      <c r="D415" s="91">
        <v>25000</v>
      </c>
      <c r="E415" s="91"/>
      <c r="F415" s="91"/>
      <c r="G415" s="188">
        <f t="shared" si="83"/>
        <v>25000</v>
      </c>
      <c r="H415" s="91">
        <f t="shared" si="88"/>
        <v>25000</v>
      </c>
      <c r="I415" s="91"/>
      <c r="J415" s="178"/>
      <c r="K415" s="179"/>
      <c r="L415" s="182"/>
      <c r="M415" s="182"/>
      <c r="N415" s="325"/>
    </row>
    <row r="416" spans="1:14" s="54" customFormat="1" ht="16.5" customHeight="1">
      <c r="A416" s="129"/>
      <c r="B416" s="48" t="s">
        <v>186</v>
      </c>
      <c r="C416" s="42" t="s">
        <v>187</v>
      </c>
      <c r="D416" s="91">
        <v>600</v>
      </c>
      <c r="E416" s="91">
        <v>450</v>
      </c>
      <c r="F416" s="91"/>
      <c r="G416" s="188">
        <f t="shared" si="83"/>
        <v>1050</v>
      </c>
      <c r="H416" s="91">
        <f aca="true" t="shared" si="89" ref="H416:H476">G416</f>
        <v>1050</v>
      </c>
      <c r="I416" s="91">
        <v>0</v>
      </c>
      <c r="J416" s="178"/>
      <c r="K416" s="179"/>
      <c r="L416" s="182"/>
      <c r="M416" s="182"/>
      <c r="N416" s="325"/>
    </row>
    <row r="417" spans="1:14" s="54" customFormat="1" ht="16.5" customHeight="1">
      <c r="A417" s="129"/>
      <c r="B417" s="48" t="s">
        <v>130</v>
      </c>
      <c r="C417" s="42" t="s">
        <v>217</v>
      </c>
      <c r="D417" s="91">
        <v>17100</v>
      </c>
      <c r="E417" s="91"/>
      <c r="F417" s="91">
        <v>3250</v>
      </c>
      <c r="G417" s="188">
        <f t="shared" si="83"/>
        <v>13850</v>
      </c>
      <c r="H417" s="91">
        <f t="shared" si="89"/>
        <v>13850</v>
      </c>
      <c r="I417" s="91">
        <v>0</v>
      </c>
      <c r="J417" s="178"/>
      <c r="K417" s="179">
        <v>0</v>
      </c>
      <c r="L417" s="182"/>
      <c r="M417" s="182"/>
      <c r="N417" s="325"/>
    </row>
    <row r="418" spans="1:14" s="54" customFormat="1" ht="16.5" customHeight="1">
      <c r="A418" s="129"/>
      <c r="B418" s="48" t="s">
        <v>343</v>
      </c>
      <c r="C418" s="41" t="s">
        <v>347</v>
      </c>
      <c r="D418" s="91">
        <v>3600</v>
      </c>
      <c r="E418" s="91"/>
      <c r="F418" s="91"/>
      <c r="G418" s="188">
        <f t="shared" si="83"/>
        <v>3600</v>
      </c>
      <c r="H418" s="91">
        <f t="shared" si="89"/>
        <v>3600</v>
      </c>
      <c r="I418" s="91">
        <v>0</v>
      </c>
      <c r="J418" s="178"/>
      <c r="K418" s="179"/>
      <c r="L418" s="182"/>
      <c r="M418" s="182"/>
      <c r="N418" s="325"/>
    </row>
    <row r="419" spans="1:14" s="54" customFormat="1" ht="16.5" customHeight="1">
      <c r="A419" s="129"/>
      <c r="B419" s="48" t="s">
        <v>132</v>
      </c>
      <c r="C419" s="42" t="s">
        <v>133</v>
      </c>
      <c r="D419" s="91">
        <v>2600</v>
      </c>
      <c r="E419" s="91"/>
      <c r="F419" s="91"/>
      <c r="G419" s="188">
        <f t="shared" si="83"/>
        <v>2600</v>
      </c>
      <c r="H419" s="91">
        <f t="shared" si="89"/>
        <v>2600</v>
      </c>
      <c r="I419" s="91">
        <v>0</v>
      </c>
      <c r="J419" s="178"/>
      <c r="K419" s="179">
        <v>0</v>
      </c>
      <c r="L419" s="182"/>
      <c r="M419" s="182"/>
      <c r="N419" s="325"/>
    </row>
    <row r="420" spans="1:14" s="54" customFormat="1" ht="16.5" customHeight="1">
      <c r="A420" s="129"/>
      <c r="B420" s="48" t="s">
        <v>134</v>
      </c>
      <c r="C420" s="42" t="s">
        <v>135</v>
      </c>
      <c r="D420" s="91">
        <v>1080</v>
      </c>
      <c r="E420" s="91"/>
      <c r="F420" s="91"/>
      <c r="G420" s="188">
        <f t="shared" si="83"/>
        <v>1080</v>
      </c>
      <c r="H420" s="91">
        <f t="shared" si="89"/>
        <v>1080</v>
      </c>
      <c r="I420" s="91">
        <v>0</v>
      </c>
      <c r="J420" s="178"/>
      <c r="K420" s="179">
        <v>0</v>
      </c>
      <c r="L420" s="182"/>
      <c r="M420" s="182"/>
      <c r="N420" s="325"/>
    </row>
    <row r="421" spans="1:14" s="54" customFormat="1" ht="15" customHeight="1">
      <c r="A421" s="129"/>
      <c r="B421" s="48" t="s">
        <v>136</v>
      </c>
      <c r="C421" s="42" t="s">
        <v>137</v>
      </c>
      <c r="D421" s="91">
        <v>15412</v>
      </c>
      <c r="E421" s="91"/>
      <c r="F421" s="91"/>
      <c r="G421" s="188">
        <f t="shared" si="83"/>
        <v>15412</v>
      </c>
      <c r="H421" s="91">
        <f t="shared" si="89"/>
        <v>15412</v>
      </c>
      <c r="I421" s="91">
        <v>0</v>
      </c>
      <c r="J421" s="178"/>
      <c r="K421" s="179">
        <v>0</v>
      </c>
      <c r="L421" s="182"/>
      <c r="M421" s="182"/>
      <c r="N421" s="325"/>
    </row>
    <row r="422" spans="1:14" s="54" customFormat="1" ht="15.75" customHeight="1">
      <c r="A422" s="129"/>
      <c r="B422" s="48" t="s">
        <v>344</v>
      </c>
      <c r="C422" s="41" t="s">
        <v>924</v>
      </c>
      <c r="D422" s="91">
        <v>1200</v>
      </c>
      <c r="E422" s="91">
        <v>300</v>
      </c>
      <c r="F422" s="91"/>
      <c r="G422" s="188">
        <f t="shared" si="83"/>
        <v>1500</v>
      </c>
      <c r="H422" s="91">
        <f t="shared" si="89"/>
        <v>1500</v>
      </c>
      <c r="I422" s="91">
        <v>0</v>
      </c>
      <c r="J422" s="178"/>
      <c r="K422" s="179"/>
      <c r="L422" s="182"/>
      <c r="M422" s="182"/>
      <c r="N422" s="325"/>
    </row>
    <row r="423" spans="1:14" s="54" customFormat="1" ht="16.5" customHeight="1">
      <c r="A423" s="129"/>
      <c r="B423" s="48" t="s">
        <v>345</v>
      </c>
      <c r="C423" s="41" t="s">
        <v>349</v>
      </c>
      <c r="D423" s="91">
        <v>500</v>
      </c>
      <c r="E423" s="91"/>
      <c r="F423" s="91"/>
      <c r="G423" s="188">
        <f t="shared" si="83"/>
        <v>500</v>
      </c>
      <c r="H423" s="91">
        <f t="shared" si="89"/>
        <v>500</v>
      </c>
      <c r="I423" s="91">
        <v>0</v>
      </c>
      <c r="J423" s="178"/>
      <c r="K423" s="179"/>
      <c r="L423" s="182"/>
      <c r="M423" s="182"/>
      <c r="N423" s="325"/>
    </row>
    <row r="424" spans="1:14" s="54" customFormat="1" ht="16.5" customHeight="1">
      <c r="A424" s="129"/>
      <c r="B424" s="48" t="s">
        <v>346</v>
      </c>
      <c r="C424" s="41" t="s">
        <v>350</v>
      </c>
      <c r="D424" s="91">
        <v>1000</v>
      </c>
      <c r="E424" s="91"/>
      <c r="F424" s="91"/>
      <c r="G424" s="188">
        <f t="shared" si="83"/>
        <v>1000</v>
      </c>
      <c r="H424" s="91">
        <f t="shared" si="89"/>
        <v>1000</v>
      </c>
      <c r="I424" s="91">
        <v>0</v>
      </c>
      <c r="J424" s="178"/>
      <c r="K424" s="179"/>
      <c r="L424" s="182"/>
      <c r="M424" s="182"/>
      <c r="N424" s="325"/>
    </row>
    <row r="425" spans="1:14" s="54" customFormat="1" ht="18" customHeight="1">
      <c r="A425" s="126" t="s">
        <v>225</v>
      </c>
      <c r="B425" s="139"/>
      <c r="C425" s="77" t="s">
        <v>329</v>
      </c>
      <c r="D425" s="176">
        <f>SUM(D426:D445)</f>
        <v>902316</v>
      </c>
      <c r="E425" s="176">
        <f aca="true" t="shared" si="90" ref="E425:N425">SUM(E426:E445)</f>
        <v>0</v>
      </c>
      <c r="F425" s="176">
        <f t="shared" si="90"/>
        <v>0</v>
      </c>
      <c r="G425" s="176">
        <f t="shared" si="90"/>
        <v>902316</v>
      </c>
      <c r="H425" s="176">
        <f t="shared" si="90"/>
        <v>902316</v>
      </c>
      <c r="I425" s="176">
        <f t="shared" si="90"/>
        <v>486503</v>
      </c>
      <c r="J425" s="176">
        <f t="shared" si="90"/>
        <v>79211</v>
      </c>
      <c r="K425" s="176">
        <f t="shared" si="90"/>
        <v>0</v>
      </c>
      <c r="L425" s="176">
        <f t="shared" si="90"/>
        <v>0</v>
      </c>
      <c r="M425" s="176">
        <f t="shared" si="90"/>
        <v>0</v>
      </c>
      <c r="N425" s="177">
        <f t="shared" si="90"/>
        <v>0</v>
      </c>
    </row>
    <row r="426" spans="1:14" s="54" customFormat="1" ht="15" customHeight="1">
      <c r="A426" s="123"/>
      <c r="B426" s="48" t="s">
        <v>117</v>
      </c>
      <c r="C426" s="41" t="s">
        <v>395</v>
      </c>
      <c r="D426" s="91">
        <v>446956</v>
      </c>
      <c r="E426" s="91"/>
      <c r="F426" s="91"/>
      <c r="G426" s="188">
        <f t="shared" si="83"/>
        <v>446956</v>
      </c>
      <c r="H426" s="91">
        <f t="shared" si="89"/>
        <v>446956</v>
      </c>
      <c r="I426" s="91">
        <f>H426</f>
        <v>446956</v>
      </c>
      <c r="J426" s="178"/>
      <c r="K426" s="179">
        <v>0</v>
      </c>
      <c r="L426" s="182"/>
      <c r="M426" s="182"/>
      <c r="N426" s="325"/>
    </row>
    <row r="427" spans="1:14" s="54" customFormat="1" ht="17.25" customHeight="1">
      <c r="A427" s="123"/>
      <c r="B427" s="48" t="s">
        <v>122</v>
      </c>
      <c r="C427" s="41" t="s">
        <v>123</v>
      </c>
      <c r="D427" s="91">
        <v>31007</v>
      </c>
      <c r="E427" s="91"/>
      <c r="F427" s="91"/>
      <c r="G427" s="188">
        <f t="shared" si="83"/>
        <v>31007</v>
      </c>
      <c r="H427" s="91">
        <f t="shared" si="89"/>
        <v>31007</v>
      </c>
      <c r="I427" s="91">
        <f>H427</f>
        <v>31007</v>
      </c>
      <c r="J427" s="178"/>
      <c r="K427" s="179">
        <v>0</v>
      </c>
      <c r="L427" s="182"/>
      <c r="M427" s="182"/>
      <c r="N427" s="325"/>
    </row>
    <row r="428" spans="1:14" s="54" customFormat="1" ht="18" customHeight="1">
      <c r="A428" s="123"/>
      <c r="B428" s="132" t="s">
        <v>166</v>
      </c>
      <c r="C428" s="41" t="s">
        <v>180</v>
      </c>
      <c r="D428" s="91">
        <v>67704</v>
      </c>
      <c r="E428" s="91"/>
      <c r="F428" s="91"/>
      <c r="G428" s="188">
        <f t="shared" si="83"/>
        <v>67704</v>
      </c>
      <c r="H428" s="91">
        <f t="shared" si="89"/>
        <v>67704</v>
      </c>
      <c r="I428" s="91"/>
      <c r="J428" s="178">
        <f>H428</f>
        <v>67704</v>
      </c>
      <c r="K428" s="179">
        <v>0</v>
      </c>
      <c r="L428" s="182"/>
      <c r="M428" s="182"/>
      <c r="N428" s="325"/>
    </row>
    <row r="429" spans="1:14" s="54" customFormat="1" ht="15.75" customHeight="1">
      <c r="A429" s="123"/>
      <c r="B429" s="48" t="s">
        <v>124</v>
      </c>
      <c r="C429" s="42" t="s">
        <v>125</v>
      </c>
      <c r="D429" s="91">
        <v>11507</v>
      </c>
      <c r="E429" s="91"/>
      <c r="F429" s="91"/>
      <c r="G429" s="188">
        <f t="shared" si="83"/>
        <v>11507</v>
      </c>
      <c r="H429" s="91">
        <f t="shared" si="89"/>
        <v>11507</v>
      </c>
      <c r="I429" s="91"/>
      <c r="J429" s="178">
        <f>H429</f>
        <v>11507</v>
      </c>
      <c r="K429" s="179">
        <v>0</v>
      </c>
      <c r="L429" s="182"/>
      <c r="M429" s="182"/>
      <c r="N429" s="325"/>
    </row>
    <row r="430" spans="1:14" s="54" customFormat="1" ht="15.75" customHeight="1">
      <c r="A430" s="123"/>
      <c r="B430" s="48" t="s">
        <v>670</v>
      </c>
      <c r="C430" s="42" t="s">
        <v>671</v>
      </c>
      <c r="D430" s="91">
        <v>8540</v>
      </c>
      <c r="E430" s="91"/>
      <c r="F430" s="91"/>
      <c r="G430" s="188">
        <f t="shared" si="83"/>
        <v>8540</v>
      </c>
      <c r="H430" s="91">
        <f t="shared" si="89"/>
        <v>8540</v>
      </c>
      <c r="I430" s="91">
        <f>H430</f>
        <v>8540</v>
      </c>
      <c r="J430" s="178"/>
      <c r="K430" s="179"/>
      <c r="L430" s="182"/>
      <c r="M430" s="182"/>
      <c r="N430" s="325"/>
    </row>
    <row r="431" spans="1:14" s="54" customFormat="1" ht="15.75" customHeight="1">
      <c r="A431" s="123"/>
      <c r="B431" s="48" t="s">
        <v>126</v>
      </c>
      <c r="C431" s="41" t="s">
        <v>127</v>
      </c>
      <c r="D431" s="91">
        <v>47619</v>
      </c>
      <c r="E431" s="91"/>
      <c r="F431" s="91"/>
      <c r="G431" s="188">
        <f t="shared" si="83"/>
        <v>47619</v>
      </c>
      <c r="H431" s="91">
        <f t="shared" si="89"/>
        <v>47619</v>
      </c>
      <c r="I431" s="91"/>
      <c r="J431" s="178"/>
      <c r="K431" s="179">
        <v>0</v>
      </c>
      <c r="L431" s="182"/>
      <c r="M431" s="182"/>
      <c r="N431" s="325"/>
    </row>
    <row r="432" spans="1:14" s="54" customFormat="1" ht="16.5" customHeight="1">
      <c r="A432" s="123"/>
      <c r="B432" s="48" t="s">
        <v>212</v>
      </c>
      <c r="C432" s="42" t="s">
        <v>328</v>
      </c>
      <c r="D432" s="91">
        <v>500</v>
      </c>
      <c r="E432" s="91"/>
      <c r="F432" s="91"/>
      <c r="G432" s="188">
        <f t="shared" si="83"/>
        <v>500</v>
      </c>
      <c r="H432" s="91">
        <f t="shared" si="89"/>
        <v>500</v>
      </c>
      <c r="I432" s="91"/>
      <c r="J432" s="178"/>
      <c r="K432" s="179">
        <v>0</v>
      </c>
      <c r="L432" s="182"/>
      <c r="M432" s="182"/>
      <c r="N432" s="325"/>
    </row>
    <row r="433" spans="1:14" s="54" customFormat="1" ht="16.5" customHeight="1">
      <c r="A433" s="123"/>
      <c r="B433" s="48" t="s">
        <v>330</v>
      </c>
      <c r="C433" s="42" t="s">
        <v>578</v>
      </c>
      <c r="D433" s="91">
        <v>6900</v>
      </c>
      <c r="E433" s="91"/>
      <c r="F433" s="91"/>
      <c r="G433" s="188">
        <f t="shared" si="83"/>
        <v>6900</v>
      </c>
      <c r="H433" s="91">
        <f t="shared" si="89"/>
        <v>6900</v>
      </c>
      <c r="I433" s="91"/>
      <c r="J433" s="178"/>
      <c r="K433" s="179">
        <v>0</v>
      </c>
      <c r="L433" s="182"/>
      <c r="M433" s="182"/>
      <c r="N433" s="325"/>
    </row>
    <row r="434" spans="1:14" s="54" customFormat="1" ht="14.25" customHeight="1">
      <c r="A434" s="123"/>
      <c r="B434" s="48" t="s">
        <v>128</v>
      </c>
      <c r="C434" s="42" t="s">
        <v>215</v>
      </c>
      <c r="D434" s="91">
        <v>55000</v>
      </c>
      <c r="E434" s="91"/>
      <c r="F434" s="91"/>
      <c r="G434" s="188">
        <f t="shared" si="83"/>
        <v>55000</v>
      </c>
      <c r="H434" s="91">
        <f t="shared" si="89"/>
        <v>55000</v>
      </c>
      <c r="I434" s="91"/>
      <c r="J434" s="178"/>
      <c r="K434" s="179">
        <v>0</v>
      </c>
      <c r="L434" s="182"/>
      <c r="M434" s="182"/>
      <c r="N434" s="325"/>
    </row>
    <row r="435" spans="1:14" s="54" customFormat="1" ht="14.25" customHeight="1">
      <c r="A435" s="123"/>
      <c r="B435" s="48" t="s">
        <v>186</v>
      </c>
      <c r="C435" s="42" t="s">
        <v>187</v>
      </c>
      <c r="D435" s="91">
        <v>400</v>
      </c>
      <c r="E435" s="91"/>
      <c r="F435" s="91"/>
      <c r="G435" s="188">
        <f t="shared" si="83"/>
        <v>400</v>
      </c>
      <c r="H435" s="91">
        <f t="shared" si="89"/>
        <v>400</v>
      </c>
      <c r="I435" s="91"/>
      <c r="J435" s="178"/>
      <c r="K435" s="179"/>
      <c r="L435" s="182"/>
      <c r="M435" s="182"/>
      <c r="N435" s="325"/>
    </row>
    <row r="436" spans="1:14" s="54" customFormat="1" ht="14.25" customHeight="1">
      <c r="A436" s="123"/>
      <c r="B436" s="454">
        <v>4300</v>
      </c>
      <c r="C436" s="42" t="s">
        <v>217</v>
      </c>
      <c r="D436" s="91">
        <v>197598</v>
      </c>
      <c r="E436" s="91"/>
      <c r="F436" s="91"/>
      <c r="G436" s="188">
        <f t="shared" si="83"/>
        <v>197598</v>
      </c>
      <c r="H436" s="91">
        <f t="shared" si="89"/>
        <v>197598</v>
      </c>
      <c r="I436" s="91"/>
      <c r="J436" s="178"/>
      <c r="K436" s="179">
        <v>0</v>
      </c>
      <c r="L436" s="182"/>
      <c r="M436" s="182"/>
      <c r="N436" s="325"/>
    </row>
    <row r="437" spans="1:14" s="54" customFormat="1" ht="15.75" customHeight="1">
      <c r="A437" s="123"/>
      <c r="B437" s="48" t="s">
        <v>672</v>
      </c>
      <c r="C437" s="42" t="s">
        <v>673</v>
      </c>
      <c r="D437" s="91">
        <v>400</v>
      </c>
      <c r="E437" s="91"/>
      <c r="F437" s="91"/>
      <c r="G437" s="188">
        <f t="shared" si="83"/>
        <v>400</v>
      </c>
      <c r="H437" s="91">
        <f t="shared" si="89"/>
        <v>400</v>
      </c>
      <c r="I437" s="91"/>
      <c r="J437" s="178"/>
      <c r="K437" s="179">
        <v>0</v>
      </c>
      <c r="L437" s="182"/>
      <c r="M437" s="182"/>
      <c r="N437" s="325"/>
    </row>
    <row r="438" spans="1:14" s="54" customFormat="1" ht="15.75" customHeight="1">
      <c r="A438" s="123"/>
      <c r="B438" s="48" t="s">
        <v>351</v>
      </c>
      <c r="C438" s="41" t="s">
        <v>353</v>
      </c>
      <c r="D438" s="91">
        <v>600</v>
      </c>
      <c r="E438" s="91"/>
      <c r="F438" s="91"/>
      <c r="G438" s="188">
        <f t="shared" si="83"/>
        <v>600</v>
      </c>
      <c r="H438" s="91">
        <f t="shared" si="89"/>
        <v>600</v>
      </c>
      <c r="I438" s="91"/>
      <c r="J438" s="178"/>
      <c r="K438" s="179"/>
      <c r="L438" s="182"/>
      <c r="M438" s="182"/>
      <c r="N438" s="325"/>
    </row>
    <row r="439" spans="1:14" s="54" customFormat="1" ht="15.75" customHeight="1">
      <c r="A439" s="123"/>
      <c r="B439" s="48" t="s">
        <v>343</v>
      </c>
      <c r="C439" s="41" t="s">
        <v>347</v>
      </c>
      <c r="D439" s="91">
        <v>2000</v>
      </c>
      <c r="E439" s="91"/>
      <c r="F439" s="91"/>
      <c r="G439" s="188">
        <f t="shared" si="83"/>
        <v>2000</v>
      </c>
      <c r="H439" s="91">
        <f t="shared" si="89"/>
        <v>2000</v>
      </c>
      <c r="I439" s="91"/>
      <c r="J439" s="178"/>
      <c r="K439" s="179"/>
      <c r="L439" s="182"/>
      <c r="M439" s="182"/>
      <c r="N439" s="325"/>
    </row>
    <row r="440" spans="1:14" s="54" customFormat="1" ht="15.75" customHeight="1">
      <c r="A440" s="123"/>
      <c r="B440" s="48" t="s">
        <v>132</v>
      </c>
      <c r="C440" s="42" t="s">
        <v>133</v>
      </c>
      <c r="D440" s="91">
        <v>800</v>
      </c>
      <c r="E440" s="91"/>
      <c r="F440" s="91"/>
      <c r="G440" s="188">
        <f t="shared" si="83"/>
        <v>800</v>
      </c>
      <c r="H440" s="91">
        <f t="shared" si="89"/>
        <v>800</v>
      </c>
      <c r="I440" s="91"/>
      <c r="J440" s="178"/>
      <c r="K440" s="179">
        <v>0</v>
      </c>
      <c r="L440" s="182"/>
      <c r="M440" s="182"/>
      <c r="N440" s="325"/>
    </row>
    <row r="441" spans="1:14" s="54" customFormat="1" ht="15.75" customHeight="1">
      <c r="A441" s="123"/>
      <c r="B441" s="48" t="s">
        <v>136</v>
      </c>
      <c r="C441" s="42" t="s">
        <v>137</v>
      </c>
      <c r="D441" s="91">
        <v>19341</v>
      </c>
      <c r="E441" s="91"/>
      <c r="F441" s="91"/>
      <c r="G441" s="188">
        <f t="shared" si="83"/>
        <v>19341</v>
      </c>
      <c r="H441" s="91">
        <f t="shared" si="89"/>
        <v>19341</v>
      </c>
      <c r="I441" s="91"/>
      <c r="J441" s="178"/>
      <c r="K441" s="179">
        <v>0</v>
      </c>
      <c r="L441" s="182"/>
      <c r="M441" s="182"/>
      <c r="N441" s="325"/>
    </row>
    <row r="442" spans="1:14" s="54" customFormat="1" ht="16.5" customHeight="1">
      <c r="A442" s="123"/>
      <c r="B442" s="48" t="s">
        <v>150</v>
      </c>
      <c r="C442" s="42" t="s">
        <v>151</v>
      </c>
      <c r="D442" s="91">
        <v>3818</v>
      </c>
      <c r="E442" s="91"/>
      <c r="F442" s="91"/>
      <c r="G442" s="188">
        <f t="shared" si="83"/>
        <v>3818</v>
      </c>
      <c r="H442" s="91">
        <f t="shared" si="89"/>
        <v>3818</v>
      </c>
      <c r="I442" s="91"/>
      <c r="J442" s="178"/>
      <c r="K442" s="179">
        <v>0</v>
      </c>
      <c r="L442" s="182"/>
      <c r="M442" s="182"/>
      <c r="N442" s="325"/>
    </row>
    <row r="443" spans="1:14" s="54" customFormat="1" ht="16.5" customHeight="1">
      <c r="A443" s="123"/>
      <c r="B443" s="48" t="s">
        <v>220</v>
      </c>
      <c r="C443" s="42" t="s">
        <v>221</v>
      </c>
      <c r="D443" s="91">
        <v>426</v>
      </c>
      <c r="E443" s="91"/>
      <c r="F443" s="91"/>
      <c r="G443" s="188">
        <f t="shared" si="83"/>
        <v>426</v>
      </c>
      <c r="H443" s="91">
        <f t="shared" si="89"/>
        <v>426</v>
      </c>
      <c r="I443" s="91"/>
      <c r="J443" s="178"/>
      <c r="K443" s="179">
        <v>0</v>
      </c>
      <c r="L443" s="182"/>
      <c r="M443" s="182"/>
      <c r="N443" s="325"/>
    </row>
    <row r="444" spans="1:14" s="54" customFormat="1" ht="16.5" customHeight="1">
      <c r="A444" s="123"/>
      <c r="B444" s="48" t="s">
        <v>344</v>
      </c>
      <c r="C444" s="41" t="s">
        <v>924</v>
      </c>
      <c r="D444" s="91">
        <v>1000</v>
      </c>
      <c r="E444" s="91"/>
      <c r="F444" s="91"/>
      <c r="G444" s="188">
        <f t="shared" si="83"/>
        <v>1000</v>
      </c>
      <c r="H444" s="91">
        <f t="shared" si="89"/>
        <v>1000</v>
      </c>
      <c r="I444" s="91"/>
      <c r="J444" s="178"/>
      <c r="K444" s="179"/>
      <c r="L444" s="182"/>
      <c r="M444" s="182"/>
      <c r="N444" s="325"/>
    </row>
    <row r="445" spans="1:14" s="54" customFormat="1" ht="16.5" customHeight="1">
      <c r="A445" s="123"/>
      <c r="B445" s="48" t="s">
        <v>345</v>
      </c>
      <c r="C445" s="41" t="s">
        <v>349</v>
      </c>
      <c r="D445" s="91">
        <v>200</v>
      </c>
      <c r="E445" s="91"/>
      <c r="F445" s="91"/>
      <c r="G445" s="188">
        <f t="shared" si="83"/>
        <v>200</v>
      </c>
      <c r="H445" s="91">
        <f t="shared" si="89"/>
        <v>200</v>
      </c>
      <c r="I445" s="91"/>
      <c r="J445" s="178"/>
      <c r="K445" s="179"/>
      <c r="L445" s="182"/>
      <c r="M445" s="182"/>
      <c r="N445" s="325"/>
    </row>
    <row r="446" spans="1:14" s="54" customFormat="1" ht="17.25" customHeight="1">
      <c r="A446" s="121" t="s">
        <v>335</v>
      </c>
      <c r="B446" s="139"/>
      <c r="C446" s="439" t="s">
        <v>603</v>
      </c>
      <c r="D446" s="176">
        <f aca="true" t="shared" si="91" ref="D446:N446">SUM(D447:D462)</f>
        <v>309166</v>
      </c>
      <c r="E446" s="176">
        <f t="shared" si="91"/>
        <v>0</v>
      </c>
      <c r="F446" s="176">
        <f t="shared" si="91"/>
        <v>0</v>
      </c>
      <c r="G446" s="176">
        <f t="shared" si="91"/>
        <v>309166</v>
      </c>
      <c r="H446" s="176">
        <f t="shared" si="91"/>
        <v>309166</v>
      </c>
      <c r="I446" s="176">
        <f t="shared" si="91"/>
        <v>215967</v>
      </c>
      <c r="J446" s="176">
        <f t="shared" si="91"/>
        <v>39533</v>
      </c>
      <c r="K446" s="176">
        <f t="shared" si="91"/>
        <v>0</v>
      </c>
      <c r="L446" s="176">
        <f t="shared" si="91"/>
        <v>0</v>
      </c>
      <c r="M446" s="176">
        <f t="shared" si="91"/>
        <v>0</v>
      </c>
      <c r="N446" s="177">
        <f t="shared" si="91"/>
        <v>0</v>
      </c>
    </row>
    <row r="447" spans="1:14" s="54" customFormat="1" ht="15.75" customHeight="1">
      <c r="A447" s="123"/>
      <c r="B447" s="48" t="s">
        <v>117</v>
      </c>
      <c r="C447" s="41" t="s">
        <v>395</v>
      </c>
      <c r="D447" s="91">
        <v>203412</v>
      </c>
      <c r="E447" s="91"/>
      <c r="F447" s="91"/>
      <c r="G447" s="188">
        <f t="shared" si="83"/>
        <v>203412</v>
      </c>
      <c r="H447" s="91">
        <f t="shared" si="89"/>
        <v>203412</v>
      </c>
      <c r="I447" s="91">
        <f>H447</f>
        <v>203412</v>
      </c>
      <c r="J447" s="178"/>
      <c r="K447" s="179">
        <v>0</v>
      </c>
      <c r="L447" s="182"/>
      <c r="M447" s="182"/>
      <c r="N447" s="325"/>
    </row>
    <row r="448" spans="1:14" s="54" customFormat="1" ht="14.25" customHeight="1">
      <c r="A448" s="123"/>
      <c r="B448" s="48" t="s">
        <v>122</v>
      </c>
      <c r="C448" s="41" t="s">
        <v>123</v>
      </c>
      <c r="D448" s="91">
        <v>10555</v>
      </c>
      <c r="E448" s="91"/>
      <c r="F448" s="91"/>
      <c r="G448" s="188">
        <f t="shared" si="83"/>
        <v>10555</v>
      </c>
      <c r="H448" s="91">
        <f t="shared" si="89"/>
        <v>10555</v>
      </c>
      <c r="I448" s="91">
        <f>H448</f>
        <v>10555</v>
      </c>
      <c r="J448" s="178"/>
      <c r="K448" s="179"/>
      <c r="L448" s="182"/>
      <c r="M448" s="182"/>
      <c r="N448" s="325"/>
    </row>
    <row r="449" spans="1:14" s="54" customFormat="1" ht="15" customHeight="1">
      <c r="A449" s="123"/>
      <c r="B449" s="48" t="s">
        <v>147</v>
      </c>
      <c r="C449" s="41" t="s">
        <v>180</v>
      </c>
      <c r="D449" s="91">
        <v>33948</v>
      </c>
      <c r="E449" s="91"/>
      <c r="F449" s="91"/>
      <c r="G449" s="188">
        <f t="shared" si="83"/>
        <v>33948</v>
      </c>
      <c r="H449" s="91">
        <f t="shared" si="89"/>
        <v>33948</v>
      </c>
      <c r="I449" s="91"/>
      <c r="J449" s="178">
        <f>H449</f>
        <v>33948</v>
      </c>
      <c r="K449" s="179">
        <v>0</v>
      </c>
      <c r="L449" s="182"/>
      <c r="M449" s="182"/>
      <c r="N449" s="325"/>
    </row>
    <row r="450" spans="1:14" s="54" customFormat="1" ht="15" customHeight="1">
      <c r="A450" s="123"/>
      <c r="B450" s="48" t="s">
        <v>124</v>
      </c>
      <c r="C450" s="42" t="s">
        <v>125</v>
      </c>
      <c r="D450" s="91">
        <v>5585</v>
      </c>
      <c r="E450" s="91"/>
      <c r="F450" s="91"/>
      <c r="G450" s="188">
        <f t="shared" si="83"/>
        <v>5585</v>
      </c>
      <c r="H450" s="91">
        <f t="shared" si="89"/>
        <v>5585</v>
      </c>
      <c r="I450" s="91"/>
      <c r="J450" s="178">
        <f>H450</f>
        <v>5585</v>
      </c>
      <c r="K450" s="179">
        <v>0</v>
      </c>
      <c r="L450" s="182"/>
      <c r="M450" s="182"/>
      <c r="N450" s="325"/>
    </row>
    <row r="451" spans="1:14" s="54" customFormat="1" ht="15" customHeight="1">
      <c r="A451" s="123"/>
      <c r="B451" s="48" t="s">
        <v>670</v>
      </c>
      <c r="C451" s="41" t="s">
        <v>671</v>
      </c>
      <c r="D451" s="91">
        <v>2000</v>
      </c>
      <c r="E451" s="91"/>
      <c r="F451" s="91"/>
      <c r="G451" s="188">
        <f t="shared" si="83"/>
        <v>2000</v>
      </c>
      <c r="H451" s="91">
        <f t="shared" si="89"/>
        <v>2000</v>
      </c>
      <c r="I451" s="91">
        <f>H451</f>
        <v>2000</v>
      </c>
      <c r="J451" s="178"/>
      <c r="K451" s="179"/>
      <c r="L451" s="182"/>
      <c r="M451" s="182"/>
      <c r="N451" s="325"/>
    </row>
    <row r="452" spans="1:14" s="54" customFormat="1" ht="15" customHeight="1">
      <c r="A452" s="123"/>
      <c r="B452" s="48" t="s">
        <v>126</v>
      </c>
      <c r="C452" s="42" t="s">
        <v>338</v>
      </c>
      <c r="D452" s="91">
        <v>5726</v>
      </c>
      <c r="E452" s="91"/>
      <c r="F452" s="91"/>
      <c r="G452" s="188">
        <f aca="true" t="shared" si="92" ref="G452:G534">D452+E452-F452</f>
        <v>5726</v>
      </c>
      <c r="H452" s="91">
        <f t="shared" si="89"/>
        <v>5726</v>
      </c>
      <c r="I452" s="91"/>
      <c r="J452" s="178"/>
      <c r="K452" s="179">
        <v>0</v>
      </c>
      <c r="L452" s="182"/>
      <c r="M452" s="182"/>
      <c r="N452" s="325"/>
    </row>
    <row r="453" spans="1:14" s="54" customFormat="1" ht="15" customHeight="1">
      <c r="A453" s="123"/>
      <c r="B453" s="48" t="s">
        <v>330</v>
      </c>
      <c r="C453" s="42" t="s">
        <v>781</v>
      </c>
      <c r="D453" s="91">
        <v>400</v>
      </c>
      <c r="E453" s="91"/>
      <c r="F453" s="91"/>
      <c r="G453" s="188">
        <f t="shared" si="92"/>
        <v>400</v>
      </c>
      <c r="H453" s="91">
        <f t="shared" si="89"/>
        <v>400</v>
      </c>
      <c r="I453" s="91"/>
      <c r="J453" s="178"/>
      <c r="K453" s="179"/>
      <c r="L453" s="182"/>
      <c r="M453" s="182"/>
      <c r="N453" s="325"/>
    </row>
    <row r="454" spans="1:14" s="54" customFormat="1" ht="15" customHeight="1">
      <c r="A454" s="123"/>
      <c r="B454" s="48" t="s">
        <v>128</v>
      </c>
      <c r="C454" s="42" t="s">
        <v>215</v>
      </c>
      <c r="D454" s="91">
        <v>23657</v>
      </c>
      <c r="E454" s="91"/>
      <c r="F454" s="91"/>
      <c r="G454" s="188">
        <f t="shared" si="92"/>
        <v>23657</v>
      </c>
      <c r="H454" s="91">
        <f t="shared" si="89"/>
        <v>23657</v>
      </c>
      <c r="I454" s="91"/>
      <c r="J454" s="178"/>
      <c r="K454" s="179"/>
      <c r="L454" s="182"/>
      <c r="M454" s="182"/>
      <c r="N454" s="325"/>
    </row>
    <row r="455" spans="1:14" s="54" customFormat="1" ht="15" customHeight="1">
      <c r="A455" s="123"/>
      <c r="B455" s="48" t="s">
        <v>186</v>
      </c>
      <c r="C455" s="42" t="s">
        <v>187</v>
      </c>
      <c r="D455" s="91">
        <v>40</v>
      </c>
      <c r="E455" s="91"/>
      <c r="F455" s="91"/>
      <c r="G455" s="188">
        <f t="shared" si="92"/>
        <v>40</v>
      </c>
      <c r="H455" s="91">
        <f t="shared" si="89"/>
        <v>40</v>
      </c>
      <c r="I455" s="91"/>
      <c r="J455" s="178"/>
      <c r="K455" s="179"/>
      <c r="L455" s="182"/>
      <c r="M455" s="182"/>
      <c r="N455" s="325"/>
    </row>
    <row r="456" spans="1:14" s="54" customFormat="1" ht="15" customHeight="1">
      <c r="A456" s="123"/>
      <c r="B456" s="48" t="s">
        <v>130</v>
      </c>
      <c r="C456" s="42" t="s">
        <v>217</v>
      </c>
      <c r="D456" s="91">
        <v>6370</v>
      </c>
      <c r="E456" s="91"/>
      <c r="F456" s="91"/>
      <c r="G456" s="188">
        <f t="shared" si="92"/>
        <v>6370</v>
      </c>
      <c r="H456" s="91">
        <f t="shared" si="89"/>
        <v>6370</v>
      </c>
      <c r="I456" s="91"/>
      <c r="J456" s="178"/>
      <c r="K456" s="179">
        <v>0</v>
      </c>
      <c r="L456" s="182"/>
      <c r="M456" s="182"/>
      <c r="N456" s="325"/>
    </row>
    <row r="457" spans="1:14" s="54" customFormat="1" ht="15" customHeight="1">
      <c r="A457" s="123"/>
      <c r="B457" s="48" t="s">
        <v>672</v>
      </c>
      <c r="C457" s="42" t="s">
        <v>673</v>
      </c>
      <c r="D457" s="91">
        <v>297</v>
      </c>
      <c r="E457" s="91"/>
      <c r="F457" s="91"/>
      <c r="G457" s="188">
        <f t="shared" si="92"/>
        <v>297</v>
      </c>
      <c r="H457" s="91">
        <f t="shared" si="89"/>
        <v>297</v>
      </c>
      <c r="I457" s="91"/>
      <c r="J457" s="178"/>
      <c r="K457" s="179"/>
      <c r="L457" s="182"/>
      <c r="M457" s="182"/>
      <c r="N457" s="325"/>
    </row>
    <row r="458" spans="1:14" s="54" customFormat="1" ht="15" customHeight="1">
      <c r="A458" s="123"/>
      <c r="B458" s="48" t="s">
        <v>343</v>
      </c>
      <c r="C458" s="41" t="s">
        <v>347</v>
      </c>
      <c r="D458" s="91">
        <v>3603</v>
      </c>
      <c r="E458" s="91"/>
      <c r="F458" s="91"/>
      <c r="G458" s="188">
        <f t="shared" si="92"/>
        <v>3603</v>
      </c>
      <c r="H458" s="91">
        <f t="shared" si="89"/>
        <v>3603</v>
      </c>
      <c r="I458" s="91"/>
      <c r="J458" s="178"/>
      <c r="K458" s="179"/>
      <c r="L458" s="182"/>
      <c r="M458" s="182"/>
      <c r="N458" s="325"/>
    </row>
    <row r="459" spans="1:14" s="54" customFormat="1" ht="15" customHeight="1">
      <c r="A459" s="123"/>
      <c r="B459" s="48" t="s">
        <v>132</v>
      </c>
      <c r="C459" s="42" t="s">
        <v>133</v>
      </c>
      <c r="D459" s="91">
        <v>2000</v>
      </c>
      <c r="E459" s="91"/>
      <c r="F459" s="91"/>
      <c r="G459" s="188">
        <f t="shared" si="92"/>
        <v>2000</v>
      </c>
      <c r="H459" s="91">
        <f t="shared" si="89"/>
        <v>2000</v>
      </c>
      <c r="I459" s="91"/>
      <c r="J459" s="178"/>
      <c r="K459" s="179"/>
      <c r="L459" s="182"/>
      <c r="M459" s="182"/>
      <c r="N459" s="325"/>
    </row>
    <row r="460" spans="1:14" s="54" customFormat="1" ht="15" customHeight="1">
      <c r="A460" s="123"/>
      <c r="B460" s="48" t="s">
        <v>136</v>
      </c>
      <c r="C460" s="42" t="s">
        <v>137</v>
      </c>
      <c r="D460" s="91">
        <v>8613</v>
      </c>
      <c r="E460" s="91"/>
      <c r="F460" s="91"/>
      <c r="G460" s="188">
        <f t="shared" si="92"/>
        <v>8613</v>
      </c>
      <c r="H460" s="91">
        <f t="shared" si="89"/>
        <v>8613</v>
      </c>
      <c r="I460" s="91"/>
      <c r="J460" s="178"/>
      <c r="K460" s="179"/>
      <c r="L460" s="182"/>
      <c r="M460" s="182"/>
      <c r="N460" s="325"/>
    </row>
    <row r="461" spans="1:14" s="54" customFormat="1" ht="16.5" customHeight="1">
      <c r="A461" s="123"/>
      <c r="B461" s="48" t="s">
        <v>344</v>
      </c>
      <c r="C461" s="41" t="s">
        <v>924</v>
      </c>
      <c r="D461" s="91">
        <v>2000</v>
      </c>
      <c r="E461" s="91"/>
      <c r="F461" s="91"/>
      <c r="G461" s="188">
        <f t="shared" si="92"/>
        <v>2000</v>
      </c>
      <c r="H461" s="91">
        <f t="shared" si="89"/>
        <v>2000</v>
      </c>
      <c r="I461" s="91"/>
      <c r="J461" s="178"/>
      <c r="K461" s="179"/>
      <c r="L461" s="182"/>
      <c r="M461" s="182"/>
      <c r="N461" s="325"/>
    </row>
    <row r="462" spans="1:14" s="54" customFormat="1" ht="15" customHeight="1">
      <c r="A462" s="123"/>
      <c r="B462" s="48" t="s">
        <v>346</v>
      </c>
      <c r="C462" s="41" t="s">
        <v>350</v>
      </c>
      <c r="D462" s="91">
        <v>960</v>
      </c>
      <c r="E462" s="91"/>
      <c r="F462" s="91"/>
      <c r="G462" s="188">
        <f t="shared" si="92"/>
        <v>960</v>
      </c>
      <c r="H462" s="91">
        <f t="shared" si="89"/>
        <v>960</v>
      </c>
      <c r="I462" s="91"/>
      <c r="J462" s="178"/>
      <c r="K462" s="179"/>
      <c r="L462" s="182"/>
      <c r="M462" s="182"/>
      <c r="N462" s="325"/>
    </row>
    <row r="463" spans="1:14" s="54" customFormat="1" ht="18.75" customHeight="1">
      <c r="A463" s="121" t="s">
        <v>230</v>
      </c>
      <c r="B463" s="138"/>
      <c r="C463" s="77" t="s">
        <v>331</v>
      </c>
      <c r="D463" s="176">
        <f>SUM(D464:D470)</f>
        <v>962118</v>
      </c>
      <c r="E463" s="176">
        <f aca="true" t="shared" si="93" ref="E463:N463">SUM(E464:E470)</f>
        <v>0</v>
      </c>
      <c r="F463" s="176">
        <f t="shared" si="93"/>
        <v>7343</v>
      </c>
      <c r="G463" s="176">
        <f t="shared" si="93"/>
        <v>954775</v>
      </c>
      <c r="H463" s="176">
        <f t="shared" si="93"/>
        <v>954775</v>
      </c>
      <c r="I463" s="176">
        <f t="shared" si="93"/>
        <v>42176</v>
      </c>
      <c r="J463" s="176">
        <f t="shared" si="93"/>
        <v>6759</v>
      </c>
      <c r="K463" s="176">
        <f t="shared" si="93"/>
        <v>17098</v>
      </c>
      <c r="L463" s="176">
        <f t="shared" si="93"/>
        <v>0</v>
      </c>
      <c r="M463" s="176">
        <f t="shared" si="93"/>
        <v>0</v>
      </c>
      <c r="N463" s="177">
        <f t="shared" si="93"/>
        <v>0</v>
      </c>
    </row>
    <row r="464" spans="1:14" s="54" customFormat="1" ht="15.75" customHeight="1">
      <c r="A464" s="136"/>
      <c r="B464" s="48" t="s">
        <v>172</v>
      </c>
      <c r="C464" s="41" t="s">
        <v>504</v>
      </c>
      <c r="D464" s="91">
        <v>4422</v>
      </c>
      <c r="E464" s="91">
        <v>0</v>
      </c>
      <c r="F464" s="91"/>
      <c r="G464" s="188">
        <f t="shared" si="92"/>
        <v>4422</v>
      </c>
      <c r="H464" s="91">
        <f t="shared" si="89"/>
        <v>4422</v>
      </c>
      <c r="I464" s="91"/>
      <c r="J464" s="91"/>
      <c r="K464" s="182">
        <f>H464</f>
        <v>4422</v>
      </c>
      <c r="L464" s="182"/>
      <c r="M464" s="182"/>
      <c r="N464" s="325"/>
    </row>
    <row r="465" spans="1:14" s="54" customFormat="1" ht="15.75" customHeight="1">
      <c r="A465" s="136"/>
      <c r="B465" s="48" t="s">
        <v>295</v>
      </c>
      <c r="C465" s="41" t="s">
        <v>505</v>
      </c>
      <c r="D465" s="91">
        <v>12676</v>
      </c>
      <c r="E465" s="91"/>
      <c r="F465" s="91"/>
      <c r="G465" s="188">
        <f t="shared" si="92"/>
        <v>12676</v>
      </c>
      <c r="H465" s="91">
        <f t="shared" si="89"/>
        <v>12676</v>
      </c>
      <c r="I465" s="91"/>
      <c r="J465" s="91"/>
      <c r="K465" s="182">
        <f>H465</f>
        <v>12676</v>
      </c>
      <c r="L465" s="182"/>
      <c r="M465" s="182"/>
      <c r="N465" s="325"/>
    </row>
    <row r="466" spans="1:14" s="54" customFormat="1" ht="13.5" customHeight="1">
      <c r="A466" s="136"/>
      <c r="B466" s="48" t="s">
        <v>326</v>
      </c>
      <c r="C466" s="41" t="s">
        <v>327</v>
      </c>
      <c r="D466" s="91">
        <v>886203</v>
      </c>
      <c r="E466" s="91"/>
      <c r="F466" s="91">
        <v>7343</v>
      </c>
      <c r="G466" s="188">
        <f t="shared" si="92"/>
        <v>878860</v>
      </c>
      <c r="H466" s="91">
        <f t="shared" si="89"/>
        <v>878860</v>
      </c>
      <c r="I466" s="91"/>
      <c r="J466" s="178"/>
      <c r="K466" s="179"/>
      <c r="L466" s="182"/>
      <c r="M466" s="182"/>
      <c r="N466" s="325"/>
    </row>
    <row r="467" spans="1:14" s="54" customFormat="1" ht="13.5" customHeight="1">
      <c r="A467" s="136"/>
      <c r="B467" s="48" t="s">
        <v>147</v>
      </c>
      <c r="C467" s="41" t="s">
        <v>180</v>
      </c>
      <c r="D467" s="91">
        <v>5726</v>
      </c>
      <c r="E467" s="91"/>
      <c r="F467" s="91"/>
      <c r="G467" s="188">
        <f t="shared" si="92"/>
        <v>5726</v>
      </c>
      <c r="H467" s="91">
        <f t="shared" si="89"/>
        <v>5726</v>
      </c>
      <c r="I467" s="91"/>
      <c r="J467" s="178">
        <f>H467</f>
        <v>5726</v>
      </c>
      <c r="K467" s="179"/>
      <c r="L467" s="182"/>
      <c r="M467" s="182"/>
      <c r="N467" s="325"/>
    </row>
    <row r="468" spans="1:14" s="54" customFormat="1" ht="13.5" customHeight="1">
      <c r="A468" s="136"/>
      <c r="B468" s="48" t="s">
        <v>124</v>
      </c>
      <c r="C468" s="42" t="s">
        <v>125</v>
      </c>
      <c r="D468" s="91">
        <v>1033</v>
      </c>
      <c r="E468" s="91"/>
      <c r="F468" s="91"/>
      <c r="G468" s="188">
        <f t="shared" si="92"/>
        <v>1033</v>
      </c>
      <c r="H468" s="91">
        <f t="shared" si="89"/>
        <v>1033</v>
      </c>
      <c r="I468" s="91"/>
      <c r="J468" s="178">
        <f>H468</f>
        <v>1033</v>
      </c>
      <c r="K468" s="179"/>
      <c r="L468" s="182"/>
      <c r="M468" s="182"/>
      <c r="N468" s="325"/>
    </row>
    <row r="469" spans="1:14" s="54" customFormat="1" ht="14.25" customHeight="1">
      <c r="A469" s="136"/>
      <c r="B469" s="48" t="s">
        <v>670</v>
      </c>
      <c r="C469" s="42" t="s">
        <v>671</v>
      </c>
      <c r="D469" s="91">
        <v>42176</v>
      </c>
      <c r="E469" s="91"/>
      <c r="F469" s="91"/>
      <c r="G469" s="188">
        <f t="shared" si="92"/>
        <v>42176</v>
      </c>
      <c r="H469" s="91">
        <f t="shared" si="89"/>
        <v>42176</v>
      </c>
      <c r="I469" s="91">
        <f>H469</f>
        <v>42176</v>
      </c>
      <c r="J469" s="178"/>
      <c r="K469" s="179"/>
      <c r="L469" s="182"/>
      <c r="M469" s="182"/>
      <c r="N469" s="325"/>
    </row>
    <row r="470" spans="1:14" s="54" customFormat="1" ht="16.5" customHeight="1">
      <c r="A470" s="136"/>
      <c r="B470" s="48" t="s">
        <v>126</v>
      </c>
      <c r="C470" s="41" t="s">
        <v>127</v>
      </c>
      <c r="D470" s="91">
        <v>9882</v>
      </c>
      <c r="E470" s="91"/>
      <c r="F470" s="91"/>
      <c r="G470" s="188">
        <f t="shared" si="92"/>
        <v>9882</v>
      </c>
      <c r="H470" s="91">
        <f t="shared" si="89"/>
        <v>9882</v>
      </c>
      <c r="I470" s="91"/>
      <c r="J470" s="178"/>
      <c r="K470" s="179"/>
      <c r="L470" s="182"/>
      <c r="M470" s="182"/>
      <c r="N470" s="325"/>
    </row>
    <row r="471" spans="1:14" s="54" customFormat="1" ht="18.75" customHeight="1">
      <c r="A471" s="121" t="s">
        <v>226</v>
      </c>
      <c r="B471" s="138"/>
      <c r="C471" s="77" t="s">
        <v>332</v>
      </c>
      <c r="D471" s="176">
        <f>SUM(D472:D491)</f>
        <v>316728</v>
      </c>
      <c r="E471" s="176">
        <f aca="true" t="shared" si="94" ref="E471:N471">SUM(E472:E491)</f>
        <v>6800</v>
      </c>
      <c r="F471" s="176">
        <f t="shared" si="94"/>
        <v>14922</v>
      </c>
      <c r="G471" s="176">
        <f t="shared" si="94"/>
        <v>308606</v>
      </c>
      <c r="H471" s="176">
        <f t="shared" si="94"/>
        <v>308606</v>
      </c>
      <c r="I471" s="176">
        <f t="shared" si="94"/>
        <v>199764</v>
      </c>
      <c r="J471" s="176">
        <f t="shared" si="94"/>
        <v>35633</v>
      </c>
      <c r="K471" s="176">
        <f t="shared" si="94"/>
        <v>0</v>
      </c>
      <c r="L471" s="176">
        <f t="shared" si="94"/>
        <v>0</v>
      </c>
      <c r="M471" s="176">
        <f t="shared" si="94"/>
        <v>0</v>
      </c>
      <c r="N471" s="177">
        <f t="shared" si="94"/>
        <v>0</v>
      </c>
    </row>
    <row r="472" spans="1:14" s="54" customFormat="1" ht="15.75" customHeight="1">
      <c r="A472" s="119"/>
      <c r="B472" s="141" t="s">
        <v>117</v>
      </c>
      <c r="C472" s="41" t="s">
        <v>395</v>
      </c>
      <c r="D472" s="182">
        <v>192203</v>
      </c>
      <c r="E472" s="182"/>
      <c r="F472" s="182">
        <v>10000</v>
      </c>
      <c r="G472" s="188">
        <f t="shared" si="92"/>
        <v>182203</v>
      </c>
      <c r="H472" s="91">
        <f t="shared" si="89"/>
        <v>182203</v>
      </c>
      <c r="I472" s="182">
        <f>H472</f>
        <v>182203</v>
      </c>
      <c r="J472" s="179"/>
      <c r="K472" s="179"/>
      <c r="L472" s="182"/>
      <c r="M472" s="182"/>
      <c r="N472" s="325"/>
    </row>
    <row r="473" spans="1:14" s="54" customFormat="1" ht="18" customHeight="1">
      <c r="A473" s="119"/>
      <c r="B473" s="141" t="s">
        <v>122</v>
      </c>
      <c r="C473" s="41" t="s">
        <v>180</v>
      </c>
      <c r="D473" s="182">
        <v>15061</v>
      </c>
      <c r="E473" s="182"/>
      <c r="F473" s="182"/>
      <c r="G473" s="188">
        <f t="shared" si="92"/>
        <v>15061</v>
      </c>
      <c r="H473" s="91">
        <f t="shared" si="89"/>
        <v>15061</v>
      </c>
      <c r="I473" s="182">
        <f>H473</f>
        <v>15061</v>
      </c>
      <c r="J473" s="179"/>
      <c r="K473" s="179"/>
      <c r="L473" s="182"/>
      <c r="M473" s="182"/>
      <c r="N473" s="325"/>
    </row>
    <row r="474" spans="1:14" s="54" customFormat="1" ht="18" customHeight="1">
      <c r="A474" s="119"/>
      <c r="B474" s="141" t="s">
        <v>147</v>
      </c>
      <c r="C474" s="41" t="s">
        <v>180</v>
      </c>
      <c r="D474" s="182">
        <v>32293</v>
      </c>
      <c r="E474" s="182"/>
      <c r="F474" s="182">
        <v>1420</v>
      </c>
      <c r="G474" s="188">
        <f t="shared" si="92"/>
        <v>30873</v>
      </c>
      <c r="H474" s="91">
        <f t="shared" si="89"/>
        <v>30873</v>
      </c>
      <c r="I474" s="182"/>
      <c r="J474" s="179">
        <f>H474</f>
        <v>30873</v>
      </c>
      <c r="K474" s="179"/>
      <c r="L474" s="182"/>
      <c r="M474" s="182"/>
      <c r="N474" s="325"/>
    </row>
    <row r="475" spans="1:14" s="54" customFormat="1" ht="16.5" customHeight="1">
      <c r="A475" s="119"/>
      <c r="B475" s="141" t="s">
        <v>124</v>
      </c>
      <c r="C475" s="42" t="s">
        <v>125</v>
      </c>
      <c r="D475" s="182">
        <v>5073</v>
      </c>
      <c r="E475" s="182"/>
      <c r="F475" s="182">
        <v>313</v>
      </c>
      <c r="G475" s="188">
        <f t="shared" si="92"/>
        <v>4760</v>
      </c>
      <c r="H475" s="91">
        <f t="shared" si="89"/>
        <v>4760</v>
      </c>
      <c r="I475" s="182"/>
      <c r="J475" s="179">
        <f>H475</f>
        <v>4760</v>
      </c>
      <c r="K475" s="179"/>
      <c r="L475" s="182"/>
      <c r="M475" s="182"/>
      <c r="N475" s="325"/>
    </row>
    <row r="476" spans="1:14" s="54" customFormat="1" ht="16.5" customHeight="1">
      <c r="A476" s="123"/>
      <c r="B476" s="48" t="s">
        <v>670</v>
      </c>
      <c r="C476" s="42" t="s">
        <v>671</v>
      </c>
      <c r="D476" s="91">
        <v>4000</v>
      </c>
      <c r="E476" s="91"/>
      <c r="F476" s="91">
        <v>1500</v>
      </c>
      <c r="G476" s="188">
        <f t="shared" si="92"/>
        <v>2500</v>
      </c>
      <c r="H476" s="91">
        <f t="shared" si="89"/>
        <v>2500</v>
      </c>
      <c r="I476" s="91">
        <f>H476</f>
        <v>2500</v>
      </c>
      <c r="J476" s="179"/>
      <c r="K476" s="179"/>
      <c r="L476" s="182"/>
      <c r="M476" s="182"/>
      <c r="N476" s="325"/>
    </row>
    <row r="477" spans="1:14" s="54" customFormat="1" ht="15.75" customHeight="1">
      <c r="A477" s="123"/>
      <c r="B477" s="48" t="s">
        <v>126</v>
      </c>
      <c r="C477" s="41" t="s">
        <v>127</v>
      </c>
      <c r="D477" s="91">
        <v>5713</v>
      </c>
      <c r="E477" s="91">
        <v>3000</v>
      </c>
      <c r="F477" s="91"/>
      <c r="G477" s="188">
        <f t="shared" si="92"/>
        <v>8713</v>
      </c>
      <c r="H477" s="91">
        <f aca="true" t="shared" si="95" ref="H477:H572">G477</f>
        <v>8713</v>
      </c>
      <c r="I477" s="91"/>
      <c r="J477" s="179"/>
      <c r="K477" s="179"/>
      <c r="L477" s="182"/>
      <c r="M477" s="182"/>
      <c r="N477" s="325"/>
    </row>
    <row r="478" spans="1:14" s="54" customFormat="1" ht="15.75" customHeight="1">
      <c r="A478" s="123"/>
      <c r="B478" s="48" t="s">
        <v>128</v>
      </c>
      <c r="C478" s="42" t="s">
        <v>215</v>
      </c>
      <c r="D478" s="91">
        <v>9900</v>
      </c>
      <c r="E478" s="91">
        <v>1500</v>
      </c>
      <c r="F478" s="91"/>
      <c r="G478" s="188">
        <f t="shared" si="92"/>
        <v>11400</v>
      </c>
      <c r="H478" s="91">
        <f t="shared" si="95"/>
        <v>11400</v>
      </c>
      <c r="I478" s="91"/>
      <c r="J478" s="179"/>
      <c r="K478" s="179"/>
      <c r="L478" s="182"/>
      <c r="M478" s="182"/>
      <c r="N478" s="325"/>
    </row>
    <row r="479" spans="1:14" s="54" customFormat="1" ht="15.75" customHeight="1">
      <c r="A479" s="123"/>
      <c r="B479" s="48" t="s">
        <v>186</v>
      </c>
      <c r="C479" s="42" t="s">
        <v>187</v>
      </c>
      <c r="D479" s="91">
        <v>200</v>
      </c>
      <c r="E479" s="91"/>
      <c r="F479" s="91"/>
      <c r="G479" s="188">
        <f t="shared" si="92"/>
        <v>200</v>
      </c>
      <c r="H479" s="91">
        <f t="shared" si="95"/>
        <v>200</v>
      </c>
      <c r="I479" s="91"/>
      <c r="J479" s="179"/>
      <c r="K479" s="179"/>
      <c r="L479" s="182"/>
      <c r="M479" s="182"/>
      <c r="N479" s="325"/>
    </row>
    <row r="480" spans="1:14" s="54" customFormat="1" ht="15.75" customHeight="1">
      <c r="A480" s="123"/>
      <c r="B480" s="48" t="s">
        <v>129</v>
      </c>
      <c r="C480" s="42" t="s">
        <v>216</v>
      </c>
      <c r="D480" s="91">
        <v>25000</v>
      </c>
      <c r="E480" s="91"/>
      <c r="F480" s="91"/>
      <c r="G480" s="188">
        <f t="shared" si="92"/>
        <v>25000</v>
      </c>
      <c r="H480" s="91">
        <f t="shared" si="95"/>
        <v>25000</v>
      </c>
      <c r="I480" s="91"/>
      <c r="J480" s="179"/>
      <c r="K480" s="179"/>
      <c r="L480" s="182"/>
      <c r="M480" s="182"/>
      <c r="N480" s="325"/>
    </row>
    <row r="481" spans="1:14" s="54" customFormat="1" ht="15.75" customHeight="1">
      <c r="A481" s="123"/>
      <c r="B481" s="48" t="s">
        <v>130</v>
      </c>
      <c r="C481" s="42" t="s">
        <v>217</v>
      </c>
      <c r="D481" s="91">
        <v>8830</v>
      </c>
      <c r="E481" s="91">
        <v>2300</v>
      </c>
      <c r="F481" s="91"/>
      <c r="G481" s="188">
        <f t="shared" si="92"/>
        <v>11130</v>
      </c>
      <c r="H481" s="91">
        <f t="shared" si="95"/>
        <v>11130</v>
      </c>
      <c r="I481" s="91"/>
      <c r="J481" s="179"/>
      <c r="K481" s="179"/>
      <c r="L481" s="182"/>
      <c r="M481" s="182"/>
      <c r="N481" s="325"/>
    </row>
    <row r="482" spans="1:14" s="54" customFormat="1" ht="15.75" customHeight="1">
      <c r="A482" s="123"/>
      <c r="B482" s="48" t="s">
        <v>672</v>
      </c>
      <c r="C482" s="42" t="s">
        <v>673</v>
      </c>
      <c r="D482" s="91">
        <v>792</v>
      </c>
      <c r="E482" s="91"/>
      <c r="F482" s="91"/>
      <c r="G482" s="188">
        <f t="shared" si="92"/>
        <v>792</v>
      </c>
      <c r="H482" s="91">
        <f t="shared" si="95"/>
        <v>792</v>
      </c>
      <c r="I482" s="91"/>
      <c r="J482" s="179"/>
      <c r="K482" s="179"/>
      <c r="L482" s="182"/>
      <c r="M482" s="182"/>
      <c r="N482" s="325"/>
    </row>
    <row r="483" spans="1:14" s="54" customFormat="1" ht="15.75" customHeight="1">
      <c r="A483" s="123"/>
      <c r="B483" s="48" t="s">
        <v>351</v>
      </c>
      <c r="C483" s="41" t="s">
        <v>353</v>
      </c>
      <c r="D483" s="91">
        <v>1600</v>
      </c>
      <c r="E483" s="91"/>
      <c r="F483" s="91"/>
      <c r="G483" s="188">
        <f t="shared" si="92"/>
        <v>1600</v>
      </c>
      <c r="H483" s="91">
        <f t="shared" si="95"/>
        <v>1600</v>
      </c>
      <c r="I483" s="91"/>
      <c r="J483" s="179"/>
      <c r="K483" s="179"/>
      <c r="L483" s="182"/>
      <c r="M483" s="182"/>
      <c r="N483" s="325"/>
    </row>
    <row r="484" spans="1:14" s="54" customFormat="1" ht="15.75" customHeight="1">
      <c r="A484" s="123"/>
      <c r="B484" s="48" t="s">
        <v>343</v>
      </c>
      <c r="C484" s="41" t="s">
        <v>347</v>
      </c>
      <c r="D484" s="91">
        <v>1450</v>
      </c>
      <c r="E484" s="91"/>
      <c r="F484" s="91"/>
      <c r="G484" s="188">
        <f t="shared" si="92"/>
        <v>1450</v>
      </c>
      <c r="H484" s="91">
        <f t="shared" si="95"/>
        <v>1450</v>
      </c>
      <c r="I484" s="91"/>
      <c r="J484" s="179"/>
      <c r="K484" s="179"/>
      <c r="L484" s="182"/>
      <c r="M484" s="182"/>
      <c r="N484" s="325"/>
    </row>
    <row r="485" spans="1:14" s="54" customFormat="1" ht="15" customHeight="1">
      <c r="A485" s="123"/>
      <c r="B485" s="48" t="s">
        <v>132</v>
      </c>
      <c r="C485" s="42" t="s">
        <v>133</v>
      </c>
      <c r="D485" s="91">
        <v>1100</v>
      </c>
      <c r="E485" s="91"/>
      <c r="F485" s="91"/>
      <c r="G485" s="188">
        <f t="shared" si="92"/>
        <v>1100</v>
      </c>
      <c r="H485" s="91">
        <f t="shared" si="95"/>
        <v>1100</v>
      </c>
      <c r="I485" s="91"/>
      <c r="J485" s="179"/>
      <c r="K485" s="179"/>
      <c r="L485" s="182"/>
      <c r="M485" s="182"/>
      <c r="N485" s="325"/>
    </row>
    <row r="486" spans="1:14" s="54" customFormat="1" ht="15" customHeight="1">
      <c r="A486" s="123"/>
      <c r="B486" s="48" t="s">
        <v>748</v>
      </c>
      <c r="C486" s="42" t="s">
        <v>752</v>
      </c>
      <c r="D486" s="91">
        <v>400</v>
      </c>
      <c r="E486" s="91"/>
      <c r="F486" s="91"/>
      <c r="G486" s="188">
        <f t="shared" si="92"/>
        <v>400</v>
      </c>
      <c r="H486" s="91">
        <f t="shared" si="95"/>
        <v>400</v>
      </c>
      <c r="I486" s="91"/>
      <c r="J486" s="179"/>
      <c r="K486" s="179"/>
      <c r="L486" s="182"/>
      <c r="M486" s="182"/>
      <c r="N486" s="325"/>
    </row>
    <row r="487" spans="1:14" s="54" customFormat="1" ht="15" customHeight="1">
      <c r="A487" s="123"/>
      <c r="B487" s="48" t="s">
        <v>136</v>
      </c>
      <c r="C487" s="42" t="s">
        <v>137</v>
      </c>
      <c r="D487" s="91">
        <v>6343</v>
      </c>
      <c r="E487" s="91"/>
      <c r="F487" s="91"/>
      <c r="G487" s="188">
        <f t="shared" si="92"/>
        <v>6343</v>
      </c>
      <c r="H487" s="91">
        <f t="shared" si="95"/>
        <v>6343</v>
      </c>
      <c r="I487" s="91"/>
      <c r="J487" s="179"/>
      <c r="K487" s="179"/>
      <c r="L487" s="182"/>
      <c r="M487" s="182"/>
      <c r="N487" s="325"/>
    </row>
    <row r="488" spans="1:14" s="54" customFormat="1" ht="14.25" customHeight="1">
      <c r="A488" s="123"/>
      <c r="B488" s="48" t="s">
        <v>686</v>
      </c>
      <c r="C488" s="42" t="s">
        <v>497</v>
      </c>
      <c r="D488" s="91">
        <v>120</v>
      </c>
      <c r="E488" s="91"/>
      <c r="F488" s="91"/>
      <c r="G488" s="188">
        <f t="shared" si="92"/>
        <v>120</v>
      </c>
      <c r="H488" s="91">
        <f t="shared" si="95"/>
        <v>120</v>
      </c>
      <c r="I488" s="91"/>
      <c r="J488" s="179"/>
      <c r="K488" s="179"/>
      <c r="L488" s="182"/>
      <c r="M488" s="182"/>
      <c r="N488" s="325"/>
    </row>
    <row r="489" spans="1:14" s="54" customFormat="1" ht="14.25" customHeight="1">
      <c r="A489" s="123"/>
      <c r="B489" s="48" t="s">
        <v>344</v>
      </c>
      <c r="C489" s="41" t="s">
        <v>924</v>
      </c>
      <c r="D489" s="91">
        <v>1800</v>
      </c>
      <c r="E489" s="91"/>
      <c r="F489" s="91"/>
      <c r="G489" s="188">
        <f t="shared" si="92"/>
        <v>1800</v>
      </c>
      <c r="H489" s="91">
        <f t="shared" si="95"/>
        <v>1800</v>
      </c>
      <c r="I489" s="91"/>
      <c r="J489" s="179"/>
      <c r="K489" s="179"/>
      <c r="L489" s="182"/>
      <c r="M489" s="182"/>
      <c r="N489" s="325"/>
    </row>
    <row r="490" spans="1:14" s="54" customFormat="1" ht="14.25" customHeight="1">
      <c r="A490" s="123"/>
      <c r="B490" s="48" t="s">
        <v>345</v>
      </c>
      <c r="C490" s="41" t="s">
        <v>349</v>
      </c>
      <c r="D490" s="91">
        <v>800</v>
      </c>
      <c r="E490" s="91"/>
      <c r="F490" s="91">
        <v>189</v>
      </c>
      <c r="G490" s="188">
        <f t="shared" si="92"/>
        <v>611</v>
      </c>
      <c r="H490" s="91">
        <f t="shared" si="95"/>
        <v>611</v>
      </c>
      <c r="I490" s="91"/>
      <c r="J490" s="179"/>
      <c r="K490" s="179"/>
      <c r="L490" s="182"/>
      <c r="M490" s="182"/>
      <c r="N490" s="325"/>
    </row>
    <row r="491" spans="1:14" s="54" customFormat="1" ht="14.25" customHeight="1">
      <c r="A491" s="123"/>
      <c r="B491" s="48" t="s">
        <v>346</v>
      </c>
      <c r="C491" s="41" t="s">
        <v>350</v>
      </c>
      <c r="D491" s="91">
        <v>4050</v>
      </c>
      <c r="E491" s="91"/>
      <c r="F491" s="91">
        <v>1500</v>
      </c>
      <c r="G491" s="188">
        <f t="shared" si="92"/>
        <v>2550</v>
      </c>
      <c r="H491" s="91">
        <f t="shared" si="95"/>
        <v>2550</v>
      </c>
      <c r="I491" s="91"/>
      <c r="J491" s="179"/>
      <c r="K491" s="179"/>
      <c r="L491" s="182"/>
      <c r="M491" s="182"/>
      <c r="N491" s="325"/>
    </row>
    <row r="492" spans="1:14" s="53" customFormat="1" ht="36" customHeight="1">
      <c r="A492" s="121" t="s">
        <v>394</v>
      </c>
      <c r="B492" s="139"/>
      <c r="C492" s="77" t="s">
        <v>396</v>
      </c>
      <c r="D492" s="176">
        <f>SUM(D493:D501)</f>
        <v>24067</v>
      </c>
      <c r="E492" s="176">
        <f aca="true" t="shared" si="96" ref="E492:N492">SUM(E493:E501)</f>
        <v>45933</v>
      </c>
      <c r="F492" s="176">
        <f t="shared" si="96"/>
        <v>0</v>
      </c>
      <c r="G492" s="176">
        <f t="shared" si="96"/>
        <v>70000</v>
      </c>
      <c r="H492" s="176">
        <f t="shared" si="96"/>
        <v>70000</v>
      </c>
      <c r="I492" s="176">
        <f t="shared" si="96"/>
        <v>41620</v>
      </c>
      <c r="J492" s="176">
        <f t="shared" si="96"/>
        <v>2803</v>
      </c>
      <c r="K492" s="176">
        <f t="shared" si="96"/>
        <v>0</v>
      </c>
      <c r="L492" s="176">
        <f t="shared" si="96"/>
        <v>0</v>
      </c>
      <c r="M492" s="176">
        <f t="shared" si="96"/>
        <v>0</v>
      </c>
      <c r="N492" s="177">
        <f t="shared" si="96"/>
        <v>0</v>
      </c>
    </row>
    <row r="493" spans="1:14" s="53" customFormat="1" ht="17.25" customHeight="1">
      <c r="A493" s="136"/>
      <c r="B493" s="48" t="s">
        <v>117</v>
      </c>
      <c r="C493" s="41" t="s">
        <v>395</v>
      </c>
      <c r="D493" s="91">
        <v>15420</v>
      </c>
      <c r="E493" s="91">
        <v>24200</v>
      </c>
      <c r="F493" s="91"/>
      <c r="G493" s="188">
        <f t="shared" si="92"/>
        <v>39620</v>
      </c>
      <c r="H493" s="91">
        <f t="shared" si="95"/>
        <v>39620</v>
      </c>
      <c r="I493" s="91">
        <f>H493</f>
        <v>39620</v>
      </c>
      <c r="J493" s="91"/>
      <c r="K493" s="182"/>
      <c r="L493" s="182"/>
      <c r="M493" s="182"/>
      <c r="N493" s="325"/>
    </row>
    <row r="494" spans="1:14" s="53" customFormat="1" ht="14.25" customHeight="1">
      <c r="A494" s="136"/>
      <c r="B494" s="48" t="s">
        <v>147</v>
      </c>
      <c r="C494" s="41" t="s">
        <v>148</v>
      </c>
      <c r="D494" s="91">
        <v>2425</v>
      </c>
      <c r="E494" s="91">
        <v>3736</v>
      </c>
      <c r="F494" s="91"/>
      <c r="G494" s="188">
        <f t="shared" si="92"/>
        <v>6161</v>
      </c>
      <c r="H494" s="91">
        <f t="shared" si="95"/>
        <v>6161</v>
      </c>
      <c r="I494" s="91"/>
      <c r="J494" s="91">
        <f>D494</f>
        <v>2425</v>
      </c>
      <c r="K494" s="182"/>
      <c r="L494" s="182"/>
      <c r="M494" s="182"/>
      <c r="N494" s="325"/>
    </row>
    <row r="495" spans="1:14" s="53" customFormat="1" ht="13.5" customHeight="1">
      <c r="A495" s="136"/>
      <c r="B495" s="48" t="s">
        <v>124</v>
      </c>
      <c r="C495" s="41" t="s">
        <v>125</v>
      </c>
      <c r="D495" s="91">
        <v>378</v>
      </c>
      <c r="E495" s="91">
        <v>681</v>
      </c>
      <c r="F495" s="91"/>
      <c r="G495" s="188">
        <f t="shared" si="92"/>
        <v>1059</v>
      </c>
      <c r="H495" s="91">
        <f t="shared" si="95"/>
        <v>1059</v>
      </c>
      <c r="I495" s="91"/>
      <c r="J495" s="91">
        <f>D495</f>
        <v>378</v>
      </c>
      <c r="K495" s="182"/>
      <c r="L495" s="182"/>
      <c r="M495" s="182"/>
      <c r="N495" s="325"/>
    </row>
    <row r="496" spans="1:14" s="53" customFormat="1" ht="13.5" customHeight="1">
      <c r="A496" s="136"/>
      <c r="B496" s="48" t="s">
        <v>670</v>
      </c>
      <c r="C496" s="42" t="s">
        <v>671</v>
      </c>
      <c r="D496" s="91">
        <v>0</v>
      </c>
      <c r="E496" s="91">
        <v>2000</v>
      </c>
      <c r="F496" s="91"/>
      <c r="G496" s="188">
        <f t="shared" si="92"/>
        <v>2000</v>
      </c>
      <c r="H496" s="91">
        <f t="shared" si="95"/>
        <v>2000</v>
      </c>
      <c r="I496" s="91">
        <f>H496</f>
        <v>2000</v>
      </c>
      <c r="J496" s="91"/>
      <c r="K496" s="182"/>
      <c r="L496" s="182"/>
      <c r="M496" s="182"/>
      <c r="N496" s="325"/>
    </row>
    <row r="497" spans="1:14" s="53" customFormat="1" ht="13.5" customHeight="1">
      <c r="A497" s="136"/>
      <c r="B497" s="48" t="s">
        <v>126</v>
      </c>
      <c r="C497" s="41" t="s">
        <v>127</v>
      </c>
      <c r="D497" s="91">
        <v>0</v>
      </c>
      <c r="E497" s="91">
        <v>10216</v>
      </c>
      <c r="F497" s="91"/>
      <c r="G497" s="188">
        <f t="shared" si="92"/>
        <v>10216</v>
      </c>
      <c r="H497" s="91">
        <f t="shared" si="95"/>
        <v>10216</v>
      </c>
      <c r="I497" s="91"/>
      <c r="J497" s="91"/>
      <c r="K497" s="182"/>
      <c r="L497" s="182"/>
      <c r="M497" s="182"/>
      <c r="N497" s="325"/>
    </row>
    <row r="498" spans="1:14" s="53" customFormat="1" ht="13.5" customHeight="1">
      <c r="A498" s="136"/>
      <c r="B498" s="48" t="s">
        <v>128</v>
      </c>
      <c r="C498" s="42" t="s">
        <v>215</v>
      </c>
      <c r="D498" s="91">
        <v>0</v>
      </c>
      <c r="E498" s="91">
        <v>2500</v>
      </c>
      <c r="F498" s="91"/>
      <c r="G498" s="188">
        <f t="shared" si="92"/>
        <v>2500</v>
      </c>
      <c r="H498" s="91">
        <f t="shared" si="95"/>
        <v>2500</v>
      </c>
      <c r="I498" s="91"/>
      <c r="J498" s="91"/>
      <c r="K498" s="182"/>
      <c r="L498" s="182"/>
      <c r="M498" s="182"/>
      <c r="N498" s="325"/>
    </row>
    <row r="499" spans="1:14" s="54" customFormat="1" ht="14.25" customHeight="1">
      <c r="A499" s="123"/>
      <c r="B499" s="48" t="s">
        <v>130</v>
      </c>
      <c r="C499" s="42" t="s">
        <v>217</v>
      </c>
      <c r="D499" s="91">
        <v>4937</v>
      </c>
      <c r="E499" s="91">
        <v>2000</v>
      </c>
      <c r="F499" s="91"/>
      <c r="G499" s="188">
        <f t="shared" si="92"/>
        <v>6937</v>
      </c>
      <c r="H499" s="91">
        <f t="shared" si="95"/>
        <v>6937</v>
      </c>
      <c r="I499" s="91"/>
      <c r="J499" s="91"/>
      <c r="K499" s="182"/>
      <c r="L499" s="182"/>
      <c r="M499" s="182"/>
      <c r="N499" s="325"/>
    </row>
    <row r="500" spans="1:14" s="54" customFormat="1" ht="14.25" customHeight="1">
      <c r="A500" s="123"/>
      <c r="B500" s="48" t="s">
        <v>343</v>
      </c>
      <c r="C500" s="41" t="s">
        <v>347</v>
      </c>
      <c r="D500" s="91">
        <v>0</v>
      </c>
      <c r="E500" s="91">
        <v>600</v>
      </c>
      <c r="F500" s="91"/>
      <c r="G500" s="188">
        <f t="shared" si="92"/>
        <v>600</v>
      </c>
      <c r="H500" s="91">
        <f t="shared" si="95"/>
        <v>600</v>
      </c>
      <c r="I500" s="91"/>
      <c r="J500" s="91"/>
      <c r="K500" s="182"/>
      <c r="L500" s="182"/>
      <c r="M500" s="182"/>
      <c r="N500" s="325"/>
    </row>
    <row r="501" spans="1:14" s="54" customFormat="1" ht="14.25" customHeight="1">
      <c r="A501" s="123"/>
      <c r="B501" s="48" t="s">
        <v>136</v>
      </c>
      <c r="C501" s="42" t="s">
        <v>137</v>
      </c>
      <c r="D501" s="91">
        <v>907</v>
      </c>
      <c r="E501" s="91"/>
      <c r="F501" s="91"/>
      <c r="G501" s="188">
        <f t="shared" si="92"/>
        <v>907</v>
      </c>
      <c r="H501" s="91">
        <f t="shared" si="95"/>
        <v>907</v>
      </c>
      <c r="I501" s="91"/>
      <c r="J501" s="91"/>
      <c r="K501" s="182"/>
      <c r="L501" s="182"/>
      <c r="M501" s="182"/>
      <c r="N501" s="325"/>
    </row>
    <row r="502" spans="1:14" s="54" customFormat="1" ht="18.75" customHeight="1">
      <c r="A502" s="378" t="s">
        <v>881</v>
      </c>
      <c r="B502" s="379"/>
      <c r="C502" s="380" t="s">
        <v>882</v>
      </c>
      <c r="D502" s="324">
        <f>D503</f>
        <v>3500</v>
      </c>
      <c r="E502" s="324">
        <f aca="true" t="shared" si="97" ref="E502:N502">E503</f>
        <v>0</v>
      </c>
      <c r="F502" s="324">
        <f t="shared" si="97"/>
        <v>0</v>
      </c>
      <c r="G502" s="324">
        <f t="shared" si="97"/>
        <v>3500</v>
      </c>
      <c r="H502" s="324">
        <f t="shared" si="97"/>
        <v>3500</v>
      </c>
      <c r="I502" s="324">
        <f t="shared" si="97"/>
        <v>0</v>
      </c>
      <c r="J502" s="324">
        <f t="shared" si="97"/>
        <v>0</v>
      </c>
      <c r="K502" s="324">
        <f t="shared" si="97"/>
        <v>3500</v>
      </c>
      <c r="L502" s="324">
        <f t="shared" si="97"/>
        <v>0</v>
      </c>
      <c r="M502" s="324">
        <f t="shared" si="97"/>
        <v>0</v>
      </c>
      <c r="N502" s="377">
        <f t="shared" si="97"/>
        <v>0</v>
      </c>
    </row>
    <row r="503" spans="1:14" s="54" customFormat="1" ht="17.25" customHeight="1">
      <c r="A503" s="123"/>
      <c r="B503" s="48" t="s">
        <v>295</v>
      </c>
      <c r="C503" s="41" t="s">
        <v>505</v>
      </c>
      <c r="D503" s="91">
        <v>3500</v>
      </c>
      <c r="E503" s="91"/>
      <c r="F503" s="91"/>
      <c r="G503" s="188">
        <f t="shared" si="92"/>
        <v>3500</v>
      </c>
      <c r="H503" s="91">
        <f t="shared" si="95"/>
        <v>3500</v>
      </c>
      <c r="I503" s="91"/>
      <c r="J503" s="91"/>
      <c r="K503" s="182">
        <f>H503</f>
        <v>3500</v>
      </c>
      <c r="L503" s="182"/>
      <c r="M503" s="182"/>
      <c r="N503" s="325"/>
    </row>
    <row r="504" spans="1:14" s="54" customFormat="1" ht="17.25" customHeight="1">
      <c r="A504" s="378" t="s">
        <v>508</v>
      </c>
      <c r="B504" s="379"/>
      <c r="C504" s="466" t="s">
        <v>509</v>
      </c>
      <c r="D504" s="324">
        <f>SUM(D505:D513)</f>
        <v>57862</v>
      </c>
      <c r="E504" s="324">
        <f aca="true" t="shared" si="98" ref="E504:N504">SUM(E505:E513)</f>
        <v>7719</v>
      </c>
      <c r="F504" s="324">
        <f t="shared" si="98"/>
        <v>7719</v>
      </c>
      <c r="G504" s="324">
        <f t="shared" si="98"/>
        <v>57862</v>
      </c>
      <c r="H504" s="324">
        <f t="shared" si="98"/>
        <v>57862</v>
      </c>
      <c r="I504" s="324">
        <f t="shared" si="98"/>
        <v>9950</v>
      </c>
      <c r="J504" s="324">
        <f t="shared" si="98"/>
        <v>1422</v>
      </c>
      <c r="K504" s="324">
        <f t="shared" si="98"/>
        <v>0</v>
      </c>
      <c r="L504" s="324">
        <f t="shared" si="98"/>
        <v>0</v>
      </c>
      <c r="M504" s="324">
        <f t="shared" si="98"/>
        <v>0</v>
      </c>
      <c r="N504" s="377">
        <f t="shared" si="98"/>
        <v>0</v>
      </c>
    </row>
    <row r="505" spans="1:14" s="54" customFormat="1" ht="17.25" customHeight="1">
      <c r="A505" s="568"/>
      <c r="B505" s="189" t="s">
        <v>9</v>
      </c>
      <c r="C505" s="41" t="s">
        <v>395</v>
      </c>
      <c r="D505" s="616" t="s">
        <v>34</v>
      </c>
      <c r="E505" s="191">
        <v>6450</v>
      </c>
      <c r="F505" s="616"/>
      <c r="G505" s="188">
        <f>D505+E505-F505</f>
        <v>6450</v>
      </c>
      <c r="H505" s="188">
        <f>G505</f>
        <v>6450</v>
      </c>
      <c r="I505" s="188">
        <f>H505</f>
        <v>6450</v>
      </c>
      <c r="J505" s="191"/>
      <c r="K505" s="191"/>
      <c r="L505" s="191"/>
      <c r="M505" s="191"/>
      <c r="N505" s="566"/>
    </row>
    <row r="506" spans="1:14" s="54" customFormat="1" ht="14.25" customHeight="1">
      <c r="A506" s="568"/>
      <c r="B506" s="199" t="s">
        <v>10</v>
      </c>
      <c r="C506" s="41" t="s">
        <v>148</v>
      </c>
      <c r="D506" s="188">
        <v>1251</v>
      </c>
      <c r="E506" s="188"/>
      <c r="F506" s="188">
        <v>24</v>
      </c>
      <c r="G506" s="188">
        <f>D506+E506-F506</f>
        <v>1227</v>
      </c>
      <c r="H506" s="188">
        <f>G506</f>
        <v>1227</v>
      </c>
      <c r="I506" s="188"/>
      <c r="J506" s="188">
        <f>H506</f>
        <v>1227</v>
      </c>
      <c r="K506" s="188"/>
      <c r="L506" s="188"/>
      <c r="M506" s="188"/>
      <c r="N506" s="571"/>
    </row>
    <row r="507" spans="1:14" s="54" customFormat="1" ht="13.5" customHeight="1">
      <c r="A507" s="568"/>
      <c r="B507" s="199" t="s">
        <v>11</v>
      </c>
      <c r="C507" s="41" t="s">
        <v>125</v>
      </c>
      <c r="D507" s="188">
        <v>195</v>
      </c>
      <c r="E507" s="188"/>
      <c r="F507" s="188"/>
      <c r="G507" s="188">
        <f aca="true" t="shared" si="99" ref="G507:G513">D507+E507-F507</f>
        <v>195</v>
      </c>
      <c r="H507" s="188">
        <f aca="true" t="shared" si="100" ref="H507:H513">G507</f>
        <v>195</v>
      </c>
      <c r="I507" s="188"/>
      <c r="J507" s="188">
        <f>H507</f>
        <v>195</v>
      </c>
      <c r="K507" s="188"/>
      <c r="L507" s="188"/>
      <c r="M507" s="188"/>
      <c r="N507" s="571"/>
    </row>
    <row r="508" spans="1:14" s="54" customFormat="1" ht="15" customHeight="1">
      <c r="A508" s="568"/>
      <c r="B508" s="199" t="s">
        <v>12</v>
      </c>
      <c r="C508" s="42" t="s">
        <v>671</v>
      </c>
      <c r="D508" s="188">
        <v>9950</v>
      </c>
      <c r="E508" s="188"/>
      <c r="F508" s="188">
        <v>6450</v>
      </c>
      <c r="G508" s="188">
        <f t="shared" si="99"/>
        <v>3500</v>
      </c>
      <c r="H508" s="188">
        <f t="shared" si="100"/>
        <v>3500</v>
      </c>
      <c r="I508" s="188">
        <f>H508</f>
        <v>3500</v>
      </c>
      <c r="J508" s="188"/>
      <c r="K508" s="188"/>
      <c r="L508" s="188"/>
      <c r="M508" s="188"/>
      <c r="N508" s="571"/>
    </row>
    <row r="509" spans="1:14" s="54" customFormat="1" ht="17.25" customHeight="1">
      <c r="A509" s="568"/>
      <c r="B509" s="199" t="s">
        <v>624</v>
      </c>
      <c r="C509" s="41" t="s">
        <v>127</v>
      </c>
      <c r="D509" s="188">
        <v>8821</v>
      </c>
      <c r="E509" s="188"/>
      <c r="F509" s="188">
        <v>1245</v>
      </c>
      <c r="G509" s="188">
        <f t="shared" si="99"/>
        <v>7576</v>
      </c>
      <c r="H509" s="188">
        <f t="shared" si="100"/>
        <v>7576</v>
      </c>
      <c r="I509" s="188"/>
      <c r="J509" s="188"/>
      <c r="K509" s="188"/>
      <c r="L509" s="188"/>
      <c r="M509" s="188"/>
      <c r="N509" s="571"/>
    </row>
    <row r="510" spans="1:14" s="54" customFormat="1" ht="17.25" customHeight="1">
      <c r="A510" s="568"/>
      <c r="B510" s="199" t="s">
        <v>625</v>
      </c>
      <c r="C510" s="41" t="s">
        <v>127</v>
      </c>
      <c r="D510" s="188">
        <v>2893</v>
      </c>
      <c r="E510" s="188"/>
      <c r="F510" s="188"/>
      <c r="G510" s="188">
        <f t="shared" si="99"/>
        <v>2893</v>
      </c>
      <c r="H510" s="188">
        <f t="shared" si="100"/>
        <v>2893</v>
      </c>
      <c r="I510" s="188"/>
      <c r="J510" s="188"/>
      <c r="K510" s="188"/>
      <c r="L510" s="188"/>
      <c r="M510" s="188"/>
      <c r="N510" s="571"/>
    </row>
    <row r="511" spans="1:14" s="54" customFormat="1" ht="14.25" customHeight="1">
      <c r="A511" s="568"/>
      <c r="B511" s="199" t="s">
        <v>626</v>
      </c>
      <c r="C511" s="42" t="s">
        <v>217</v>
      </c>
      <c r="D511" s="188">
        <v>33777</v>
      </c>
      <c r="E511" s="188">
        <v>1112</v>
      </c>
      <c r="F511" s="188"/>
      <c r="G511" s="188">
        <f t="shared" si="99"/>
        <v>34889</v>
      </c>
      <c r="H511" s="188">
        <f t="shared" si="100"/>
        <v>34889</v>
      </c>
      <c r="I511" s="188"/>
      <c r="J511" s="188"/>
      <c r="K511" s="188"/>
      <c r="L511" s="188"/>
      <c r="M511" s="188"/>
      <c r="N511" s="571"/>
    </row>
    <row r="512" spans="1:14" s="54" customFormat="1" ht="14.25" customHeight="1">
      <c r="A512" s="568"/>
      <c r="B512" s="199" t="s">
        <v>627</v>
      </c>
      <c r="C512" s="41" t="s">
        <v>347</v>
      </c>
      <c r="D512" s="188">
        <v>175</v>
      </c>
      <c r="E512" s="188">
        <v>157</v>
      </c>
      <c r="F512" s="569"/>
      <c r="G512" s="188">
        <f t="shared" si="99"/>
        <v>332</v>
      </c>
      <c r="H512" s="188">
        <f t="shared" si="100"/>
        <v>332</v>
      </c>
      <c r="I512" s="569"/>
      <c r="J512" s="569"/>
      <c r="K512" s="569"/>
      <c r="L512" s="569"/>
      <c r="M512" s="569"/>
      <c r="N512" s="570"/>
    </row>
    <row r="513" spans="1:14" s="54" customFormat="1" ht="14.25" customHeight="1">
      <c r="A513" s="123"/>
      <c r="B513" s="48" t="s">
        <v>628</v>
      </c>
      <c r="C513" s="41" t="s">
        <v>350</v>
      </c>
      <c r="D513" s="91">
        <v>800</v>
      </c>
      <c r="E513" s="91"/>
      <c r="F513" s="91"/>
      <c r="G513" s="188">
        <f t="shared" si="99"/>
        <v>800</v>
      </c>
      <c r="H513" s="188">
        <f t="shared" si="100"/>
        <v>800</v>
      </c>
      <c r="I513" s="91"/>
      <c r="J513" s="91"/>
      <c r="K513" s="182"/>
      <c r="L513" s="182"/>
      <c r="M513" s="182"/>
      <c r="N513" s="325"/>
    </row>
    <row r="514" spans="1:14" s="54" customFormat="1" ht="15.75" customHeight="1">
      <c r="A514" s="121" t="s">
        <v>228</v>
      </c>
      <c r="B514" s="148"/>
      <c r="C514" s="77" t="s">
        <v>182</v>
      </c>
      <c r="D514" s="176">
        <f>SUM(D515:D520)</f>
        <v>2411</v>
      </c>
      <c r="E514" s="176">
        <f>SUM(E515:E520)</f>
        <v>37189</v>
      </c>
      <c r="F514" s="176">
        <f aca="true" t="shared" si="101" ref="F514:N514">SUM(F515:F520)</f>
        <v>0</v>
      </c>
      <c r="G514" s="176">
        <f t="shared" si="101"/>
        <v>39600</v>
      </c>
      <c r="H514" s="176">
        <f t="shared" si="101"/>
        <v>39600</v>
      </c>
      <c r="I514" s="176">
        <f t="shared" si="101"/>
        <v>20700</v>
      </c>
      <c r="J514" s="176">
        <f t="shared" si="101"/>
        <v>0</v>
      </c>
      <c r="K514" s="176">
        <f t="shared" si="101"/>
        <v>0</v>
      </c>
      <c r="L514" s="176">
        <f t="shared" si="101"/>
        <v>0</v>
      </c>
      <c r="M514" s="176">
        <f t="shared" si="101"/>
        <v>0</v>
      </c>
      <c r="N514" s="177">
        <f t="shared" si="101"/>
        <v>0</v>
      </c>
    </row>
    <row r="515" spans="1:14" s="54" customFormat="1" ht="15.75" customHeight="1">
      <c r="A515" s="119"/>
      <c r="B515" s="189" t="s">
        <v>117</v>
      </c>
      <c r="C515" s="41" t="s">
        <v>395</v>
      </c>
      <c r="D515" s="191"/>
      <c r="E515" s="191">
        <v>800</v>
      </c>
      <c r="F515" s="191"/>
      <c r="G515" s="191">
        <f t="shared" si="92"/>
        <v>800</v>
      </c>
      <c r="H515" s="582">
        <f t="shared" si="95"/>
        <v>800</v>
      </c>
      <c r="I515" s="191">
        <f>H515</f>
        <v>800</v>
      </c>
      <c r="J515" s="191"/>
      <c r="K515" s="191"/>
      <c r="L515" s="191"/>
      <c r="M515" s="191"/>
      <c r="N515" s="566"/>
    </row>
    <row r="516" spans="1:14" s="54" customFormat="1" ht="15.75" customHeight="1">
      <c r="A516" s="119"/>
      <c r="B516" s="189" t="s">
        <v>670</v>
      </c>
      <c r="C516" s="42" t="s">
        <v>671</v>
      </c>
      <c r="D516" s="191"/>
      <c r="E516" s="191">
        <v>19900</v>
      </c>
      <c r="F516" s="191"/>
      <c r="G516" s="191">
        <f t="shared" si="92"/>
        <v>19900</v>
      </c>
      <c r="H516" s="582">
        <f t="shared" si="95"/>
        <v>19900</v>
      </c>
      <c r="I516" s="191">
        <f>H516</f>
        <v>19900</v>
      </c>
      <c r="J516" s="191"/>
      <c r="K516" s="191"/>
      <c r="L516" s="191"/>
      <c r="M516" s="191"/>
      <c r="N516" s="566"/>
    </row>
    <row r="517" spans="1:14" s="54" customFormat="1" ht="15.75" customHeight="1">
      <c r="A517" s="119"/>
      <c r="B517" s="189" t="s">
        <v>126</v>
      </c>
      <c r="C517" s="41" t="s">
        <v>127</v>
      </c>
      <c r="D517" s="191"/>
      <c r="E517" s="191">
        <v>5649</v>
      </c>
      <c r="F517" s="191"/>
      <c r="G517" s="191">
        <f t="shared" si="92"/>
        <v>5649</v>
      </c>
      <c r="H517" s="582">
        <f t="shared" si="95"/>
        <v>5649</v>
      </c>
      <c r="I517" s="191"/>
      <c r="J517" s="191"/>
      <c r="K517" s="191"/>
      <c r="L517" s="191"/>
      <c r="M517" s="191"/>
      <c r="N517" s="566"/>
    </row>
    <row r="518" spans="1:14" s="54" customFormat="1" ht="14.25" customHeight="1">
      <c r="A518" s="136"/>
      <c r="B518" s="617" t="s">
        <v>128</v>
      </c>
      <c r="C518" s="618" t="s">
        <v>215</v>
      </c>
      <c r="D518" s="582">
        <v>1600</v>
      </c>
      <c r="E518" s="582">
        <v>2590</v>
      </c>
      <c r="F518" s="582"/>
      <c r="G518" s="191">
        <f t="shared" si="92"/>
        <v>4190</v>
      </c>
      <c r="H518" s="582">
        <f t="shared" si="95"/>
        <v>4190</v>
      </c>
      <c r="I518" s="582"/>
      <c r="J518" s="582"/>
      <c r="K518" s="191"/>
      <c r="L518" s="191"/>
      <c r="M518" s="191"/>
      <c r="N518" s="566"/>
    </row>
    <row r="519" spans="1:14" s="54" customFormat="1" ht="14.25" customHeight="1">
      <c r="A519" s="136"/>
      <c r="B519" s="617" t="s">
        <v>130</v>
      </c>
      <c r="C519" s="618" t="s">
        <v>217</v>
      </c>
      <c r="D519" s="582">
        <v>811</v>
      </c>
      <c r="E519" s="582">
        <v>7000</v>
      </c>
      <c r="F519" s="582"/>
      <c r="G519" s="191">
        <f t="shared" si="92"/>
        <v>7811</v>
      </c>
      <c r="H519" s="582">
        <f t="shared" si="95"/>
        <v>7811</v>
      </c>
      <c r="I519" s="582"/>
      <c r="J519" s="582"/>
      <c r="K519" s="191"/>
      <c r="L519" s="191"/>
      <c r="M519" s="191"/>
      <c r="N519" s="566"/>
    </row>
    <row r="520" spans="1:14" s="54" customFormat="1" ht="14.25" customHeight="1">
      <c r="A520" s="136"/>
      <c r="B520" s="617" t="s">
        <v>343</v>
      </c>
      <c r="C520" s="41" t="s">
        <v>347</v>
      </c>
      <c r="D520" s="582"/>
      <c r="E520" s="582">
        <v>1250</v>
      </c>
      <c r="F520" s="582"/>
      <c r="G520" s="191">
        <f t="shared" si="92"/>
        <v>1250</v>
      </c>
      <c r="H520" s="582">
        <f t="shared" si="95"/>
        <v>1250</v>
      </c>
      <c r="I520" s="582"/>
      <c r="J520" s="582"/>
      <c r="K520" s="191"/>
      <c r="L520" s="191"/>
      <c r="M520" s="191"/>
      <c r="N520" s="566"/>
    </row>
    <row r="521" spans="1:14" s="54" customFormat="1" ht="24" customHeight="1">
      <c r="A521" s="137" t="s">
        <v>325</v>
      </c>
      <c r="B521" s="143"/>
      <c r="C521" s="73" t="s">
        <v>227</v>
      </c>
      <c r="D521" s="180">
        <f>D522+D524+D531+D554+D556</f>
        <v>1446119</v>
      </c>
      <c r="E521" s="180">
        <f aca="true" t="shared" si="102" ref="E521:N521">E522+E524+E531+E554+E556</f>
        <v>0</v>
      </c>
      <c r="F521" s="180">
        <f t="shared" si="102"/>
        <v>0</v>
      </c>
      <c r="G521" s="180">
        <f t="shared" si="102"/>
        <v>1446119</v>
      </c>
      <c r="H521" s="180">
        <f t="shared" si="102"/>
        <v>1446119</v>
      </c>
      <c r="I521" s="180">
        <f t="shared" si="102"/>
        <v>979995</v>
      </c>
      <c r="J521" s="180">
        <f t="shared" si="102"/>
        <v>154679</v>
      </c>
      <c r="K521" s="180">
        <f t="shared" si="102"/>
        <v>26082</v>
      </c>
      <c r="L521" s="180">
        <f t="shared" si="102"/>
        <v>0</v>
      </c>
      <c r="M521" s="180">
        <f t="shared" si="102"/>
        <v>0</v>
      </c>
      <c r="N521" s="181">
        <f t="shared" si="102"/>
        <v>0</v>
      </c>
    </row>
    <row r="522" spans="1:14" s="54" customFormat="1" ht="26.25" customHeight="1">
      <c r="A522" s="121" t="s">
        <v>336</v>
      </c>
      <c r="B522" s="148"/>
      <c r="C522" s="77" t="s">
        <v>926</v>
      </c>
      <c r="D522" s="176">
        <f>D523</f>
        <v>26082</v>
      </c>
      <c r="E522" s="176">
        <f aca="true" t="shared" si="103" ref="E522:N522">E523</f>
        <v>0</v>
      </c>
      <c r="F522" s="176">
        <f t="shared" si="103"/>
        <v>0</v>
      </c>
      <c r="G522" s="176">
        <f t="shared" si="103"/>
        <v>26082</v>
      </c>
      <c r="H522" s="176">
        <f t="shared" si="103"/>
        <v>26082</v>
      </c>
      <c r="I522" s="176">
        <f t="shared" si="103"/>
        <v>0</v>
      </c>
      <c r="J522" s="176">
        <f t="shared" si="103"/>
        <v>0</v>
      </c>
      <c r="K522" s="176">
        <f t="shared" si="103"/>
        <v>26082</v>
      </c>
      <c r="L522" s="176">
        <f t="shared" si="103"/>
        <v>0</v>
      </c>
      <c r="M522" s="176">
        <f t="shared" si="103"/>
        <v>0</v>
      </c>
      <c r="N522" s="177">
        <f t="shared" si="103"/>
        <v>0</v>
      </c>
    </row>
    <row r="523" spans="1:14" s="54" customFormat="1" ht="24" customHeight="1">
      <c r="A523" s="119"/>
      <c r="B523" s="144" t="s">
        <v>172</v>
      </c>
      <c r="C523" s="78" t="s">
        <v>196</v>
      </c>
      <c r="D523" s="182">
        <v>26082</v>
      </c>
      <c r="E523" s="182"/>
      <c r="F523" s="182"/>
      <c r="G523" s="188">
        <f t="shared" si="92"/>
        <v>26082</v>
      </c>
      <c r="H523" s="91">
        <f t="shared" si="95"/>
        <v>26082</v>
      </c>
      <c r="I523" s="186"/>
      <c r="J523" s="186"/>
      <c r="K523" s="182">
        <f>H523</f>
        <v>26082</v>
      </c>
      <c r="L523" s="182"/>
      <c r="M523" s="182"/>
      <c r="N523" s="325"/>
    </row>
    <row r="524" spans="1:14" s="54" customFormat="1" ht="15.75" customHeight="1">
      <c r="A524" s="121" t="s">
        <v>333</v>
      </c>
      <c r="B524" s="148"/>
      <c r="C524" s="77" t="s">
        <v>638</v>
      </c>
      <c r="D524" s="176">
        <f>SUM(D525:D530)</f>
        <v>18821</v>
      </c>
      <c r="E524" s="176">
        <f aca="true" t="shared" si="104" ref="E524:N524">SUM(E525:E530)</f>
        <v>0</v>
      </c>
      <c r="F524" s="176">
        <f t="shared" si="104"/>
        <v>0</v>
      </c>
      <c r="G524" s="176">
        <f t="shared" si="104"/>
        <v>18821</v>
      </c>
      <c r="H524" s="176">
        <f t="shared" si="104"/>
        <v>18821</v>
      </c>
      <c r="I524" s="176">
        <f t="shared" si="104"/>
        <v>15055</v>
      </c>
      <c r="J524" s="176">
        <f t="shared" si="104"/>
        <v>2645</v>
      </c>
      <c r="K524" s="176">
        <f t="shared" si="104"/>
        <v>0</v>
      </c>
      <c r="L524" s="176">
        <f t="shared" si="104"/>
        <v>0</v>
      </c>
      <c r="M524" s="176">
        <f t="shared" si="104"/>
        <v>0</v>
      </c>
      <c r="N524" s="177">
        <f t="shared" si="104"/>
        <v>0</v>
      </c>
    </row>
    <row r="525" spans="1:14" s="54" customFormat="1" ht="19.5" customHeight="1">
      <c r="A525" s="123"/>
      <c r="B525" s="142" t="s">
        <v>117</v>
      </c>
      <c r="C525" s="41" t="s">
        <v>928</v>
      </c>
      <c r="D525" s="91">
        <v>13780</v>
      </c>
      <c r="E525" s="91"/>
      <c r="F525" s="91"/>
      <c r="G525" s="188">
        <f t="shared" si="92"/>
        <v>13780</v>
      </c>
      <c r="H525" s="91">
        <f t="shared" si="95"/>
        <v>13780</v>
      </c>
      <c r="I525" s="91">
        <f>H525</f>
        <v>13780</v>
      </c>
      <c r="J525" s="178"/>
      <c r="K525" s="179"/>
      <c r="L525" s="182"/>
      <c r="M525" s="182"/>
      <c r="N525" s="325"/>
    </row>
    <row r="526" spans="1:14" s="54" customFormat="1" ht="13.5" customHeight="1">
      <c r="A526" s="123"/>
      <c r="B526" s="142" t="s">
        <v>122</v>
      </c>
      <c r="C526" s="41" t="s">
        <v>123</v>
      </c>
      <c r="D526" s="91">
        <v>1275</v>
      </c>
      <c r="E526" s="91"/>
      <c r="F526" s="91"/>
      <c r="G526" s="188">
        <f t="shared" si="92"/>
        <v>1275</v>
      </c>
      <c r="H526" s="91">
        <f t="shared" si="95"/>
        <v>1275</v>
      </c>
      <c r="I526" s="91">
        <f>H526</f>
        <v>1275</v>
      </c>
      <c r="J526" s="178"/>
      <c r="K526" s="179"/>
      <c r="L526" s="182"/>
      <c r="M526" s="182"/>
      <c r="N526" s="325"/>
    </row>
    <row r="527" spans="1:14" s="54" customFormat="1" ht="14.25" customHeight="1">
      <c r="A527" s="123"/>
      <c r="B527" s="145" t="s">
        <v>147</v>
      </c>
      <c r="C527" s="41" t="s">
        <v>334</v>
      </c>
      <c r="D527" s="91">
        <v>2275</v>
      </c>
      <c r="E527" s="91"/>
      <c r="F527" s="91"/>
      <c r="G527" s="188">
        <f t="shared" si="92"/>
        <v>2275</v>
      </c>
      <c r="H527" s="91">
        <f t="shared" si="95"/>
        <v>2275</v>
      </c>
      <c r="I527" s="91"/>
      <c r="J527" s="178">
        <f>H527</f>
        <v>2275</v>
      </c>
      <c r="K527" s="179"/>
      <c r="L527" s="182"/>
      <c r="M527" s="182"/>
      <c r="N527" s="325"/>
    </row>
    <row r="528" spans="1:14" s="54" customFormat="1" ht="13.5" customHeight="1">
      <c r="A528" s="123"/>
      <c r="B528" s="145" t="s">
        <v>124</v>
      </c>
      <c r="C528" s="41" t="s">
        <v>125</v>
      </c>
      <c r="D528" s="91">
        <v>370</v>
      </c>
      <c r="E528" s="91"/>
      <c r="F528" s="91"/>
      <c r="G528" s="188">
        <f t="shared" si="92"/>
        <v>370</v>
      </c>
      <c r="H528" s="91">
        <f t="shared" si="95"/>
        <v>370</v>
      </c>
      <c r="I528" s="91"/>
      <c r="J528" s="178">
        <f>H528</f>
        <v>370</v>
      </c>
      <c r="K528" s="179"/>
      <c r="L528" s="182"/>
      <c r="M528" s="182"/>
      <c r="N528" s="325"/>
    </row>
    <row r="529" spans="1:14" s="54" customFormat="1" ht="14.25" customHeight="1">
      <c r="A529" s="123"/>
      <c r="B529" s="142" t="s">
        <v>130</v>
      </c>
      <c r="C529" s="41" t="s">
        <v>217</v>
      </c>
      <c r="D529" s="91">
        <v>669</v>
      </c>
      <c r="E529" s="91"/>
      <c r="F529" s="91"/>
      <c r="G529" s="188">
        <f t="shared" si="92"/>
        <v>669</v>
      </c>
      <c r="H529" s="91">
        <f t="shared" si="95"/>
        <v>669</v>
      </c>
      <c r="I529" s="91"/>
      <c r="J529" s="178"/>
      <c r="K529" s="179"/>
      <c r="L529" s="182"/>
      <c r="M529" s="182"/>
      <c r="N529" s="325"/>
    </row>
    <row r="530" spans="1:14" s="54" customFormat="1" ht="12.75" customHeight="1">
      <c r="A530" s="123"/>
      <c r="B530" s="142" t="s">
        <v>136</v>
      </c>
      <c r="C530" s="41" t="s">
        <v>137</v>
      </c>
      <c r="D530" s="91">
        <v>452</v>
      </c>
      <c r="E530" s="91"/>
      <c r="F530" s="91"/>
      <c r="G530" s="188">
        <f t="shared" si="92"/>
        <v>452</v>
      </c>
      <c r="H530" s="91">
        <f t="shared" si="95"/>
        <v>452</v>
      </c>
      <c r="I530" s="91"/>
      <c r="J530" s="178"/>
      <c r="K530" s="179"/>
      <c r="L530" s="182"/>
      <c r="M530" s="182"/>
      <c r="N530" s="325"/>
    </row>
    <row r="531" spans="1:14" s="54" customFormat="1" ht="14.25" customHeight="1">
      <c r="A531" s="121" t="s">
        <v>359</v>
      </c>
      <c r="B531" s="149"/>
      <c r="C531" s="77" t="s">
        <v>360</v>
      </c>
      <c r="D531" s="176">
        <f>SUM(D532:D553)</f>
        <v>1199176</v>
      </c>
      <c r="E531" s="176">
        <f aca="true" t="shared" si="105" ref="E531:N531">SUM(E532:E553)</f>
        <v>0</v>
      </c>
      <c r="F531" s="176">
        <f t="shared" si="105"/>
        <v>0</v>
      </c>
      <c r="G531" s="176">
        <f t="shared" si="105"/>
        <v>1199176</v>
      </c>
      <c r="H531" s="176">
        <f t="shared" si="105"/>
        <v>1199176</v>
      </c>
      <c r="I531" s="176">
        <f t="shared" si="105"/>
        <v>867259</v>
      </c>
      <c r="J531" s="176">
        <f t="shared" si="105"/>
        <v>147527</v>
      </c>
      <c r="K531" s="176">
        <f t="shared" si="105"/>
        <v>0</v>
      </c>
      <c r="L531" s="176">
        <f t="shared" si="105"/>
        <v>0</v>
      </c>
      <c r="M531" s="176">
        <f t="shared" si="105"/>
        <v>0</v>
      </c>
      <c r="N531" s="177">
        <f t="shared" si="105"/>
        <v>0</v>
      </c>
    </row>
    <row r="532" spans="1:14" s="54" customFormat="1" ht="15.75" customHeight="1">
      <c r="A532" s="136"/>
      <c r="B532" s="142" t="s">
        <v>764</v>
      </c>
      <c r="C532" s="41" t="s">
        <v>927</v>
      </c>
      <c r="D532" s="91">
        <v>5250</v>
      </c>
      <c r="E532" s="91"/>
      <c r="F532" s="91"/>
      <c r="G532" s="188">
        <f t="shared" si="92"/>
        <v>5250</v>
      </c>
      <c r="H532" s="91">
        <f t="shared" si="95"/>
        <v>5250</v>
      </c>
      <c r="I532" s="206"/>
      <c r="J532" s="91"/>
      <c r="K532" s="101"/>
      <c r="L532" s="182"/>
      <c r="M532" s="182"/>
      <c r="N532" s="325"/>
    </row>
    <row r="533" spans="1:14" s="54" customFormat="1" ht="15.75" customHeight="1">
      <c r="A533" s="123"/>
      <c r="B533" s="142" t="s">
        <v>117</v>
      </c>
      <c r="C533" s="41" t="s">
        <v>395</v>
      </c>
      <c r="D533" s="91">
        <v>787448</v>
      </c>
      <c r="E533" s="91"/>
      <c r="F533" s="91"/>
      <c r="G533" s="188">
        <f t="shared" si="92"/>
        <v>787448</v>
      </c>
      <c r="H533" s="91">
        <f t="shared" si="95"/>
        <v>787448</v>
      </c>
      <c r="I533" s="91">
        <f>H533</f>
        <v>787448</v>
      </c>
      <c r="J533" s="91"/>
      <c r="K533" s="178"/>
      <c r="L533" s="182"/>
      <c r="M533" s="182"/>
      <c r="N533" s="325"/>
    </row>
    <row r="534" spans="1:14" s="54" customFormat="1" ht="15.75" customHeight="1">
      <c r="A534" s="123"/>
      <c r="B534" s="142" t="s">
        <v>9</v>
      </c>
      <c r="C534" s="41" t="s">
        <v>395</v>
      </c>
      <c r="D534" s="91">
        <v>15383</v>
      </c>
      <c r="E534" s="91"/>
      <c r="F534" s="91"/>
      <c r="G534" s="188">
        <f t="shared" si="92"/>
        <v>15383</v>
      </c>
      <c r="H534" s="91">
        <f t="shared" si="95"/>
        <v>15383</v>
      </c>
      <c r="I534" s="91">
        <f>H534</f>
        <v>15383</v>
      </c>
      <c r="J534" s="91"/>
      <c r="K534" s="178"/>
      <c r="L534" s="182"/>
      <c r="M534" s="182"/>
      <c r="N534" s="325"/>
    </row>
    <row r="535" spans="1:14" s="54" customFormat="1" ht="15" customHeight="1">
      <c r="A535" s="123"/>
      <c r="B535" s="142" t="s">
        <v>122</v>
      </c>
      <c r="C535" s="41" t="s">
        <v>123</v>
      </c>
      <c r="D535" s="91">
        <v>53982</v>
      </c>
      <c r="E535" s="91"/>
      <c r="F535" s="91"/>
      <c r="G535" s="188">
        <f aca="true" t="shared" si="106" ref="G535:G541">D535+E535-F535</f>
        <v>53982</v>
      </c>
      <c r="H535" s="91">
        <f t="shared" si="95"/>
        <v>53982</v>
      </c>
      <c r="I535" s="91">
        <f>H535</f>
        <v>53982</v>
      </c>
      <c r="J535" s="91"/>
      <c r="K535" s="178"/>
      <c r="L535" s="182"/>
      <c r="M535" s="182"/>
      <c r="N535" s="325"/>
    </row>
    <row r="536" spans="1:14" s="54" customFormat="1" ht="15" customHeight="1">
      <c r="A536" s="123"/>
      <c r="B536" s="145" t="s">
        <v>166</v>
      </c>
      <c r="C536" s="41" t="s">
        <v>180</v>
      </c>
      <c r="D536" s="91">
        <v>122400</v>
      </c>
      <c r="E536" s="91"/>
      <c r="F536" s="91"/>
      <c r="G536" s="188">
        <f t="shared" si="106"/>
        <v>122400</v>
      </c>
      <c r="H536" s="91">
        <f t="shared" si="95"/>
        <v>122400</v>
      </c>
      <c r="I536" s="91"/>
      <c r="J536" s="91">
        <f>H536</f>
        <v>122400</v>
      </c>
      <c r="K536" s="178"/>
      <c r="L536" s="182"/>
      <c r="M536" s="182"/>
      <c r="N536" s="325"/>
    </row>
    <row r="537" spans="1:14" s="54" customFormat="1" ht="15" customHeight="1">
      <c r="A537" s="123"/>
      <c r="B537" s="145" t="s">
        <v>10</v>
      </c>
      <c r="C537" s="41" t="s">
        <v>180</v>
      </c>
      <c r="D537" s="91">
        <v>2951</v>
      </c>
      <c r="E537" s="91"/>
      <c r="F537" s="91"/>
      <c r="G537" s="188">
        <f t="shared" si="106"/>
        <v>2951</v>
      </c>
      <c r="H537" s="91">
        <f t="shared" si="95"/>
        <v>2951</v>
      </c>
      <c r="I537" s="91"/>
      <c r="J537" s="91">
        <f>H537</f>
        <v>2951</v>
      </c>
      <c r="K537" s="178"/>
      <c r="L537" s="182"/>
      <c r="M537" s="182"/>
      <c r="N537" s="325"/>
    </row>
    <row r="538" spans="1:14" s="54" customFormat="1" ht="15" customHeight="1">
      <c r="A538" s="123"/>
      <c r="B538" s="145" t="s">
        <v>124</v>
      </c>
      <c r="C538" s="41" t="s">
        <v>125</v>
      </c>
      <c r="D538" s="91">
        <v>21700</v>
      </c>
      <c r="E538" s="91"/>
      <c r="F538" s="91"/>
      <c r="G538" s="188">
        <f t="shared" si="106"/>
        <v>21700</v>
      </c>
      <c r="H538" s="91">
        <f t="shared" si="95"/>
        <v>21700</v>
      </c>
      <c r="I538" s="91"/>
      <c r="J538" s="91">
        <f>H538</f>
        <v>21700</v>
      </c>
      <c r="K538" s="178"/>
      <c r="L538" s="182"/>
      <c r="M538" s="182"/>
      <c r="N538" s="325"/>
    </row>
    <row r="539" spans="1:14" s="54" customFormat="1" ht="15" customHeight="1">
      <c r="A539" s="123"/>
      <c r="B539" s="145" t="s">
        <v>11</v>
      </c>
      <c r="C539" s="41" t="s">
        <v>125</v>
      </c>
      <c r="D539" s="91">
        <v>476</v>
      </c>
      <c r="E539" s="91"/>
      <c r="F539" s="91"/>
      <c r="G539" s="188">
        <f t="shared" si="106"/>
        <v>476</v>
      </c>
      <c r="H539" s="91">
        <f t="shared" si="95"/>
        <v>476</v>
      </c>
      <c r="I539" s="91"/>
      <c r="J539" s="91">
        <f>H539</f>
        <v>476</v>
      </c>
      <c r="K539" s="178"/>
      <c r="L539" s="182"/>
      <c r="M539" s="182"/>
      <c r="N539" s="325"/>
    </row>
    <row r="540" spans="1:14" s="54" customFormat="1" ht="14.25" customHeight="1">
      <c r="A540" s="123"/>
      <c r="B540" s="142" t="s">
        <v>670</v>
      </c>
      <c r="C540" s="41" t="s">
        <v>671</v>
      </c>
      <c r="D540" s="91">
        <v>6400</v>
      </c>
      <c r="E540" s="91"/>
      <c r="F540" s="91"/>
      <c r="G540" s="188">
        <f t="shared" si="106"/>
        <v>6400</v>
      </c>
      <c r="H540" s="91">
        <f t="shared" si="95"/>
        <v>6400</v>
      </c>
      <c r="I540" s="91">
        <f>H540</f>
        <v>6400</v>
      </c>
      <c r="J540" s="91"/>
      <c r="K540" s="178"/>
      <c r="L540" s="182"/>
      <c r="M540" s="182"/>
      <c r="N540" s="325"/>
    </row>
    <row r="541" spans="1:14" s="54" customFormat="1" ht="14.25" customHeight="1">
      <c r="A541" s="123"/>
      <c r="B541" s="142" t="s">
        <v>12</v>
      </c>
      <c r="C541" s="41" t="s">
        <v>671</v>
      </c>
      <c r="D541" s="91">
        <v>4046</v>
      </c>
      <c r="E541" s="91"/>
      <c r="F541" s="91"/>
      <c r="G541" s="188">
        <f t="shared" si="106"/>
        <v>4046</v>
      </c>
      <c r="H541" s="91">
        <f t="shared" si="95"/>
        <v>4046</v>
      </c>
      <c r="I541" s="91">
        <f>H541</f>
        <v>4046</v>
      </c>
      <c r="J541" s="91"/>
      <c r="K541" s="178"/>
      <c r="L541" s="182"/>
      <c r="M541" s="182"/>
      <c r="N541" s="325"/>
    </row>
    <row r="542" spans="1:14" s="54" customFormat="1" ht="14.25" customHeight="1">
      <c r="A542" s="123"/>
      <c r="B542" s="142" t="s">
        <v>126</v>
      </c>
      <c r="C542" s="41" t="s">
        <v>127</v>
      </c>
      <c r="D542" s="91">
        <v>51200</v>
      </c>
      <c r="E542" s="91"/>
      <c r="F542" s="91"/>
      <c r="G542" s="188">
        <f aca="true" t="shared" si="107" ref="G542:G613">D542+E542-F542</f>
        <v>51200</v>
      </c>
      <c r="H542" s="91">
        <f t="shared" si="95"/>
        <v>51200</v>
      </c>
      <c r="I542" s="91"/>
      <c r="J542" s="91"/>
      <c r="K542" s="178"/>
      <c r="L542" s="182"/>
      <c r="M542" s="182"/>
      <c r="N542" s="325"/>
    </row>
    <row r="543" spans="1:14" s="54" customFormat="1" ht="13.5" customHeight="1">
      <c r="A543" s="123"/>
      <c r="B543" s="142" t="s">
        <v>128</v>
      </c>
      <c r="C543" s="41" t="s">
        <v>215</v>
      </c>
      <c r="D543" s="91">
        <v>20300</v>
      </c>
      <c r="E543" s="91"/>
      <c r="F543" s="91"/>
      <c r="G543" s="188">
        <f t="shared" si="107"/>
        <v>20300</v>
      </c>
      <c r="H543" s="91">
        <f t="shared" si="95"/>
        <v>20300</v>
      </c>
      <c r="I543" s="91"/>
      <c r="J543" s="91"/>
      <c r="K543" s="178"/>
      <c r="L543" s="182"/>
      <c r="M543" s="182"/>
      <c r="N543" s="325"/>
    </row>
    <row r="544" spans="1:14" s="54" customFormat="1" ht="13.5" customHeight="1">
      <c r="A544" s="123"/>
      <c r="B544" s="142" t="s">
        <v>129</v>
      </c>
      <c r="C544" s="42" t="s">
        <v>216</v>
      </c>
      <c r="D544" s="91">
        <v>3000</v>
      </c>
      <c r="E544" s="91"/>
      <c r="F544" s="91"/>
      <c r="G544" s="188">
        <f t="shared" si="107"/>
        <v>3000</v>
      </c>
      <c r="H544" s="91">
        <f t="shared" si="95"/>
        <v>3000</v>
      </c>
      <c r="I544" s="91"/>
      <c r="J544" s="91"/>
      <c r="K544" s="178"/>
      <c r="L544" s="182"/>
      <c r="M544" s="182"/>
      <c r="N544" s="325"/>
    </row>
    <row r="545" spans="1:14" s="54" customFormat="1" ht="13.5" customHeight="1">
      <c r="A545" s="123"/>
      <c r="B545" s="142" t="s">
        <v>186</v>
      </c>
      <c r="C545" s="42" t="s">
        <v>187</v>
      </c>
      <c r="D545" s="91">
        <v>900</v>
      </c>
      <c r="E545" s="91"/>
      <c r="F545" s="91"/>
      <c r="G545" s="188">
        <f t="shared" si="107"/>
        <v>900</v>
      </c>
      <c r="H545" s="91">
        <f t="shared" si="95"/>
        <v>900</v>
      </c>
      <c r="I545" s="91"/>
      <c r="J545" s="91"/>
      <c r="K545" s="178"/>
      <c r="L545" s="182"/>
      <c r="M545" s="182"/>
      <c r="N545" s="325"/>
    </row>
    <row r="546" spans="1:14" s="54" customFormat="1" ht="15" customHeight="1">
      <c r="A546" s="123"/>
      <c r="B546" s="142" t="s">
        <v>130</v>
      </c>
      <c r="C546" s="41" t="s">
        <v>217</v>
      </c>
      <c r="D546" s="91">
        <v>54520</v>
      </c>
      <c r="E546" s="91"/>
      <c r="F546" s="91"/>
      <c r="G546" s="188">
        <f t="shared" si="107"/>
        <v>54520</v>
      </c>
      <c r="H546" s="91">
        <f t="shared" si="95"/>
        <v>54520</v>
      </c>
      <c r="I546" s="91"/>
      <c r="J546" s="91"/>
      <c r="K546" s="178"/>
      <c r="L546" s="182"/>
      <c r="M546" s="182"/>
      <c r="N546" s="325"/>
    </row>
    <row r="547" spans="1:14" s="54" customFormat="1" ht="15" customHeight="1">
      <c r="A547" s="123"/>
      <c r="B547" s="142" t="s">
        <v>351</v>
      </c>
      <c r="C547" s="41" t="s">
        <v>353</v>
      </c>
      <c r="D547" s="91">
        <v>1000</v>
      </c>
      <c r="E547" s="91"/>
      <c r="F547" s="91"/>
      <c r="G547" s="188">
        <f t="shared" si="107"/>
        <v>1000</v>
      </c>
      <c r="H547" s="91">
        <f t="shared" si="95"/>
        <v>1000</v>
      </c>
      <c r="I547" s="91"/>
      <c r="J547" s="91"/>
      <c r="K547" s="178"/>
      <c r="L547" s="182"/>
      <c r="M547" s="182"/>
      <c r="N547" s="325"/>
    </row>
    <row r="548" spans="1:14" s="54" customFormat="1" ht="15" customHeight="1">
      <c r="A548" s="123"/>
      <c r="B548" s="142" t="s">
        <v>343</v>
      </c>
      <c r="C548" s="41" t="s">
        <v>347</v>
      </c>
      <c r="D548" s="91">
        <v>2500</v>
      </c>
      <c r="E548" s="91"/>
      <c r="F548" s="91"/>
      <c r="G548" s="188">
        <f t="shared" si="107"/>
        <v>2500</v>
      </c>
      <c r="H548" s="91">
        <f t="shared" si="95"/>
        <v>2500</v>
      </c>
      <c r="I548" s="91"/>
      <c r="J548" s="91"/>
      <c r="K548" s="178"/>
      <c r="L548" s="182"/>
      <c r="M548" s="182"/>
      <c r="N548" s="325"/>
    </row>
    <row r="549" spans="1:14" s="54" customFormat="1" ht="14.25" customHeight="1">
      <c r="A549" s="123"/>
      <c r="B549" s="142" t="s">
        <v>132</v>
      </c>
      <c r="C549" s="41" t="s">
        <v>133</v>
      </c>
      <c r="D549" s="91">
        <v>2000</v>
      </c>
      <c r="E549" s="91"/>
      <c r="F549" s="91"/>
      <c r="G549" s="188">
        <f t="shared" si="107"/>
        <v>2000</v>
      </c>
      <c r="H549" s="91">
        <f t="shared" si="95"/>
        <v>2000</v>
      </c>
      <c r="I549" s="91"/>
      <c r="J549" s="91"/>
      <c r="K549" s="178"/>
      <c r="L549" s="182"/>
      <c r="M549" s="182"/>
      <c r="N549" s="325"/>
    </row>
    <row r="550" spans="1:14" s="54" customFormat="1" ht="14.25" customHeight="1">
      <c r="A550" s="123"/>
      <c r="B550" s="142" t="s">
        <v>136</v>
      </c>
      <c r="C550" s="41" t="s">
        <v>137</v>
      </c>
      <c r="D550" s="91">
        <v>35229</v>
      </c>
      <c r="E550" s="91"/>
      <c r="F550" s="91"/>
      <c r="G550" s="188">
        <f t="shared" si="107"/>
        <v>35229</v>
      </c>
      <c r="H550" s="91">
        <f t="shared" si="95"/>
        <v>35229</v>
      </c>
      <c r="I550" s="91"/>
      <c r="J550" s="91"/>
      <c r="K550" s="178"/>
      <c r="L550" s="182"/>
      <c r="M550" s="182"/>
      <c r="N550" s="325"/>
    </row>
    <row r="551" spans="1:14" s="54" customFormat="1" ht="14.25" customHeight="1">
      <c r="A551" s="123"/>
      <c r="B551" s="142" t="s">
        <v>150</v>
      </c>
      <c r="C551" s="41" t="s">
        <v>151</v>
      </c>
      <c r="D551" s="91">
        <v>3040</v>
      </c>
      <c r="E551" s="91"/>
      <c r="F551" s="91"/>
      <c r="G551" s="188">
        <f t="shared" si="107"/>
        <v>3040</v>
      </c>
      <c r="H551" s="91">
        <f t="shared" si="95"/>
        <v>3040</v>
      </c>
      <c r="I551" s="91"/>
      <c r="J551" s="91"/>
      <c r="K551" s="178"/>
      <c r="L551" s="182"/>
      <c r="M551" s="182"/>
      <c r="N551" s="325"/>
    </row>
    <row r="552" spans="1:14" s="54" customFormat="1" ht="14.25" customHeight="1">
      <c r="A552" s="123"/>
      <c r="B552" s="142" t="s">
        <v>220</v>
      </c>
      <c r="C552" s="41" t="s">
        <v>498</v>
      </c>
      <c r="D552" s="91">
        <v>3451</v>
      </c>
      <c r="E552" s="91"/>
      <c r="F552" s="91"/>
      <c r="G552" s="188">
        <f t="shared" si="107"/>
        <v>3451</v>
      </c>
      <c r="H552" s="91">
        <f t="shared" si="95"/>
        <v>3451</v>
      </c>
      <c r="I552" s="91"/>
      <c r="J552" s="91"/>
      <c r="K552" s="178"/>
      <c r="L552" s="182"/>
      <c r="M552" s="182"/>
      <c r="N552" s="325"/>
    </row>
    <row r="553" spans="1:14" s="54" customFormat="1" ht="15" customHeight="1">
      <c r="A553" s="123"/>
      <c r="B553" s="142" t="s">
        <v>344</v>
      </c>
      <c r="C553" s="41" t="s">
        <v>924</v>
      </c>
      <c r="D553" s="91">
        <v>2000</v>
      </c>
      <c r="E553" s="91"/>
      <c r="F553" s="91"/>
      <c r="G553" s="188">
        <f t="shared" si="107"/>
        <v>2000</v>
      </c>
      <c r="H553" s="91">
        <f t="shared" si="95"/>
        <v>2000</v>
      </c>
      <c r="I553" s="91"/>
      <c r="J553" s="178"/>
      <c r="K553" s="178"/>
      <c r="L553" s="182"/>
      <c r="M553" s="182"/>
      <c r="N553" s="325"/>
    </row>
    <row r="554" spans="1:14" s="54" customFormat="1" ht="15" customHeight="1">
      <c r="A554" s="121" t="s">
        <v>341</v>
      </c>
      <c r="B554" s="148"/>
      <c r="C554" s="597" t="s">
        <v>340</v>
      </c>
      <c r="D554" s="456">
        <f>D555</f>
        <v>32151</v>
      </c>
      <c r="E554" s="456">
        <f aca="true" t="shared" si="108" ref="E554:N554">E555</f>
        <v>0</v>
      </c>
      <c r="F554" s="456">
        <f t="shared" si="108"/>
        <v>0</v>
      </c>
      <c r="G554" s="456">
        <f t="shared" si="108"/>
        <v>32151</v>
      </c>
      <c r="H554" s="456">
        <f t="shared" si="108"/>
        <v>32151</v>
      </c>
      <c r="I554" s="456">
        <f t="shared" si="108"/>
        <v>0</v>
      </c>
      <c r="J554" s="456">
        <f t="shared" si="108"/>
        <v>0</v>
      </c>
      <c r="K554" s="456">
        <f t="shared" si="108"/>
        <v>0</v>
      </c>
      <c r="L554" s="456">
        <f t="shared" si="108"/>
        <v>0</v>
      </c>
      <c r="M554" s="456">
        <f t="shared" si="108"/>
        <v>0</v>
      </c>
      <c r="N554" s="460">
        <f t="shared" si="108"/>
        <v>0</v>
      </c>
    </row>
    <row r="555" spans="1:14" s="54" customFormat="1" ht="15" customHeight="1">
      <c r="A555" s="579"/>
      <c r="B555" s="142" t="s">
        <v>326</v>
      </c>
      <c r="C555" s="41" t="s">
        <v>327</v>
      </c>
      <c r="D555" s="218">
        <v>32151</v>
      </c>
      <c r="E555" s="218"/>
      <c r="F555" s="218"/>
      <c r="G555" s="218">
        <f>D555+E555-F555</f>
        <v>32151</v>
      </c>
      <c r="H555" s="218">
        <f>G555</f>
        <v>32151</v>
      </c>
      <c r="I555" s="218"/>
      <c r="J555" s="218"/>
      <c r="K555" s="218"/>
      <c r="L555" s="218"/>
      <c r="M555" s="218"/>
      <c r="N555" s="598"/>
    </row>
    <row r="556" spans="1:14" s="54" customFormat="1" ht="15" customHeight="1">
      <c r="A556" s="121" t="s">
        <v>4</v>
      </c>
      <c r="B556" s="148"/>
      <c r="C556" s="122" t="s">
        <v>182</v>
      </c>
      <c r="D556" s="456">
        <f>SUM(D557:D565)</f>
        <v>169889</v>
      </c>
      <c r="E556" s="456">
        <f aca="true" t="shared" si="109" ref="E556:N556">SUM(E557:E565)</f>
        <v>0</v>
      </c>
      <c r="F556" s="456">
        <f t="shared" si="109"/>
        <v>0</v>
      </c>
      <c r="G556" s="456">
        <f t="shared" si="109"/>
        <v>169889</v>
      </c>
      <c r="H556" s="456">
        <f t="shared" si="109"/>
        <v>169889</v>
      </c>
      <c r="I556" s="456">
        <f t="shared" si="109"/>
        <v>97681</v>
      </c>
      <c r="J556" s="456">
        <f t="shared" si="109"/>
        <v>4507</v>
      </c>
      <c r="K556" s="456">
        <f t="shared" si="109"/>
        <v>0</v>
      </c>
      <c r="L556" s="456">
        <f t="shared" si="109"/>
        <v>0</v>
      </c>
      <c r="M556" s="456">
        <f t="shared" si="109"/>
        <v>0</v>
      </c>
      <c r="N556" s="460">
        <f t="shared" si="109"/>
        <v>0</v>
      </c>
    </row>
    <row r="557" spans="1:14" s="54" customFormat="1" ht="15" customHeight="1">
      <c r="A557" s="123"/>
      <c r="B557" s="142" t="s">
        <v>9</v>
      </c>
      <c r="C557" s="41" t="s">
        <v>395</v>
      </c>
      <c r="D557" s="91">
        <v>7387</v>
      </c>
      <c r="E557" s="91"/>
      <c r="F557" s="91"/>
      <c r="G557" s="188">
        <f>D557+E557-F557</f>
        <v>7387</v>
      </c>
      <c r="H557" s="91">
        <f>G557</f>
        <v>7387</v>
      </c>
      <c r="I557" s="91">
        <f>H557</f>
        <v>7387</v>
      </c>
      <c r="J557" s="178"/>
      <c r="K557" s="178"/>
      <c r="L557" s="182"/>
      <c r="M557" s="182"/>
      <c r="N557" s="325"/>
    </row>
    <row r="558" spans="1:14" s="54" customFormat="1" ht="15" customHeight="1">
      <c r="A558" s="123"/>
      <c r="B558" s="142" t="s">
        <v>10</v>
      </c>
      <c r="C558" s="41" t="s">
        <v>180</v>
      </c>
      <c r="D558" s="91">
        <v>3890</v>
      </c>
      <c r="E558" s="91"/>
      <c r="F558" s="91"/>
      <c r="G558" s="188">
        <f aca="true" t="shared" si="110" ref="G558:G565">D558+E558-F558</f>
        <v>3890</v>
      </c>
      <c r="H558" s="91">
        <f aca="true" t="shared" si="111" ref="H558:H565">G558</f>
        <v>3890</v>
      </c>
      <c r="I558" s="91"/>
      <c r="J558" s="178">
        <f>H558</f>
        <v>3890</v>
      </c>
      <c r="K558" s="178"/>
      <c r="L558" s="182"/>
      <c r="M558" s="182"/>
      <c r="N558" s="325"/>
    </row>
    <row r="559" spans="1:14" s="54" customFormat="1" ht="15" customHeight="1">
      <c r="A559" s="123"/>
      <c r="B559" s="142" t="s">
        <v>11</v>
      </c>
      <c r="C559" s="41" t="s">
        <v>125</v>
      </c>
      <c r="D559" s="91">
        <v>617</v>
      </c>
      <c r="E559" s="91"/>
      <c r="F559" s="91"/>
      <c r="G559" s="188">
        <f t="shared" si="110"/>
        <v>617</v>
      </c>
      <c r="H559" s="91">
        <f t="shared" si="111"/>
        <v>617</v>
      </c>
      <c r="I559" s="91"/>
      <c r="J559" s="178">
        <f>H559</f>
        <v>617</v>
      </c>
      <c r="K559" s="178"/>
      <c r="L559" s="182"/>
      <c r="M559" s="182"/>
      <c r="N559" s="325"/>
    </row>
    <row r="560" spans="1:14" s="54" customFormat="1" ht="15" customHeight="1">
      <c r="A560" s="123"/>
      <c r="B560" s="142" t="s">
        <v>12</v>
      </c>
      <c r="C560" s="41" t="s">
        <v>671</v>
      </c>
      <c r="D560" s="91">
        <v>90294</v>
      </c>
      <c r="E560" s="91"/>
      <c r="F560" s="91"/>
      <c r="G560" s="188">
        <f t="shared" si="110"/>
        <v>90294</v>
      </c>
      <c r="H560" s="91">
        <f t="shared" si="111"/>
        <v>90294</v>
      </c>
      <c r="I560" s="91">
        <f>H560</f>
        <v>90294</v>
      </c>
      <c r="J560" s="178"/>
      <c r="K560" s="178"/>
      <c r="L560" s="182"/>
      <c r="M560" s="182"/>
      <c r="N560" s="325"/>
    </row>
    <row r="561" spans="1:14" s="54" customFormat="1" ht="15" customHeight="1">
      <c r="A561" s="123"/>
      <c r="B561" s="142" t="s">
        <v>624</v>
      </c>
      <c r="C561" s="41" t="s">
        <v>127</v>
      </c>
      <c r="D561" s="91">
        <v>26315</v>
      </c>
      <c r="E561" s="91"/>
      <c r="F561" s="91"/>
      <c r="G561" s="188">
        <f t="shared" si="110"/>
        <v>26315</v>
      </c>
      <c r="H561" s="91">
        <f t="shared" si="111"/>
        <v>26315</v>
      </c>
      <c r="I561" s="91"/>
      <c r="J561" s="178"/>
      <c r="K561" s="178"/>
      <c r="L561" s="182"/>
      <c r="M561" s="182"/>
      <c r="N561" s="325"/>
    </row>
    <row r="562" spans="1:14" s="54" customFormat="1" ht="15" customHeight="1">
      <c r="A562" s="123"/>
      <c r="B562" s="142" t="s">
        <v>626</v>
      </c>
      <c r="C562" s="41" t="s">
        <v>217</v>
      </c>
      <c r="D562" s="91">
        <v>34726</v>
      </c>
      <c r="E562" s="91"/>
      <c r="F562" s="91"/>
      <c r="G562" s="188">
        <f t="shared" si="110"/>
        <v>34726</v>
      </c>
      <c r="H562" s="91">
        <f t="shared" si="111"/>
        <v>34726</v>
      </c>
      <c r="I562" s="91"/>
      <c r="J562" s="178"/>
      <c r="K562" s="178"/>
      <c r="L562" s="182"/>
      <c r="M562" s="182"/>
      <c r="N562" s="325"/>
    </row>
    <row r="563" spans="1:14" s="54" customFormat="1" ht="15" customHeight="1">
      <c r="A563" s="123"/>
      <c r="B563" s="142" t="s">
        <v>627</v>
      </c>
      <c r="C563" s="41" t="s">
        <v>347</v>
      </c>
      <c r="D563" s="91">
        <v>1500</v>
      </c>
      <c r="E563" s="91"/>
      <c r="F563" s="91"/>
      <c r="G563" s="188">
        <f t="shared" si="110"/>
        <v>1500</v>
      </c>
      <c r="H563" s="91">
        <f t="shared" si="111"/>
        <v>1500</v>
      </c>
      <c r="I563" s="91"/>
      <c r="J563" s="178"/>
      <c r="K563" s="178"/>
      <c r="L563" s="182"/>
      <c r="M563" s="182"/>
      <c r="N563" s="325"/>
    </row>
    <row r="564" spans="1:14" s="54" customFormat="1" ht="15" customHeight="1">
      <c r="A564" s="123"/>
      <c r="B564" s="142" t="s">
        <v>5</v>
      </c>
      <c r="C564" s="41" t="s">
        <v>349</v>
      </c>
      <c r="D564" s="91">
        <v>210</v>
      </c>
      <c r="E564" s="91"/>
      <c r="F564" s="91"/>
      <c r="G564" s="188">
        <f t="shared" si="110"/>
        <v>210</v>
      </c>
      <c r="H564" s="91">
        <f t="shared" si="111"/>
        <v>210</v>
      </c>
      <c r="I564" s="91"/>
      <c r="J564" s="178"/>
      <c r="K564" s="178"/>
      <c r="L564" s="182"/>
      <c r="M564" s="182"/>
      <c r="N564" s="325"/>
    </row>
    <row r="565" spans="1:14" s="54" customFormat="1" ht="15" customHeight="1">
      <c r="A565" s="123"/>
      <c r="B565" s="142" t="s">
        <v>628</v>
      </c>
      <c r="C565" s="41" t="s">
        <v>350</v>
      </c>
      <c r="D565" s="91">
        <v>4950</v>
      </c>
      <c r="E565" s="91"/>
      <c r="F565" s="91"/>
      <c r="G565" s="188">
        <f t="shared" si="110"/>
        <v>4950</v>
      </c>
      <c r="H565" s="91">
        <f t="shared" si="111"/>
        <v>4950</v>
      </c>
      <c r="I565" s="91"/>
      <c r="J565" s="178"/>
      <c r="K565" s="178"/>
      <c r="L565" s="182"/>
      <c r="M565" s="182"/>
      <c r="N565" s="325"/>
    </row>
    <row r="566" spans="1:14" s="53" customFormat="1" ht="14.25" customHeight="1">
      <c r="A566" s="137" t="s">
        <v>362</v>
      </c>
      <c r="B566" s="143"/>
      <c r="C566" s="73" t="s">
        <v>363</v>
      </c>
      <c r="D566" s="180">
        <f aca="true" t="shared" si="112" ref="D566:N566">D567+D585+D605+D625+D630+D632+D623</f>
        <v>2478482</v>
      </c>
      <c r="E566" s="180">
        <f t="shared" si="112"/>
        <v>19000</v>
      </c>
      <c r="F566" s="180">
        <f t="shared" si="112"/>
        <v>19000</v>
      </c>
      <c r="G566" s="180">
        <f t="shared" si="112"/>
        <v>2478482</v>
      </c>
      <c r="H566" s="180">
        <f t="shared" si="112"/>
        <v>2478482</v>
      </c>
      <c r="I566" s="180">
        <f t="shared" si="112"/>
        <v>1572471</v>
      </c>
      <c r="J566" s="180">
        <f t="shared" si="112"/>
        <v>299884</v>
      </c>
      <c r="K566" s="180">
        <f t="shared" si="112"/>
        <v>1500</v>
      </c>
      <c r="L566" s="180">
        <f t="shared" si="112"/>
        <v>0</v>
      </c>
      <c r="M566" s="180">
        <f t="shared" si="112"/>
        <v>0</v>
      </c>
      <c r="N566" s="181">
        <f t="shared" si="112"/>
        <v>0</v>
      </c>
    </row>
    <row r="567" spans="1:14" s="54" customFormat="1" ht="15" customHeight="1">
      <c r="A567" s="121" t="s">
        <v>364</v>
      </c>
      <c r="B567" s="149"/>
      <c r="C567" s="77" t="s">
        <v>365</v>
      </c>
      <c r="D567" s="176">
        <f>SUM(D568:D584)</f>
        <v>1163441</v>
      </c>
      <c r="E567" s="176">
        <f aca="true" t="shared" si="113" ref="E567:N567">SUM(E568:E584)</f>
        <v>19000</v>
      </c>
      <c r="F567" s="176">
        <f t="shared" si="113"/>
        <v>19000</v>
      </c>
      <c r="G567" s="176">
        <f t="shared" si="113"/>
        <v>1163441</v>
      </c>
      <c r="H567" s="176">
        <f t="shared" si="113"/>
        <v>1163441</v>
      </c>
      <c r="I567" s="176">
        <f t="shared" si="113"/>
        <v>735957</v>
      </c>
      <c r="J567" s="176">
        <f t="shared" si="113"/>
        <v>146520</v>
      </c>
      <c r="K567" s="176">
        <f t="shared" si="113"/>
        <v>0</v>
      </c>
      <c r="L567" s="176">
        <f t="shared" si="113"/>
        <v>0</v>
      </c>
      <c r="M567" s="176">
        <f t="shared" si="113"/>
        <v>0</v>
      </c>
      <c r="N567" s="177">
        <f t="shared" si="113"/>
        <v>0</v>
      </c>
    </row>
    <row r="568" spans="1:14" s="54" customFormat="1" ht="15.75" customHeight="1">
      <c r="A568" s="123"/>
      <c r="B568" s="142" t="s">
        <v>117</v>
      </c>
      <c r="C568" s="41" t="s">
        <v>395</v>
      </c>
      <c r="D568" s="91">
        <v>698902</v>
      </c>
      <c r="E568" s="91"/>
      <c r="F568" s="91">
        <v>19000</v>
      </c>
      <c r="G568" s="188">
        <f t="shared" si="107"/>
        <v>679902</v>
      </c>
      <c r="H568" s="91">
        <f t="shared" si="95"/>
        <v>679902</v>
      </c>
      <c r="I568" s="91">
        <f>H568</f>
        <v>679902</v>
      </c>
      <c r="J568" s="178"/>
      <c r="K568" s="179"/>
      <c r="L568" s="182"/>
      <c r="M568" s="182"/>
      <c r="N568" s="325"/>
    </row>
    <row r="569" spans="1:14" s="54" customFormat="1" ht="15.75" customHeight="1">
      <c r="A569" s="123"/>
      <c r="B569" s="142" t="s">
        <v>122</v>
      </c>
      <c r="C569" s="41" t="s">
        <v>123</v>
      </c>
      <c r="D569" s="91">
        <v>56055</v>
      </c>
      <c r="E569" s="91"/>
      <c r="F569" s="91"/>
      <c r="G569" s="188">
        <f t="shared" si="107"/>
        <v>56055</v>
      </c>
      <c r="H569" s="91">
        <f t="shared" si="95"/>
        <v>56055</v>
      </c>
      <c r="I569" s="91">
        <f>H569</f>
        <v>56055</v>
      </c>
      <c r="J569" s="178"/>
      <c r="K569" s="179"/>
      <c r="L569" s="182"/>
      <c r="M569" s="182"/>
      <c r="N569" s="325"/>
    </row>
    <row r="570" spans="1:14" s="54" customFormat="1" ht="15" customHeight="1">
      <c r="A570" s="123"/>
      <c r="B570" s="145" t="s">
        <v>147</v>
      </c>
      <c r="C570" s="41" t="s">
        <v>180</v>
      </c>
      <c r="D570" s="91">
        <v>126472</v>
      </c>
      <c r="E570" s="91"/>
      <c r="F570" s="91"/>
      <c r="G570" s="188">
        <f t="shared" si="107"/>
        <v>126472</v>
      </c>
      <c r="H570" s="91">
        <f t="shared" si="95"/>
        <v>126472</v>
      </c>
      <c r="I570" s="91"/>
      <c r="J570" s="178">
        <f>H570</f>
        <v>126472</v>
      </c>
      <c r="K570" s="179"/>
      <c r="L570" s="182"/>
      <c r="M570" s="182"/>
      <c r="N570" s="325"/>
    </row>
    <row r="571" spans="1:14" s="54" customFormat="1" ht="16.5" customHeight="1">
      <c r="A571" s="123"/>
      <c r="B571" s="145" t="s">
        <v>124</v>
      </c>
      <c r="C571" s="41" t="s">
        <v>125</v>
      </c>
      <c r="D571" s="91">
        <v>20048</v>
      </c>
      <c r="E571" s="91"/>
      <c r="F571" s="91"/>
      <c r="G571" s="188">
        <f t="shared" si="107"/>
        <v>20048</v>
      </c>
      <c r="H571" s="91">
        <f t="shared" si="95"/>
        <v>20048</v>
      </c>
      <c r="I571" s="91"/>
      <c r="J571" s="178">
        <f>H571</f>
        <v>20048</v>
      </c>
      <c r="K571" s="179"/>
      <c r="L571" s="182"/>
      <c r="M571" s="182"/>
      <c r="N571" s="325"/>
    </row>
    <row r="572" spans="1:14" s="54" customFormat="1" ht="16.5" customHeight="1">
      <c r="A572" s="123"/>
      <c r="B572" s="145" t="s">
        <v>126</v>
      </c>
      <c r="C572" s="41" t="s">
        <v>127</v>
      </c>
      <c r="D572" s="91">
        <v>41400</v>
      </c>
      <c r="E572" s="91"/>
      <c r="F572" s="91"/>
      <c r="G572" s="188">
        <f t="shared" si="107"/>
        <v>41400</v>
      </c>
      <c r="H572" s="91">
        <f t="shared" si="95"/>
        <v>41400</v>
      </c>
      <c r="I572" s="91"/>
      <c r="J572" s="178"/>
      <c r="K572" s="179"/>
      <c r="L572" s="182"/>
      <c r="M572" s="182"/>
      <c r="N572" s="325"/>
    </row>
    <row r="573" spans="1:14" s="54" customFormat="1" ht="14.25" customHeight="1">
      <c r="A573" s="123"/>
      <c r="B573" s="145" t="s">
        <v>128</v>
      </c>
      <c r="C573" s="41" t="s">
        <v>215</v>
      </c>
      <c r="D573" s="91">
        <v>5600</v>
      </c>
      <c r="E573" s="91"/>
      <c r="F573" s="91"/>
      <c r="G573" s="188">
        <f t="shared" si="107"/>
        <v>5600</v>
      </c>
      <c r="H573" s="91">
        <f aca="true" t="shared" si="114" ref="H573:H645">G573</f>
        <v>5600</v>
      </c>
      <c r="I573" s="91"/>
      <c r="J573" s="178"/>
      <c r="K573" s="179"/>
      <c r="L573" s="182"/>
      <c r="M573" s="182"/>
      <c r="N573" s="325"/>
    </row>
    <row r="574" spans="1:14" s="54" customFormat="1" ht="14.25" customHeight="1">
      <c r="A574" s="123"/>
      <c r="B574" s="145" t="s">
        <v>129</v>
      </c>
      <c r="C574" s="42" t="s">
        <v>216</v>
      </c>
      <c r="D574" s="91">
        <v>145598</v>
      </c>
      <c r="E574" s="91">
        <v>19000</v>
      </c>
      <c r="F574" s="91"/>
      <c r="G574" s="188">
        <f t="shared" si="107"/>
        <v>164598</v>
      </c>
      <c r="H574" s="91">
        <f t="shared" si="114"/>
        <v>164598</v>
      </c>
      <c r="I574" s="91"/>
      <c r="J574" s="178"/>
      <c r="K574" s="179"/>
      <c r="L574" s="182"/>
      <c r="M574" s="182"/>
      <c r="N574" s="325"/>
    </row>
    <row r="575" spans="1:14" s="54" customFormat="1" ht="15.75" customHeight="1">
      <c r="A575" s="123"/>
      <c r="B575" s="145" t="s">
        <v>186</v>
      </c>
      <c r="C575" s="41" t="s">
        <v>187</v>
      </c>
      <c r="D575" s="91">
        <v>1500</v>
      </c>
      <c r="E575" s="91"/>
      <c r="F575" s="91"/>
      <c r="G575" s="188">
        <f t="shared" si="107"/>
        <v>1500</v>
      </c>
      <c r="H575" s="91">
        <f t="shared" si="114"/>
        <v>1500</v>
      </c>
      <c r="I575" s="91"/>
      <c r="J575" s="178"/>
      <c r="K575" s="179"/>
      <c r="L575" s="182"/>
      <c r="M575" s="182"/>
      <c r="N575" s="325"/>
    </row>
    <row r="576" spans="1:14" s="54" customFormat="1" ht="15" customHeight="1">
      <c r="A576" s="123"/>
      <c r="B576" s="145" t="s">
        <v>130</v>
      </c>
      <c r="C576" s="41" t="s">
        <v>217</v>
      </c>
      <c r="D576" s="91">
        <v>13155</v>
      </c>
      <c r="E576" s="91"/>
      <c r="F576" s="91"/>
      <c r="G576" s="188">
        <f t="shared" si="107"/>
        <v>13155</v>
      </c>
      <c r="H576" s="91">
        <f t="shared" si="114"/>
        <v>13155</v>
      </c>
      <c r="I576" s="91"/>
      <c r="J576" s="178"/>
      <c r="K576" s="179"/>
      <c r="L576" s="182"/>
      <c r="M576" s="182"/>
      <c r="N576" s="325"/>
    </row>
    <row r="577" spans="1:14" s="54" customFormat="1" ht="15" customHeight="1">
      <c r="A577" s="123"/>
      <c r="B577" s="145" t="s">
        <v>672</v>
      </c>
      <c r="C577" s="42" t="s">
        <v>673</v>
      </c>
      <c r="D577" s="91">
        <v>900</v>
      </c>
      <c r="E577" s="91"/>
      <c r="F577" s="91"/>
      <c r="G577" s="188">
        <f t="shared" si="107"/>
        <v>900</v>
      </c>
      <c r="H577" s="91">
        <f t="shared" si="114"/>
        <v>900</v>
      </c>
      <c r="I577" s="91"/>
      <c r="J577" s="178"/>
      <c r="K577" s="179"/>
      <c r="L577" s="182"/>
      <c r="M577" s="182"/>
      <c r="N577" s="325"/>
    </row>
    <row r="578" spans="1:14" s="54" customFormat="1" ht="15" customHeight="1">
      <c r="A578" s="123"/>
      <c r="B578" s="145" t="s">
        <v>343</v>
      </c>
      <c r="C578" s="41" t="s">
        <v>347</v>
      </c>
      <c r="D578" s="91">
        <v>1000</v>
      </c>
      <c r="E578" s="91"/>
      <c r="F578" s="91"/>
      <c r="G578" s="188">
        <f t="shared" si="107"/>
        <v>1000</v>
      </c>
      <c r="H578" s="91">
        <f t="shared" si="114"/>
        <v>1000</v>
      </c>
      <c r="I578" s="91"/>
      <c r="J578" s="178"/>
      <c r="K578" s="179"/>
      <c r="L578" s="182"/>
      <c r="M578" s="182"/>
      <c r="N578" s="325"/>
    </row>
    <row r="579" spans="1:14" s="54" customFormat="1" ht="14.25" customHeight="1">
      <c r="A579" s="123"/>
      <c r="B579" s="145" t="s">
        <v>132</v>
      </c>
      <c r="C579" s="41" t="s">
        <v>133</v>
      </c>
      <c r="D579" s="91">
        <v>3250</v>
      </c>
      <c r="E579" s="91"/>
      <c r="F579" s="91"/>
      <c r="G579" s="188">
        <f t="shared" si="107"/>
        <v>3250</v>
      </c>
      <c r="H579" s="91">
        <f t="shared" si="114"/>
        <v>3250</v>
      </c>
      <c r="I579" s="91"/>
      <c r="J579" s="178"/>
      <c r="K579" s="179"/>
      <c r="L579" s="182"/>
      <c r="M579" s="182"/>
      <c r="N579" s="325"/>
    </row>
    <row r="580" spans="1:14" s="54" customFormat="1" ht="13.5" customHeight="1">
      <c r="A580" s="123"/>
      <c r="B580" s="145" t="s">
        <v>136</v>
      </c>
      <c r="C580" s="41" t="s">
        <v>137</v>
      </c>
      <c r="D580" s="91">
        <v>36119</v>
      </c>
      <c r="E580" s="91"/>
      <c r="F580" s="91"/>
      <c r="G580" s="188">
        <f t="shared" si="107"/>
        <v>36119</v>
      </c>
      <c r="H580" s="91">
        <f t="shared" si="114"/>
        <v>36119</v>
      </c>
      <c r="I580" s="91"/>
      <c r="J580" s="178"/>
      <c r="K580" s="179"/>
      <c r="L580" s="182"/>
      <c r="M580" s="182"/>
      <c r="N580" s="325"/>
    </row>
    <row r="581" spans="1:14" s="54" customFormat="1" ht="13.5" customHeight="1">
      <c r="A581" s="123"/>
      <c r="B581" s="145" t="s">
        <v>150</v>
      </c>
      <c r="C581" s="41" t="s">
        <v>151</v>
      </c>
      <c r="D581" s="91">
        <v>418</v>
      </c>
      <c r="E581" s="91"/>
      <c r="F581" s="91"/>
      <c r="G581" s="188">
        <f t="shared" si="107"/>
        <v>418</v>
      </c>
      <c r="H581" s="91">
        <f t="shared" si="114"/>
        <v>418</v>
      </c>
      <c r="I581" s="91"/>
      <c r="J581" s="178"/>
      <c r="K581" s="179"/>
      <c r="L581" s="182"/>
      <c r="M581" s="182"/>
      <c r="N581" s="325"/>
    </row>
    <row r="582" spans="1:14" s="54" customFormat="1" ht="13.5" customHeight="1">
      <c r="A582" s="123"/>
      <c r="B582" s="145" t="s">
        <v>220</v>
      </c>
      <c r="C582" s="41" t="s">
        <v>498</v>
      </c>
      <c r="D582" s="91">
        <v>10464</v>
      </c>
      <c r="E582" s="91"/>
      <c r="F582" s="91"/>
      <c r="G582" s="188">
        <f t="shared" si="107"/>
        <v>10464</v>
      </c>
      <c r="H582" s="91">
        <f t="shared" si="114"/>
        <v>10464</v>
      </c>
      <c r="I582" s="91"/>
      <c r="J582" s="178"/>
      <c r="K582" s="179"/>
      <c r="L582" s="182"/>
      <c r="M582" s="182"/>
      <c r="N582" s="325"/>
    </row>
    <row r="583" spans="1:14" s="54" customFormat="1" ht="16.5" customHeight="1">
      <c r="A583" s="123"/>
      <c r="B583" s="145" t="s">
        <v>344</v>
      </c>
      <c r="C583" s="41" t="s">
        <v>924</v>
      </c>
      <c r="D583" s="91">
        <v>1000</v>
      </c>
      <c r="E583" s="91"/>
      <c r="F583" s="91"/>
      <c r="G583" s="188">
        <f t="shared" si="107"/>
        <v>1000</v>
      </c>
      <c r="H583" s="91">
        <f t="shared" si="114"/>
        <v>1000</v>
      </c>
      <c r="I583" s="91"/>
      <c r="J583" s="178"/>
      <c r="K583" s="179"/>
      <c r="L583" s="182"/>
      <c r="M583" s="182"/>
      <c r="N583" s="325"/>
    </row>
    <row r="584" spans="1:14" s="54" customFormat="1" ht="15.75" customHeight="1">
      <c r="A584" s="123"/>
      <c r="B584" s="145" t="s">
        <v>345</v>
      </c>
      <c r="C584" s="41" t="s">
        <v>349</v>
      </c>
      <c r="D584" s="91">
        <v>1560</v>
      </c>
      <c r="E584" s="91"/>
      <c r="F584" s="91"/>
      <c r="G584" s="188">
        <f t="shared" si="107"/>
        <v>1560</v>
      </c>
      <c r="H584" s="91">
        <f t="shared" si="114"/>
        <v>1560</v>
      </c>
      <c r="I584" s="91"/>
      <c r="J584" s="178"/>
      <c r="K584" s="179"/>
      <c r="L584" s="182"/>
      <c r="M584" s="182"/>
      <c r="N584" s="325"/>
    </row>
    <row r="585" spans="1:14" s="54" customFormat="1" ht="18" customHeight="1">
      <c r="A585" s="121" t="s">
        <v>366</v>
      </c>
      <c r="B585" s="149"/>
      <c r="C585" s="77" t="s">
        <v>367</v>
      </c>
      <c r="D585" s="176">
        <f>SUM(D586:D604)</f>
        <v>441746</v>
      </c>
      <c r="E585" s="176">
        <f aca="true" t="shared" si="115" ref="E585:N585">SUM(E586:E604)</f>
        <v>0</v>
      </c>
      <c r="F585" s="176">
        <f t="shared" si="115"/>
        <v>0</v>
      </c>
      <c r="G585" s="176">
        <f t="shared" si="115"/>
        <v>441746</v>
      </c>
      <c r="H585" s="176">
        <f t="shared" si="115"/>
        <v>441746</v>
      </c>
      <c r="I585" s="176">
        <f t="shared" si="115"/>
        <v>330503</v>
      </c>
      <c r="J585" s="176">
        <f t="shared" si="115"/>
        <v>58578</v>
      </c>
      <c r="K585" s="176">
        <f t="shared" si="115"/>
        <v>0</v>
      </c>
      <c r="L585" s="176">
        <f t="shared" si="115"/>
        <v>0</v>
      </c>
      <c r="M585" s="176">
        <f t="shared" si="115"/>
        <v>0</v>
      </c>
      <c r="N585" s="177">
        <f t="shared" si="115"/>
        <v>0</v>
      </c>
    </row>
    <row r="586" spans="1:14" s="54" customFormat="1" ht="14.25" customHeight="1">
      <c r="A586" s="123"/>
      <c r="B586" s="145" t="s">
        <v>764</v>
      </c>
      <c r="C586" s="41" t="s">
        <v>255</v>
      </c>
      <c r="D586" s="91">
        <v>180</v>
      </c>
      <c r="E586" s="91"/>
      <c r="F586" s="91"/>
      <c r="G586" s="188">
        <f t="shared" si="107"/>
        <v>180</v>
      </c>
      <c r="H586" s="91">
        <f t="shared" si="114"/>
        <v>180</v>
      </c>
      <c r="I586" s="91"/>
      <c r="J586" s="178"/>
      <c r="K586" s="179"/>
      <c r="L586" s="182"/>
      <c r="M586" s="182"/>
      <c r="N586" s="325"/>
    </row>
    <row r="587" spans="1:14" s="54" customFormat="1" ht="15" customHeight="1">
      <c r="A587" s="123"/>
      <c r="B587" s="142" t="s">
        <v>117</v>
      </c>
      <c r="C587" s="41" t="s">
        <v>738</v>
      </c>
      <c r="D587" s="91">
        <v>305878</v>
      </c>
      <c r="E587" s="91"/>
      <c r="F587" s="91"/>
      <c r="G587" s="188">
        <f t="shared" si="107"/>
        <v>305878</v>
      </c>
      <c r="H587" s="91">
        <f t="shared" si="114"/>
        <v>305878</v>
      </c>
      <c r="I587" s="91">
        <f>H587</f>
        <v>305878</v>
      </c>
      <c r="J587" s="178"/>
      <c r="K587" s="179"/>
      <c r="L587" s="182"/>
      <c r="M587" s="182"/>
      <c r="N587" s="325"/>
    </row>
    <row r="588" spans="1:14" s="54" customFormat="1" ht="16.5" customHeight="1">
      <c r="A588" s="123"/>
      <c r="B588" s="142" t="s">
        <v>122</v>
      </c>
      <c r="C588" s="41" t="s">
        <v>123</v>
      </c>
      <c r="D588" s="91">
        <v>23625</v>
      </c>
      <c r="E588" s="91"/>
      <c r="F588" s="91"/>
      <c r="G588" s="188">
        <f t="shared" si="107"/>
        <v>23625</v>
      </c>
      <c r="H588" s="91">
        <f t="shared" si="114"/>
        <v>23625</v>
      </c>
      <c r="I588" s="91">
        <f>H588</f>
        <v>23625</v>
      </c>
      <c r="J588" s="178"/>
      <c r="K588" s="179"/>
      <c r="L588" s="182"/>
      <c r="M588" s="182"/>
      <c r="N588" s="325"/>
    </row>
    <row r="589" spans="1:14" s="54" customFormat="1" ht="15" customHeight="1">
      <c r="A589" s="123"/>
      <c r="B589" s="145" t="s">
        <v>166</v>
      </c>
      <c r="C589" s="41" t="s">
        <v>180</v>
      </c>
      <c r="D589" s="91">
        <v>50616</v>
      </c>
      <c r="E589" s="91"/>
      <c r="F589" s="91"/>
      <c r="G589" s="188">
        <f t="shared" si="107"/>
        <v>50616</v>
      </c>
      <c r="H589" s="91">
        <f t="shared" si="114"/>
        <v>50616</v>
      </c>
      <c r="I589" s="91"/>
      <c r="J589" s="178">
        <f>H589</f>
        <v>50616</v>
      </c>
      <c r="K589" s="179"/>
      <c r="L589" s="182"/>
      <c r="M589" s="182"/>
      <c r="N589" s="325"/>
    </row>
    <row r="590" spans="1:14" s="54" customFormat="1" ht="14.25" customHeight="1">
      <c r="A590" s="123"/>
      <c r="B590" s="145" t="s">
        <v>124</v>
      </c>
      <c r="C590" s="41" t="s">
        <v>125</v>
      </c>
      <c r="D590" s="91">
        <v>7962</v>
      </c>
      <c r="E590" s="91"/>
      <c r="F590" s="91"/>
      <c r="G590" s="188">
        <f t="shared" si="107"/>
        <v>7962</v>
      </c>
      <c r="H590" s="91">
        <f t="shared" si="114"/>
        <v>7962</v>
      </c>
      <c r="I590" s="91"/>
      <c r="J590" s="178">
        <f>H590</f>
        <v>7962</v>
      </c>
      <c r="K590" s="179"/>
      <c r="L590" s="182"/>
      <c r="M590" s="182"/>
      <c r="N590" s="325"/>
    </row>
    <row r="591" spans="1:14" s="54" customFormat="1" ht="14.25" customHeight="1">
      <c r="A591" s="123"/>
      <c r="B591" s="145" t="s">
        <v>670</v>
      </c>
      <c r="C591" s="41" t="s">
        <v>671</v>
      </c>
      <c r="D591" s="91">
        <v>1000</v>
      </c>
      <c r="E591" s="91"/>
      <c r="F591" s="91"/>
      <c r="G591" s="188">
        <f t="shared" si="107"/>
        <v>1000</v>
      </c>
      <c r="H591" s="91">
        <f t="shared" si="114"/>
        <v>1000</v>
      </c>
      <c r="I591" s="91">
        <f>H591</f>
        <v>1000</v>
      </c>
      <c r="J591" s="178"/>
      <c r="K591" s="179"/>
      <c r="L591" s="182"/>
      <c r="M591" s="182"/>
      <c r="N591" s="325"/>
    </row>
    <row r="592" spans="1:14" s="54" customFormat="1" ht="14.25" customHeight="1">
      <c r="A592" s="123"/>
      <c r="B592" s="145" t="s">
        <v>126</v>
      </c>
      <c r="C592" s="41" t="s">
        <v>127</v>
      </c>
      <c r="D592" s="91">
        <v>6257</v>
      </c>
      <c r="E592" s="91"/>
      <c r="F592" s="91"/>
      <c r="G592" s="188">
        <f t="shared" si="107"/>
        <v>6257</v>
      </c>
      <c r="H592" s="91">
        <f t="shared" si="114"/>
        <v>6257</v>
      </c>
      <c r="I592" s="91"/>
      <c r="J592" s="178"/>
      <c r="K592" s="179"/>
      <c r="L592" s="182"/>
      <c r="M592" s="182"/>
      <c r="N592" s="325"/>
    </row>
    <row r="593" spans="1:14" s="54" customFormat="1" ht="15" customHeight="1">
      <c r="A593" s="123"/>
      <c r="B593" s="145" t="s">
        <v>249</v>
      </c>
      <c r="C593" s="41" t="s">
        <v>579</v>
      </c>
      <c r="D593" s="91">
        <v>3000</v>
      </c>
      <c r="E593" s="91"/>
      <c r="F593" s="91"/>
      <c r="G593" s="188">
        <f t="shared" si="107"/>
        <v>3000</v>
      </c>
      <c r="H593" s="91">
        <f t="shared" si="114"/>
        <v>3000</v>
      </c>
      <c r="I593" s="91"/>
      <c r="J593" s="178"/>
      <c r="K593" s="179"/>
      <c r="L593" s="182"/>
      <c r="M593" s="182"/>
      <c r="N593" s="325"/>
    </row>
    <row r="594" spans="1:14" s="54" customFormat="1" ht="15.75" customHeight="1">
      <c r="A594" s="123"/>
      <c r="B594" s="145" t="s">
        <v>128</v>
      </c>
      <c r="C594" s="41" t="s">
        <v>215</v>
      </c>
      <c r="D594" s="91">
        <v>11220</v>
      </c>
      <c r="E594" s="91"/>
      <c r="F594" s="91"/>
      <c r="G594" s="188">
        <f t="shared" si="107"/>
        <v>11220</v>
      </c>
      <c r="H594" s="91">
        <f t="shared" si="114"/>
        <v>11220</v>
      </c>
      <c r="I594" s="91"/>
      <c r="J594" s="178"/>
      <c r="K594" s="179"/>
      <c r="L594" s="182"/>
      <c r="M594" s="182"/>
      <c r="N594" s="325"/>
    </row>
    <row r="595" spans="1:14" s="54" customFormat="1" ht="14.25" customHeight="1">
      <c r="A595" s="123"/>
      <c r="B595" s="145" t="s">
        <v>129</v>
      </c>
      <c r="C595" s="41" t="s">
        <v>216</v>
      </c>
      <c r="D595" s="91">
        <v>400</v>
      </c>
      <c r="E595" s="91"/>
      <c r="F595" s="91"/>
      <c r="G595" s="188">
        <f t="shared" si="107"/>
        <v>400</v>
      </c>
      <c r="H595" s="91">
        <f t="shared" si="114"/>
        <v>400</v>
      </c>
      <c r="I595" s="91"/>
      <c r="J595" s="178"/>
      <c r="K595" s="179"/>
      <c r="L595" s="182"/>
      <c r="M595" s="182"/>
      <c r="N595" s="325"/>
    </row>
    <row r="596" spans="1:14" s="54" customFormat="1" ht="15.75" customHeight="1">
      <c r="A596" s="123"/>
      <c r="B596" s="145" t="s">
        <v>186</v>
      </c>
      <c r="C596" s="41" t="s">
        <v>187</v>
      </c>
      <c r="D596" s="91">
        <v>900</v>
      </c>
      <c r="E596" s="91"/>
      <c r="F596" s="91"/>
      <c r="G596" s="188">
        <f t="shared" si="107"/>
        <v>900</v>
      </c>
      <c r="H596" s="91">
        <f t="shared" si="114"/>
        <v>900</v>
      </c>
      <c r="I596" s="91"/>
      <c r="J596" s="178"/>
      <c r="K596" s="179"/>
      <c r="L596" s="182"/>
      <c r="M596" s="182"/>
      <c r="N596" s="325"/>
    </row>
    <row r="597" spans="1:14" s="54" customFormat="1" ht="15" customHeight="1">
      <c r="A597" s="123"/>
      <c r="B597" s="145" t="s">
        <v>130</v>
      </c>
      <c r="C597" s="41" t="s">
        <v>217</v>
      </c>
      <c r="D597" s="91">
        <v>3700</v>
      </c>
      <c r="E597" s="91"/>
      <c r="F597" s="91"/>
      <c r="G597" s="188">
        <f t="shared" si="107"/>
        <v>3700</v>
      </c>
      <c r="H597" s="91">
        <f t="shared" si="114"/>
        <v>3700</v>
      </c>
      <c r="I597" s="91"/>
      <c r="J597" s="178"/>
      <c r="K597" s="179"/>
      <c r="L597" s="182"/>
      <c r="M597" s="182"/>
      <c r="N597" s="325"/>
    </row>
    <row r="598" spans="1:14" s="54" customFormat="1" ht="15" customHeight="1">
      <c r="A598" s="123"/>
      <c r="B598" s="145" t="s">
        <v>672</v>
      </c>
      <c r="C598" s="41" t="s">
        <v>491</v>
      </c>
      <c r="D598" s="91">
        <v>672</v>
      </c>
      <c r="E598" s="91"/>
      <c r="F598" s="91"/>
      <c r="G598" s="188">
        <f t="shared" si="107"/>
        <v>672</v>
      </c>
      <c r="H598" s="91">
        <f t="shared" si="114"/>
        <v>672</v>
      </c>
      <c r="I598" s="91"/>
      <c r="J598" s="178"/>
      <c r="K598" s="179"/>
      <c r="L598" s="182"/>
      <c r="M598" s="182"/>
      <c r="N598" s="325"/>
    </row>
    <row r="599" spans="1:14" s="54" customFormat="1" ht="15" customHeight="1">
      <c r="A599" s="123"/>
      <c r="B599" s="145" t="s">
        <v>343</v>
      </c>
      <c r="C599" s="41" t="s">
        <v>347</v>
      </c>
      <c r="D599" s="91">
        <v>1834</v>
      </c>
      <c r="E599" s="91"/>
      <c r="F599" s="91"/>
      <c r="G599" s="188">
        <f t="shared" si="107"/>
        <v>1834</v>
      </c>
      <c r="H599" s="91">
        <f t="shared" si="114"/>
        <v>1834</v>
      </c>
      <c r="I599" s="91"/>
      <c r="J599" s="178"/>
      <c r="K599" s="179"/>
      <c r="L599" s="182"/>
      <c r="M599" s="182"/>
      <c r="N599" s="325"/>
    </row>
    <row r="600" spans="1:14" s="54" customFormat="1" ht="14.25" customHeight="1">
      <c r="A600" s="123"/>
      <c r="B600" s="145" t="s">
        <v>132</v>
      </c>
      <c r="C600" s="41" t="s">
        <v>133</v>
      </c>
      <c r="D600" s="91">
        <v>3000</v>
      </c>
      <c r="E600" s="91"/>
      <c r="F600" s="91"/>
      <c r="G600" s="188">
        <f t="shared" si="107"/>
        <v>3000</v>
      </c>
      <c r="H600" s="91">
        <f t="shared" si="114"/>
        <v>3000</v>
      </c>
      <c r="I600" s="91"/>
      <c r="J600" s="178"/>
      <c r="K600" s="179"/>
      <c r="L600" s="182"/>
      <c r="M600" s="182"/>
      <c r="N600" s="325"/>
    </row>
    <row r="601" spans="1:14" s="54" customFormat="1" ht="13.5" customHeight="1">
      <c r="A601" s="123"/>
      <c r="B601" s="142" t="s">
        <v>136</v>
      </c>
      <c r="C601" s="41" t="s">
        <v>137</v>
      </c>
      <c r="D601" s="91">
        <v>18202</v>
      </c>
      <c r="E601" s="91"/>
      <c r="F601" s="91"/>
      <c r="G601" s="188">
        <f t="shared" si="107"/>
        <v>18202</v>
      </c>
      <c r="H601" s="91">
        <f t="shared" si="114"/>
        <v>18202</v>
      </c>
      <c r="I601" s="91"/>
      <c r="J601" s="178"/>
      <c r="K601" s="179"/>
      <c r="L601" s="182"/>
      <c r="M601" s="182"/>
      <c r="N601" s="325"/>
    </row>
    <row r="602" spans="1:14" s="54" customFormat="1" ht="14.25" customHeight="1">
      <c r="A602" s="123"/>
      <c r="B602" s="142" t="s">
        <v>344</v>
      </c>
      <c r="C602" s="41" t="s">
        <v>924</v>
      </c>
      <c r="D602" s="91">
        <v>1200</v>
      </c>
      <c r="E602" s="91"/>
      <c r="F602" s="91"/>
      <c r="G602" s="188">
        <f t="shared" si="107"/>
        <v>1200</v>
      </c>
      <c r="H602" s="91">
        <f t="shared" si="114"/>
        <v>1200</v>
      </c>
      <c r="I602" s="91"/>
      <c r="J602" s="178"/>
      <c r="K602" s="179"/>
      <c r="L602" s="182"/>
      <c r="M602" s="182"/>
      <c r="N602" s="325"/>
    </row>
    <row r="603" spans="1:14" s="54" customFormat="1" ht="15" customHeight="1">
      <c r="A603" s="123"/>
      <c r="B603" s="142" t="s">
        <v>345</v>
      </c>
      <c r="C603" s="41" t="s">
        <v>349</v>
      </c>
      <c r="D603" s="91">
        <v>700</v>
      </c>
      <c r="E603" s="91"/>
      <c r="F603" s="91"/>
      <c r="G603" s="188">
        <f t="shared" si="107"/>
        <v>700</v>
      </c>
      <c r="H603" s="91">
        <f t="shared" si="114"/>
        <v>700</v>
      </c>
      <c r="I603" s="91"/>
      <c r="J603" s="178"/>
      <c r="K603" s="179"/>
      <c r="L603" s="182"/>
      <c r="M603" s="182"/>
      <c r="N603" s="325"/>
    </row>
    <row r="604" spans="1:14" s="54" customFormat="1" ht="15" customHeight="1">
      <c r="A604" s="123"/>
      <c r="B604" s="142" t="s">
        <v>346</v>
      </c>
      <c r="C604" s="41" t="s">
        <v>350</v>
      </c>
      <c r="D604" s="91">
        <v>1400</v>
      </c>
      <c r="E604" s="91"/>
      <c r="F604" s="91"/>
      <c r="G604" s="188">
        <f t="shared" si="107"/>
        <v>1400</v>
      </c>
      <c r="H604" s="91">
        <f t="shared" si="114"/>
        <v>1400</v>
      </c>
      <c r="I604" s="91"/>
      <c r="J604" s="178"/>
      <c r="K604" s="179"/>
      <c r="L604" s="182"/>
      <c r="M604" s="182"/>
      <c r="N604" s="325"/>
    </row>
    <row r="605" spans="1:14" s="54" customFormat="1" ht="15.75" customHeight="1">
      <c r="A605" s="121" t="s">
        <v>368</v>
      </c>
      <c r="B605" s="148"/>
      <c r="C605" s="77" t="s">
        <v>369</v>
      </c>
      <c r="D605" s="176">
        <f>SUM(D606:D622)</f>
        <v>543505</v>
      </c>
      <c r="E605" s="176">
        <f aca="true" t="shared" si="116" ref="E605:N605">SUM(E606:E622)</f>
        <v>0</v>
      </c>
      <c r="F605" s="176">
        <f t="shared" si="116"/>
        <v>0</v>
      </c>
      <c r="G605" s="176">
        <f t="shared" si="116"/>
        <v>543505</v>
      </c>
      <c r="H605" s="176">
        <f t="shared" si="116"/>
        <v>543505</v>
      </c>
      <c r="I605" s="176">
        <f t="shared" si="116"/>
        <v>331670</v>
      </c>
      <c r="J605" s="176">
        <f t="shared" si="116"/>
        <v>62248</v>
      </c>
      <c r="K605" s="176">
        <f t="shared" si="116"/>
        <v>0</v>
      </c>
      <c r="L605" s="176">
        <f t="shared" si="116"/>
        <v>0</v>
      </c>
      <c r="M605" s="176">
        <f t="shared" si="116"/>
        <v>0</v>
      </c>
      <c r="N605" s="177">
        <f t="shared" si="116"/>
        <v>0</v>
      </c>
    </row>
    <row r="606" spans="1:14" s="54" customFormat="1" ht="15.75" customHeight="1">
      <c r="A606" s="123"/>
      <c r="B606" s="145" t="s">
        <v>764</v>
      </c>
      <c r="C606" s="41" t="s">
        <v>255</v>
      </c>
      <c r="D606" s="91">
        <v>62</v>
      </c>
      <c r="E606" s="91"/>
      <c r="F606" s="91"/>
      <c r="G606" s="188">
        <f t="shared" si="107"/>
        <v>62</v>
      </c>
      <c r="H606" s="91">
        <f t="shared" si="114"/>
        <v>62</v>
      </c>
      <c r="I606" s="91"/>
      <c r="J606" s="178"/>
      <c r="K606" s="179"/>
      <c r="L606" s="182"/>
      <c r="M606" s="182"/>
      <c r="N606" s="325"/>
    </row>
    <row r="607" spans="1:14" s="54" customFormat="1" ht="15.75" customHeight="1">
      <c r="A607" s="123"/>
      <c r="B607" s="142" t="s">
        <v>117</v>
      </c>
      <c r="C607" s="41" t="s">
        <v>395</v>
      </c>
      <c r="D607" s="91">
        <v>301205</v>
      </c>
      <c r="E607" s="91"/>
      <c r="F607" s="91"/>
      <c r="G607" s="188">
        <f t="shared" si="107"/>
        <v>301205</v>
      </c>
      <c r="H607" s="91">
        <f t="shared" si="114"/>
        <v>301205</v>
      </c>
      <c r="I607" s="91">
        <f>H607</f>
        <v>301205</v>
      </c>
      <c r="J607" s="178"/>
      <c r="K607" s="179"/>
      <c r="L607" s="182"/>
      <c r="M607" s="182"/>
      <c r="N607" s="325"/>
    </row>
    <row r="608" spans="1:14" s="54" customFormat="1" ht="15" customHeight="1">
      <c r="A608" s="123"/>
      <c r="B608" s="142" t="s">
        <v>122</v>
      </c>
      <c r="C608" s="41" t="s">
        <v>123</v>
      </c>
      <c r="D608" s="91">
        <v>24465</v>
      </c>
      <c r="E608" s="91"/>
      <c r="F608" s="91"/>
      <c r="G608" s="188">
        <f t="shared" si="107"/>
        <v>24465</v>
      </c>
      <c r="H608" s="91">
        <f t="shared" si="114"/>
        <v>24465</v>
      </c>
      <c r="I608" s="91">
        <f>H608</f>
        <v>24465</v>
      </c>
      <c r="J608" s="178"/>
      <c r="K608" s="179"/>
      <c r="L608" s="182"/>
      <c r="M608" s="182"/>
      <c r="N608" s="325"/>
    </row>
    <row r="609" spans="1:14" s="54" customFormat="1" ht="16.5" customHeight="1">
      <c r="A609" s="123"/>
      <c r="B609" s="145" t="s">
        <v>166</v>
      </c>
      <c r="C609" s="41" t="s">
        <v>148</v>
      </c>
      <c r="D609" s="91">
        <v>53441</v>
      </c>
      <c r="E609" s="91"/>
      <c r="F609" s="91"/>
      <c r="G609" s="188">
        <f t="shared" si="107"/>
        <v>53441</v>
      </c>
      <c r="H609" s="91">
        <f t="shared" si="114"/>
        <v>53441</v>
      </c>
      <c r="I609" s="91"/>
      <c r="J609" s="178">
        <f>H609</f>
        <v>53441</v>
      </c>
      <c r="K609" s="179"/>
      <c r="L609" s="182"/>
      <c r="M609" s="182"/>
      <c r="N609" s="325"/>
    </row>
    <row r="610" spans="1:14" s="54" customFormat="1" ht="13.5" customHeight="1">
      <c r="A610" s="123"/>
      <c r="B610" s="145" t="s">
        <v>124</v>
      </c>
      <c r="C610" s="41" t="s">
        <v>125</v>
      </c>
      <c r="D610" s="91">
        <v>8807</v>
      </c>
      <c r="E610" s="91"/>
      <c r="F610" s="91"/>
      <c r="G610" s="188">
        <f t="shared" si="107"/>
        <v>8807</v>
      </c>
      <c r="H610" s="91">
        <f t="shared" si="114"/>
        <v>8807</v>
      </c>
      <c r="I610" s="91"/>
      <c r="J610" s="178">
        <f>H610</f>
        <v>8807</v>
      </c>
      <c r="K610" s="179"/>
      <c r="L610" s="182"/>
      <c r="M610" s="182"/>
      <c r="N610" s="325"/>
    </row>
    <row r="611" spans="1:14" s="54" customFormat="1" ht="14.25" customHeight="1">
      <c r="A611" s="123"/>
      <c r="B611" s="145" t="s">
        <v>670</v>
      </c>
      <c r="C611" s="41" t="s">
        <v>671</v>
      </c>
      <c r="D611" s="91">
        <v>6000</v>
      </c>
      <c r="E611" s="91"/>
      <c r="F611" s="91"/>
      <c r="G611" s="188">
        <f t="shared" si="107"/>
        <v>6000</v>
      </c>
      <c r="H611" s="91">
        <f t="shared" si="114"/>
        <v>6000</v>
      </c>
      <c r="I611" s="91">
        <f>H611</f>
        <v>6000</v>
      </c>
      <c r="J611" s="178"/>
      <c r="K611" s="179"/>
      <c r="L611" s="182"/>
      <c r="M611" s="182"/>
      <c r="N611" s="325"/>
    </row>
    <row r="612" spans="1:14" s="54" customFormat="1" ht="13.5" customHeight="1">
      <c r="A612" s="123"/>
      <c r="B612" s="145" t="s">
        <v>126</v>
      </c>
      <c r="C612" s="41" t="s">
        <v>127</v>
      </c>
      <c r="D612" s="91">
        <v>40000</v>
      </c>
      <c r="E612" s="91"/>
      <c r="F612" s="91"/>
      <c r="G612" s="188">
        <f t="shared" si="107"/>
        <v>40000</v>
      </c>
      <c r="H612" s="91">
        <f t="shared" si="114"/>
        <v>40000</v>
      </c>
      <c r="I612" s="91"/>
      <c r="J612" s="178"/>
      <c r="K612" s="179"/>
      <c r="L612" s="182"/>
      <c r="M612" s="182"/>
      <c r="N612" s="325"/>
    </row>
    <row r="613" spans="1:14" s="54" customFormat="1" ht="13.5" customHeight="1">
      <c r="A613" s="123"/>
      <c r="B613" s="145" t="s">
        <v>128</v>
      </c>
      <c r="C613" s="41" t="s">
        <v>215</v>
      </c>
      <c r="D613" s="91">
        <v>58700</v>
      </c>
      <c r="E613" s="91"/>
      <c r="F613" s="91"/>
      <c r="G613" s="188">
        <f t="shared" si="107"/>
        <v>58700</v>
      </c>
      <c r="H613" s="91">
        <f t="shared" si="114"/>
        <v>58700</v>
      </c>
      <c r="I613" s="91"/>
      <c r="J613" s="178"/>
      <c r="K613" s="179"/>
      <c r="L613" s="182"/>
      <c r="M613" s="182"/>
      <c r="N613" s="325"/>
    </row>
    <row r="614" spans="1:14" s="54" customFormat="1" ht="13.5" customHeight="1">
      <c r="A614" s="123"/>
      <c r="B614" s="145" t="s">
        <v>186</v>
      </c>
      <c r="C614" s="41" t="s">
        <v>187</v>
      </c>
      <c r="D614" s="91">
        <v>65</v>
      </c>
      <c r="E614" s="91"/>
      <c r="F614" s="91"/>
      <c r="G614" s="188">
        <f aca="true" t="shared" si="117" ref="G614:G622">D614+E614-F614</f>
        <v>65</v>
      </c>
      <c r="H614" s="91">
        <f t="shared" si="114"/>
        <v>65</v>
      </c>
      <c r="I614" s="91"/>
      <c r="J614" s="178"/>
      <c r="K614" s="179"/>
      <c r="L614" s="182"/>
      <c r="M614" s="182"/>
      <c r="N614" s="325"/>
    </row>
    <row r="615" spans="1:14" s="54" customFormat="1" ht="13.5" customHeight="1">
      <c r="A615" s="123"/>
      <c r="B615" s="145" t="s">
        <v>130</v>
      </c>
      <c r="C615" s="41" t="s">
        <v>217</v>
      </c>
      <c r="D615" s="91">
        <v>27143</v>
      </c>
      <c r="E615" s="91"/>
      <c r="F615" s="91"/>
      <c r="G615" s="188">
        <f t="shared" si="117"/>
        <v>27143</v>
      </c>
      <c r="H615" s="91">
        <f t="shared" si="114"/>
        <v>27143</v>
      </c>
      <c r="I615" s="91"/>
      <c r="J615" s="178"/>
      <c r="K615" s="179"/>
      <c r="L615" s="182"/>
      <c r="M615" s="182"/>
      <c r="N615" s="325"/>
    </row>
    <row r="616" spans="1:14" s="54" customFormat="1" ht="13.5" customHeight="1">
      <c r="A616" s="123"/>
      <c r="B616" s="145" t="s">
        <v>672</v>
      </c>
      <c r="C616" s="41" t="s">
        <v>491</v>
      </c>
      <c r="D616" s="91">
        <v>60</v>
      </c>
      <c r="E616" s="91"/>
      <c r="F616" s="91"/>
      <c r="G616" s="188">
        <f t="shared" si="117"/>
        <v>60</v>
      </c>
      <c r="H616" s="91">
        <f t="shared" si="114"/>
        <v>60</v>
      </c>
      <c r="I616" s="91"/>
      <c r="J616" s="178"/>
      <c r="K616" s="179"/>
      <c r="L616" s="182"/>
      <c r="M616" s="182"/>
      <c r="N616" s="325"/>
    </row>
    <row r="617" spans="1:14" s="54" customFormat="1" ht="13.5" customHeight="1">
      <c r="A617" s="123"/>
      <c r="B617" s="145" t="s">
        <v>351</v>
      </c>
      <c r="C617" s="41" t="s">
        <v>347</v>
      </c>
      <c r="D617" s="91">
        <v>30</v>
      </c>
      <c r="E617" s="91"/>
      <c r="F617" s="91"/>
      <c r="G617" s="188">
        <f t="shared" si="117"/>
        <v>30</v>
      </c>
      <c r="H617" s="91">
        <f t="shared" si="114"/>
        <v>30</v>
      </c>
      <c r="I617" s="91"/>
      <c r="J617" s="178"/>
      <c r="K617" s="179"/>
      <c r="L617" s="182"/>
      <c r="M617" s="182"/>
      <c r="N617" s="325"/>
    </row>
    <row r="618" spans="1:14" s="54" customFormat="1" ht="13.5" customHeight="1">
      <c r="A618" s="123"/>
      <c r="B618" s="145" t="s">
        <v>343</v>
      </c>
      <c r="C618" s="41" t="s">
        <v>347</v>
      </c>
      <c r="D618" s="91">
        <v>900</v>
      </c>
      <c r="E618" s="91"/>
      <c r="F618" s="91"/>
      <c r="G618" s="188">
        <f t="shared" si="117"/>
        <v>900</v>
      </c>
      <c r="H618" s="91">
        <f t="shared" si="114"/>
        <v>900</v>
      </c>
      <c r="I618" s="91"/>
      <c r="J618" s="178"/>
      <c r="K618" s="179"/>
      <c r="L618" s="182"/>
      <c r="M618" s="182"/>
      <c r="N618" s="325"/>
    </row>
    <row r="619" spans="1:14" s="54" customFormat="1" ht="13.5" customHeight="1">
      <c r="A619" s="123"/>
      <c r="B619" s="145" t="s">
        <v>136</v>
      </c>
      <c r="C619" s="41" t="s">
        <v>137</v>
      </c>
      <c r="D619" s="91">
        <v>20143</v>
      </c>
      <c r="E619" s="91"/>
      <c r="F619" s="91"/>
      <c r="G619" s="188">
        <f t="shared" si="117"/>
        <v>20143</v>
      </c>
      <c r="H619" s="91">
        <f t="shared" si="114"/>
        <v>20143</v>
      </c>
      <c r="I619" s="91"/>
      <c r="J619" s="178"/>
      <c r="K619" s="179"/>
      <c r="L619" s="182"/>
      <c r="M619" s="182"/>
      <c r="N619" s="325"/>
    </row>
    <row r="620" spans="1:14" s="54" customFormat="1" ht="12.75" customHeight="1">
      <c r="A620" s="123"/>
      <c r="B620" s="145" t="s">
        <v>220</v>
      </c>
      <c r="C620" s="41" t="s">
        <v>498</v>
      </c>
      <c r="D620" s="91">
        <v>2084</v>
      </c>
      <c r="E620" s="91"/>
      <c r="F620" s="91"/>
      <c r="G620" s="188">
        <f t="shared" si="117"/>
        <v>2084</v>
      </c>
      <c r="H620" s="91">
        <f t="shared" si="114"/>
        <v>2084</v>
      </c>
      <c r="I620" s="91"/>
      <c r="J620" s="178"/>
      <c r="K620" s="179"/>
      <c r="L620" s="182"/>
      <c r="M620" s="182"/>
      <c r="N620" s="325"/>
    </row>
    <row r="621" spans="1:14" s="54" customFormat="1" ht="12.75" customHeight="1">
      <c r="A621" s="123"/>
      <c r="B621" s="145" t="s">
        <v>345</v>
      </c>
      <c r="C621" s="41" t="s">
        <v>349</v>
      </c>
      <c r="D621" s="91">
        <v>200</v>
      </c>
      <c r="E621" s="91"/>
      <c r="F621" s="91"/>
      <c r="G621" s="188">
        <f t="shared" si="117"/>
        <v>200</v>
      </c>
      <c r="H621" s="91">
        <f t="shared" si="114"/>
        <v>200</v>
      </c>
      <c r="I621" s="91"/>
      <c r="J621" s="178"/>
      <c r="K621" s="179"/>
      <c r="L621" s="182"/>
      <c r="M621" s="182"/>
      <c r="N621" s="325"/>
    </row>
    <row r="622" spans="1:14" s="54" customFormat="1" ht="12.75" customHeight="1">
      <c r="A622" s="123"/>
      <c r="B622" s="145" t="s">
        <v>346</v>
      </c>
      <c r="C622" s="41" t="s">
        <v>350</v>
      </c>
      <c r="D622" s="91">
        <v>200</v>
      </c>
      <c r="E622" s="91"/>
      <c r="F622" s="91"/>
      <c r="G622" s="188">
        <f t="shared" si="117"/>
        <v>200</v>
      </c>
      <c r="H622" s="91">
        <f t="shared" si="114"/>
        <v>200</v>
      </c>
      <c r="I622" s="91"/>
      <c r="J622" s="178"/>
      <c r="K622" s="179"/>
      <c r="L622" s="182"/>
      <c r="M622" s="182"/>
      <c r="N622" s="325"/>
    </row>
    <row r="623" spans="1:14" s="54" customFormat="1" ht="15.75" customHeight="1">
      <c r="A623" s="121" t="s">
        <v>370</v>
      </c>
      <c r="B623" s="150"/>
      <c r="C623" s="77" t="s">
        <v>371</v>
      </c>
      <c r="D623" s="176">
        <f>SUM(D624:D624)</f>
        <v>22000</v>
      </c>
      <c r="E623" s="176">
        <f aca="true" t="shared" si="118" ref="E623:N623">SUM(E624:E624)</f>
        <v>0</v>
      </c>
      <c r="F623" s="176">
        <f t="shared" si="118"/>
        <v>0</v>
      </c>
      <c r="G623" s="176">
        <f t="shared" si="118"/>
        <v>22000</v>
      </c>
      <c r="H623" s="176">
        <f t="shared" si="118"/>
        <v>22000</v>
      </c>
      <c r="I623" s="176">
        <f t="shared" si="118"/>
        <v>0</v>
      </c>
      <c r="J623" s="176">
        <f t="shared" si="118"/>
        <v>0</v>
      </c>
      <c r="K623" s="176">
        <f t="shared" si="118"/>
        <v>0</v>
      </c>
      <c r="L623" s="176">
        <f t="shared" si="118"/>
        <v>0</v>
      </c>
      <c r="M623" s="176">
        <f t="shared" si="118"/>
        <v>0</v>
      </c>
      <c r="N623" s="177">
        <f t="shared" si="118"/>
        <v>0</v>
      </c>
    </row>
    <row r="624" spans="1:14" s="54" customFormat="1" ht="15" customHeight="1">
      <c r="A624" s="123"/>
      <c r="B624" s="145" t="s">
        <v>758</v>
      </c>
      <c r="C624" s="41" t="s">
        <v>397</v>
      </c>
      <c r="D624" s="91">
        <v>22000</v>
      </c>
      <c r="E624" s="91"/>
      <c r="F624" s="91"/>
      <c r="G624" s="188">
        <f>D624+E624-F624</f>
        <v>22000</v>
      </c>
      <c r="H624" s="91">
        <f t="shared" si="114"/>
        <v>22000</v>
      </c>
      <c r="I624" s="91"/>
      <c r="J624" s="178"/>
      <c r="K624" s="178"/>
      <c r="L624" s="182"/>
      <c r="M624" s="182"/>
      <c r="N624" s="325"/>
    </row>
    <row r="625" spans="1:14" s="54" customFormat="1" ht="15.75" customHeight="1">
      <c r="A625" s="121" t="s">
        <v>372</v>
      </c>
      <c r="B625" s="148"/>
      <c r="C625" s="77" t="s">
        <v>373</v>
      </c>
      <c r="D625" s="176">
        <f>SUM(D626:D629)</f>
        <v>3900</v>
      </c>
      <c r="E625" s="176">
        <f aca="true" t="shared" si="119" ref="E625:N625">SUM(E626:E629)</f>
        <v>0</v>
      </c>
      <c r="F625" s="176">
        <f t="shared" si="119"/>
        <v>0</v>
      </c>
      <c r="G625" s="176">
        <f t="shared" si="119"/>
        <v>3900</v>
      </c>
      <c r="H625" s="176">
        <f t="shared" si="119"/>
        <v>3900</v>
      </c>
      <c r="I625" s="176">
        <f t="shared" si="119"/>
        <v>1400</v>
      </c>
      <c r="J625" s="176">
        <f t="shared" si="119"/>
        <v>0</v>
      </c>
      <c r="K625" s="176">
        <f t="shared" si="119"/>
        <v>1500</v>
      </c>
      <c r="L625" s="176">
        <f t="shared" si="119"/>
        <v>0</v>
      </c>
      <c r="M625" s="176">
        <f t="shared" si="119"/>
        <v>0</v>
      </c>
      <c r="N625" s="177">
        <f t="shared" si="119"/>
        <v>0</v>
      </c>
    </row>
    <row r="626" spans="1:14" s="54" customFormat="1" ht="23.25" customHeight="1">
      <c r="A626" s="123"/>
      <c r="B626" s="142" t="s">
        <v>172</v>
      </c>
      <c r="C626" s="41" t="s">
        <v>204</v>
      </c>
      <c r="D626" s="91">
        <v>1500</v>
      </c>
      <c r="E626" s="91"/>
      <c r="F626" s="91"/>
      <c r="G626" s="188">
        <f>D626+E626-F626</f>
        <v>1500</v>
      </c>
      <c r="H626" s="91">
        <f t="shared" si="114"/>
        <v>1500</v>
      </c>
      <c r="I626" s="91">
        <v>0</v>
      </c>
      <c r="J626" s="178"/>
      <c r="K626" s="179">
        <f>H626</f>
        <v>1500</v>
      </c>
      <c r="L626" s="182"/>
      <c r="M626" s="182"/>
      <c r="N626" s="325"/>
    </row>
    <row r="627" spans="1:14" s="54" customFormat="1" ht="15.75" customHeight="1">
      <c r="A627" s="123"/>
      <c r="B627" s="142" t="s">
        <v>670</v>
      </c>
      <c r="C627" s="41" t="s">
        <v>671</v>
      </c>
      <c r="D627" s="91">
        <v>1400</v>
      </c>
      <c r="E627" s="91"/>
      <c r="F627" s="91"/>
      <c r="G627" s="188">
        <f>D627+E627-F627</f>
        <v>1400</v>
      </c>
      <c r="H627" s="91">
        <f t="shared" si="114"/>
        <v>1400</v>
      </c>
      <c r="I627" s="91">
        <f>H627</f>
        <v>1400</v>
      </c>
      <c r="J627" s="178"/>
      <c r="K627" s="179">
        <v>0</v>
      </c>
      <c r="L627" s="182"/>
      <c r="M627" s="182"/>
      <c r="N627" s="325"/>
    </row>
    <row r="628" spans="1:14" s="54" customFormat="1" ht="14.25" customHeight="1">
      <c r="A628" s="123"/>
      <c r="B628" s="142" t="s">
        <v>126</v>
      </c>
      <c r="C628" s="41" t="s">
        <v>127</v>
      </c>
      <c r="D628" s="91">
        <v>600</v>
      </c>
      <c r="E628" s="91"/>
      <c r="F628" s="91"/>
      <c r="G628" s="188">
        <f>D628+E628-F628</f>
        <v>600</v>
      </c>
      <c r="H628" s="91">
        <f t="shared" si="114"/>
        <v>600</v>
      </c>
      <c r="I628" s="91">
        <v>0</v>
      </c>
      <c r="J628" s="178"/>
      <c r="K628" s="179">
        <v>0</v>
      </c>
      <c r="L628" s="182"/>
      <c r="M628" s="182"/>
      <c r="N628" s="325"/>
    </row>
    <row r="629" spans="1:14" s="54" customFormat="1" ht="13.5" customHeight="1">
      <c r="A629" s="123"/>
      <c r="B629" s="142" t="s">
        <v>130</v>
      </c>
      <c r="C629" s="41" t="s">
        <v>217</v>
      </c>
      <c r="D629" s="91">
        <v>400</v>
      </c>
      <c r="E629" s="91"/>
      <c r="F629" s="91"/>
      <c r="G629" s="188">
        <f>D629+E629-F629</f>
        <v>400</v>
      </c>
      <c r="H629" s="91">
        <f t="shared" si="114"/>
        <v>400</v>
      </c>
      <c r="I629" s="91">
        <v>0</v>
      </c>
      <c r="J629" s="178"/>
      <c r="K629" s="179">
        <v>0</v>
      </c>
      <c r="L629" s="182"/>
      <c r="M629" s="182"/>
      <c r="N629" s="325"/>
    </row>
    <row r="630" spans="1:14" s="54" customFormat="1" ht="25.5" customHeight="1">
      <c r="A630" s="378" t="s">
        <v>939</v>
      </c>
      <c r="B630" s="149"/>
      <c r="C630" s="466" t="s">
        <v>415</v>
      </c>
      <c r="D630" s="324">
        <f>D631</f>
        <v>3292</v>
      </c>
      <c r="E630" s="324">
        <f aca="true" t="shared" si="120" ref="E630:N630">E631</f>
        <v>0</v>
      </c>
      <c r="F630" s="324">
        <f t="shared" si="120"/>
        <v>0</v>
      </c>
      <c r="G630" s="324">
        <f t="shared" si="120"/>
        <v>3292</v>
      </c>
      <c r="H630" s="324">
        <f t="shared" si="120"/>
        <v>3292</v>
      </c>
      <c r="I630" s="324">
        <f t="shared" si="120"/>
        <v>0</v>
      </c>
      <c r="J630" s="324">
        <f t="shared" si="120"/>
        <v>0</v>
      </c>
      <c r="K630" s="324">
        <f t="shared" si="120"/>
        <v>0</v>
      </c>
      <c r="L630" s="324">
        <f t="shared" si="120"/>
        <v>0</v>
      </c>
      <c r="M630" s="324">
        <f t="shared" si="120"/>
        <v>0</v>
      </c>
      <c r="N630" s="377">
        <f t="shared" si="120"/>
        <v>0</v>
      </c>
    </row>
    <row r="631" spans="1:14" s="54" customFormat="1" ht="18" customHeight="1">
      <c r="A631" s="123"/>
      <c r="B631" s="142" t="s">
        <v>344</v>
      </c>
      <c r="C631" s="41" t="s">
        <v>924</v>
      </c>
      <c r="D631" s="91">
        <v>3292</v>
      </c>
      <c r="E631" s="91"/>
      <c r="F631" s="91"/>
      <c r="G631" s="188">
        <f>D631+E631-F631</f>
        <v>3292</v>
      </c>
      <c r="H631" s="91">
        <f>G631</f>
        <v>3292</v>
      </c>
      <c r="I631" s="91"/>
      <c r="J631" s="178"/>
      <c r="K631" s="179"/>
      <c r="L631" s="182"/>
      <c r="M631" s="182"/>
      <c r="N631" s="325"/>
    </row>
    <row r="632" spans="1:14" s="54" customFormat="1" ht="19.5" customHeight="1">
      <c r="A632" s="121" t="s">
        <v>374</v>
      </c>
      <c r="B632" s="148"/>
      <c r="C632" s="77" t="s">
        <v>182</v>
      </c>
      <c r="D632" s="176">
        <f>SUM(D633:D640)</f>
        <v>300598</v>
      </c>
      <c r="E632" s="176">
        <f aca="true" t="shared" si="121" ref="E632:N632">SUM(E633:E640)</f>
        <v>0</v>
      </c>
      <c r="F632" s="176">
        <f t="shared" si="121"/>
        <v>0</v>
      </c>
      <c r="G632" s="176">
        <f t="shared" si="121"/>
        <v>300598</v>
      </c>
      <c r="H632" s="176">
        <f t="shared" si="121"/>
        <v>300598</v>
      </c>
      <c r="I632" s="176">
        <f t="shared" si="121"/>
        <v>172941</v>
      </c>
      <c r="J632" s="176">
        <f t="shared" si="121"/>
        <v>32538</v>
      </c>
      <c r="K632" s="176">
        <f t="shared" si="121"/>
        <v>0</v>
      </c>
      <c r="L632" s="176">
        <f t="shared" si="121"/>
        <v>0</v>
      </c>
      <c r="M632" s="176">
        <f t="shared" si="121"/>
        <v>0</v>
      </c>
      <c r="N632" s="177">
        <f t="shared" si="121"/>
        <v>0</v>
      </c>
    </row>
    <row r="633" spans="1:14" s="54" customFormat="1" ht="16.5" customHeight="1">
      <c r="A633" s="119"/>
      <c r="B633" s="402" t="s">
        <v>117</v>
      </c>
      <c r="C633" s="41" t="s">
        <v>395</v>
      </c>
      <c r="D633" s="188">
        <v>160530</v>
      </c>
      <c r="E633" s="188"/>
      <c r="F633" s="188"/>
      <c r="G633" s="188">
        <f aca="true" t="shared" si="122" ref="G633:G640">D633+E633-F633</f>
        <v>160530</v>
      </c>
      <c r="H633" s="188">
        <f>G633</f>
        <v>160530</v>
      </c>
      <c r="I633" s="188">
        <f>H633</f>
        <v>160530</v>
      </c>
      <c r="J633" s="188"/>
      <c r="K633" s="188"/>
      <c r="L633" s="188"/>
      <c r="M633" s="188"/>
      <c r="N633" s="217"/>
    </row>
    <row r="634" spans="1:14" s="54" customFormat="1" ht="15.75" customHeight="1">
      <c r="A634" s="119"/>
      <c r="B634" s="402" t="s">
        <v>122</v>
      </c>
      <c r="C634" s="41" t="s">
        <v>123</v>
      </c>
      <c r="D634" s="188">
        <v>12411</v>
      </c>
      <c r="E634" s="188"/>
      <c r="F634" s="188"/>
      <c r="G634" s="188">
        <f t="shared" si="122"/>
        <v>12411</v>
      </c>
      <c r="H634" s="188">
        <f>G634</f>
        <v>12411</v>
      </c>
      <c r="I634" s="188">
        <f>H634</f>
        <v>12411</v>
      </c>
      <c r="J634" s="188"/>
      <c r="K634" s="188"/>
      <c r="L634" s="188"/>
      <c r="M634" s="188"/>
      <c r="N634" s="217"/>
    </row>
    <row r="635" spans="1:14" s="54" customFormat="1" ht="15.75" customHeight="1">
      <c r="A635" s="119"/>
      <c r="B635" s="402" t="s">
        <v>147</v>
      </c>
      <c r="C635" s="41" t="s">
        <v>148</v>
      </c>
      <c r="D635" s="188">
        <v>28222</v>
      </c>
      <c r="E635" s="188"/>
      <c r="F635" s="188"/>
      <c r="G635" s="188">
        <f t="shared" si="122"/>
        <v>28222</v>
      </c>
      <c r="H635" s="188">
        <f>G635</f>
        <v>28222</v>
      </c>
      <c r="I635" s="188"/>
      <c r="J635" s="188">
        <f>H635</f>
        <v>28222</v>
      </c>
      <c r="K635" s="188"/>
      <c r="L635" s="188"/>
      <c r="M635" s="188"/>
      <c r="N635" s="217"/>
    </row>
    <row r="636" spans="1:14" s="54" customFormat="1" ht="15.75" customHeight="1">
      <c r="A636" s="119"/>
      <c r="B636" s="402" t="s">
        <v>124</v>
      </c>
      <c r="C636" s="41" t="s">
        <v>125</v>
      </c>
      <c r="D636" s="188">
        <v>4316</v>
      </c>
      <c r="E636" s="188"/>
      <c r="F636" s="188"/>
      <c r="G636" s="188">
        <f t="shared" si="122"/>
        <v>4316</v>
      </c>
      <c r="H636" s="188">
        <f>G636</f>
        <v>4316</v>
      </c>
      <c r="I636" s="188"/>
      <c r="J636" s="188">
        <f>H636</f>
        <v>4316</v>
      </c>
      <c r="K636" s="188"/>
      <c r="L636" s="188"/>
      <c r="M636" s="188"/>
      <c r="N636" s="217"/>
    </row>
    <row r="637" spans="1:14" s="54" customFormat="1" ht="15" customHeight="1">
      <c r="A637" s="401"/>
      <c r="B637" s="402" t="s">
        <v>901</v>
      </c>
      <c r="C637" s="41" t="s">
        <v>127</v>
      </c>
      <c r="D637" s="188">
        <v>1404</v>
      </c>
      <c r="E637" s="188"/>
      <c r="F637" s="188"/>
      <c r="G637" s="188">
        <f t="shared" si="122"/>
        <v>1404</v>
      </c>
      <c r="H637" s="188">
        <f>G637</f>
        <v>1404</v>
      </c>
      <c r="I637" s="188"/>
      <c r="J637" s="188"/>
      <c r="K637" s="188"/>
      <c r="L637" s="188"/>
      <c r="M637" s="188"/>
      <c r="N637" s="217"/>
    </row>
    <row r="638" spans="1:14" s="54" customFormat="1" ht="15" customHeight="1">
      <c r="A638" s="401"/>
      <c r="B638" s="402" t="s">
        <v>902</v>
      </c>
      <c r="C638" s="41" t="s">
        <v>217</v>
      </c>
      <c r="D638" s="188">
        <v>35200</v>
      </c>
      <c r="E638" s="188"/>
      <c r="F638" s="188"/>
      <c r="G638" s="188">
        <f t="shared" si="122"/>
        <v>35200</v>
      </c>
      <c r="H638" s="188">
        <f>G638</f>
        <v>35200</v>
      </c>
      <c r="I638" s="188"/>
      <c r="J638" s="188"/>
      <c r="K638" s="188"/>
      <c r="L638" s="188"/>
      <c r="M638" s="188"/>
      <c r="N638" s="217"/>
    </row>
    <row r="639" spans="1:14" s="54" customFormat="1" ht="15" customHeight="1">
      <c r="A639" s="401"/>
      <c r="B639" s="402" t="s">
        <v>903</v>
      </c>
      <c r="C639" s="195" t="s">
        <v>752</v>
      </c>
      <c r="D639" s="188">
        <v>9257</v>
      </c>
      <c r="E639" s="188"/>
      <c r="F639" s="188"/>
      <c r="G639" s="188">
        <f t="shared" si="122"/>
        <v>9257</v>
      </c>
      <c r="H639" s="188">
        <f>G639</f>
        <v>9257</v>
      </c>
      <c r="I639" s="188"/>
      <c r="J639" s="188"/>
      <c r="K639" s="188"/>
      <c r="L639" s="188"/>
      <c r="M639" s="188"/>
      <c r="N639" s="217"/>
    </row>
    <row r="640" spans="1:14" s="54" customFormat="1" ht="15.75" customHeight="1">
      <c r="A640" s="123"/>
      <c r="B640" s="142" t="s">
        <v>136</v>
      </c>
      <c r="C640" s="41" t="s">
        <v>137</v>
      </c>
      <c r="D640" s="91">
        <v>49258</v>
      </c>
      <c r="E640" s="91"/>
      <c r="F640" s="91"/>
      <c r="G640" s="188">
        <f t="shared" si="122"/>
        <v>49258</v>
      </c>
      <c r="H640" s="91">
        <f t="shared" si="114"/>
        <v>49258</v>
      </c>
      <c r="I640" s="91">
        <v>0</v>
      </c>
      <c r="J640" s="178"/>
      <c r="K640" s="179">
        <v>0</v>
      </c>
      <c r="L640" s="182"/>
      <c r="M640" s="182"/>
      <c r="N640" s="325"/>
    </row>
    <row r="641" spans="1:14" s="54" customFormat="1" ht="27.75" customHeight="1">
      <c r="A641" s="137" t="s">
        <v>375</v>
      </c>
      <c r="B641" s="143"/>
      <c r="C641" s="67" t="s">
        <v>878</v>
      </c>
      <c r="D641" s="180">
        <f aca="true" t="shared" si="123" ref="D641:N641">D642+D644</f>
        <v>40100</v>
      </c>
      <c r="E641" s="180">
        <f t="shared" si="123"/>
        <v>0</v>
      </c>
      <c r="F641" s="180">
        <f t="shared" si="123"/>
        <v>0</v>
      </c>
      <c r="G641" s="180">
        <f t="shared" si="123"/>
        <v>40100</v>
      </c>
      <c r="H641" s="180">
        <f t="shared" si="123"/>
        <v>40100</v>
      </c>
      <c r="I641" s="180">
        <f t="shared" si="123"/>
        <v>0</v>
      </c>
      <c r="J641" s="180">
        <f t="shared" si="123"/>
        <v>0</v>
      </c>
      <c r="K641" s="180">
        <f t="shared" si="123"/>
        <v>33000</v>
      </c>
      <c r="L641" s="180">
        <f t="shared" si="123"/>
        <v>0</v>
      </c>
      <c r="M641" s="180">
        <f t="shared" si="123"/>
        <v>0</v>
      </c>
      <c r="N641" s="181">
        <f t="shared" si="123"/>
        <v>0</v>
      </c>
    </row>
    <row r="642" spans="1:14" s="54" customFormat="1" ht="16.5" customHeight="1">
      <c r="A642" s="121" t="s">
        <v>376</v>
      </c>
      <c r="B642" s="148"/>
      <c r="C642" s="77" t="s">
        <v>377</v>
      </c>
      <c r="D642" s="176">
        <f aca="true" t="shared" si="124" ref="D642:N642">D643</f>
        <v>33000</v>
      </c>
      <c r="E642" s="176">
        <f t="shared" si="124"/>
        <v>0</v>
      </c>
      <c r="F642" s="176">
        <f t="shared" si="124"/>
        <v>0</v>
      </c>
      <c r="G642" s="176">
        <f t="shared" si="124"/>
        <v>33000</v>
      </c>
      <c r="H642" s="176">
        <f t="shared" si="124"/>
        <v>33000</v>
      </c>
      <c r="I642" s="176">
        <f t="shared" si="124"/>
        <v>0</v>
      </c>
      <c r="J642" s="176">
        <f t="shared" si="124"/>
        <v>0</v>
      </c>
      <c r="K642" s="176">
        <f t="shared" si="124"/>
        <v>33000</v>
      </c>
      <c r="L642" s="176">
        <f t="shared" si="124"/>
        <v>0</v>
      </c>
      <c r="M642" s="176">
        <f t="shared" si="124"/>
        <v>0</v>
      </c>
      <c r="N642" s="177">
        <f t="shared" si="124"/>
        <v>0</v>
      </c>
    </row>
    <row r="643" spans="1:14" s="54" customFormat="1" ht="22.5" customHeight="1">
      <c r="A643" s="123"/>
      <c r="B643" s="142" t="s">
        <v>172</v>
      </c>
      <c r="C643" s="41" t="s">
        <v>205</v>
      </c>
      <c r="D643" s="91">
        <v>33000</v>
      </c>
      <c r="E643" s="91"/>
      <c r="F643" s="91"/>
      <c r="G643" s="188">
        <f>D643+E643-F643</f>
        <v>33000</v>
      </c>
      <c r="H643" s="91">
        <f t="shared" si="114"/>
        <v>33000</v>
      </c>
      <c r="I643" s="91">
        <v>0</v>
      </c>
      <c r="J643" s="178">
        <v>0</v>
      </c>
      <c r="K643" s="178">
        <f>H643</f>
        <v>33000</v>
      </c>
      <c r="L643" s="182"/>
      <c r="M643" s="182"/>
      <c r="N643" s="325"/>
    </row>
    <row r="644" spans="1:14" s="54" customFormat="1" ht="17.25" customHeight="1">
      <c r="A644" s="121" t="s">
        <v>378</v>
      </c>
      <c r="B644" s="149"/>
      <c r="C644" s="77" t="s">
        <v>182</v>
      </c>
      <c r="D644" s="176">
        <f>SUM(D645:D646)</f>
        <v>7100</v>
      </c>
      <c r="E644" s="176">
        <f aca="true" t="shared" si="125" ref="E644:N644">SUM(E645:E646)</f>
        <v>0</v>
      </c>
      <c r="F644" s="176">
        <f t="shared" si="125"/>
        <v>0</v>
      </c>
      <c r="G644" s="176">
        <f t="shared" si="125"/>
        <v>7100</v>
      </c>
      <c r="H644" s="176">
        <f t="shared" si="125"/>
        <v>7100</v>
      </c>
      <c r="I644" s="176">
        <f t="shared" si="125"/>
        <v>0</v>
      </c>
      <c r="J644" s="176">
        <f t="shared" si="125"/>
        <v>0</v>
      </c>
      <c r="K644" s="176">
        <f t="shared" si="125"/>
        <v>0</v>
      </c>
      <c r="L644" s="176">
        <f t="shared" si="125"/>
        <v>0</v>
      </c>
      <c r="M644" s="176">
        <f t="shared" si="125"/>
        <v>0</v>
      </c>
      <c r="N644" s="177">
        <f t="shared" si="125"/>
        <v>0</v>
      </c>
    </row>
    <row r="645" spans="1:14" s="54" customFormat="1" ht="18" customHeight="1">
      <c r="A645" s="136"/>
      <c r="B645" s="142" t="s">
        <v>126</v>
      </c>
      <c r="C645" s="41" t="s">
        <v>127</v>
      </c>
      <c r="D645" s="91">
        <v>5900</v>
      </c>
      <c r="E645" s="91"/>
      <c r="F645" s="91"/>
      <c r="G645" s="188">
        <f>D645+E645-F645</f>
        <v>5900</v>
      </c>
      <c r="H645" s="91">
        <f t="shared" si="114"/>
        <v>5900</v>
      </c>
      <c r="I645" s="91">
        <v>0</v>
      </c>
      <c r="J645" s="178">
        <v>0</v>
      </c>
      <c r="K645" s="178">
        <v>0</v>
      </c>
      <c r="L645" s="182"/>
      <c r="M645" s="182"/>
      <c r="N645" s="325"/>
    </row>
    <row r="646" spans="1:14" s="54" customFormat="1" ht="18.75" customHeight="1">
      <c r="A646" s="136"/>
      <c r="B646" s="142" t="s">
        <v>130</v>
      </c>
      <c r="C646" s="41" t="s">
        <v>217</v>
      </c>
      <c r="D646" s="91">
        <v>1200</v>
      </c>
      <c r="E646" s="91"/>
      <c r="F646" s="91"/>
      <c r="G646" s="188">
        <f>D646+E646-F646</f>
        <v>1200</v>
      </c>
      <c r="H646" s="91">
        <f>G646</f>
        <v>1200</v>
      </c>
      <c r="I646" s="91">
        <v>0</v>
      </c>
      <c r="J646" s="178">
        <v>0</v>
      </c>
      <c r="K646" s="178">
        <v>0</v>
      </c>
      <c r="L646" s="182"/>
      <c r="M646" s="182"/>
      <c r="N646" s="325"/>
    </row>
    <row r="647" spans="1:14" s="54" customFormat="1" ht="16.5" customHeight="1">
      <c r="A647" s="124" t="s">
        <v>379</v>
      </c>
      <c r="B647" s="140"/>
      <c r="C647" s="67" t="s">
        <v>576</v>
      </c>
      <c r="D647" s="180">
        <f aca="true" t="shared" si="126" ref="D647:N647">D648</f>
        <v>16000</v>
      </c>
      <c r="E647" s="180">
        <f t="shared" si="126"/>
        <v>0</v>
      </c>
      <c r="F647" s="180">
        <f t="shared" si="126"/>
        <v>0</v>
      </c>
      <c r="G647" s="180">
        <f t="shared" si="126"/>
        <v>16000</v>
      </c>
      <c r="H647" s="180">
        <f t="shared" si="126"/>
        <v>16000</v>
      </c>
      <c r="I647" s="180">
        <f t="shared" si="126"/>
        <v>0</v>
      </c>
      <c r="J647" s="180">
        <f t="shared" si="126"/>
        <v>0</v>
      </c>
      <c r="K647" s="180">
        <f t="shared" si="126"/>
        <v>16000</v>
      </c>
      <c r="L647" s="180">
        <f t="shared" si="126"/>
        <v>0</v>
      </c>
      <c r="M647" s="180">
        <f t="shared" si="126"/>
        <v>0</v>
      </c>
      <c r="N647" s="181">
        <f t="shared" si="126"/>
        <v>0</v>
      </c>
    </row>
    <row r="648" spans="1:14" s="54" customFormat="1" ht="15" customHeight="1">
      <c r="A648" s="121" t="s">
        <v>380</v>
      </c>
      <c r="B648" s="139"/>
      <c r="C648" s="77" t="s">
        <v>182</v>
      </c>
      <c r="D648" s="176">
        <f aca="true" t="shared" si="127" ref="D648:N648">D649</f>
        <v>16000</v>
      </c>
      <c r="E648" s="176">
        <f t="shared" si="127"/>
        <v>0</v>
      </c>
      <c r="F648" s="176">
        <f t="shared" si="127"/>
        <v>0</v>
      </c>
      <c r="G648" s="176">
        <f t="shared" si="127"/>
        <v>16000</v>
      </c>
      <c r="H648" s="176">
        <f t="shared" si="127"/>
        <v>16000</v>
      </c>
      <c r="I648" s="176">
        <f t="shared" si="127"/>
        <v>0</v>
      </c>
      <c r="J648" s="176">
        <f t="shared" si="127"/>
        <v>0</v>
      </c>
      <c r="K648" s="176">
        <f t="shared" si="127"/>
        <v>16000</v>
      </c>
      <c r="L648" s="176">
        <f t="shared" si="127"/>
        <v>0</v>
      </c>
      <c r="M648" s="176">
        <f t="shared" si="127"/>
        <v>0</v>
      </c>
      <c r="N648" s="177">
        <f t="shared" si="127"/>
        <v>0</v>
      </c>
    </row>
    <row r="649" spans="1:14" s="54" customFormat="1" ht="25.5" customHeight="1">
      <c r="A649" s="136"/>
      <c r="B649" s="48" t="s">
        <v>361</v>
      </c>
      <c r="C649" s="41" t="s">
        <v>398</v>
      </c>
      <c r="D649" s="91">
        <v>16000</v>
      </c>
      <c r="E649" s="91"/>
      <c r="F649" s="91"/>
      <c r="G649" s="188">
        <f>D649+E649-F649</f>
        <v>16000</v>
      </c>
      <c r="H649" s="91">
        <f>G649</f>
        <v>16000</v>
      </c>
      <c r="I649" s="91">
        <v>0</v>
      </c>
      <c r="J649" s="178"/>
      <c r="K649" s="179">
        <f>H649</f>
        <v>16000</v>
      </c>
      <c r="L649" s="182"/>
      <c r="M649" s="182"/>
      <c r="N649" s="325"/>
    </row>
    <row r="650" spans="1:14" s="54" customFormat="1" ht="27.75" customHeight="1" thickBot="1">
      <c r="A650" s="146"/>
      <c r="B650" s="147"/>
      <c r="C650" s="120" t="s">
        <v>381</v>
      </c>
      <c r="D650" s="187">
        <f aca="true" t="shared" si="128" ref="D650:N650">D8+D13+D19+D46+D48+D58+D84+D180+D222+D229+D233+D386+D402+D521+D566+D641+D647</f>
        <v>35903882</v>
      </c>
      <c r="E650" s="187">
        <f t="shared" si="128"/>
        <v>858308</v>
      </c>
      <c r="F650" s="187">
        <f t="shared" si="128"/>
        <v>613265</v>
      </c>
      <c r="G650" s="187">
        <f t="shared" si="128"/>
        <v>36148925</v>
      </c>
      <c r="H650" s="187">
        <f t="shared" si="128"/>
        <v>32427927</v>
      </c>
      <c r="I650" s="187">
        <f t="shared" si="128"/>
        <v>15989011</v>
      </c>
      <c r="J650" s="187">
        <f t="shared" si="128"/>
        <v>2455647</v>
      </c>
      <c r="K650" s="187">
        <f t="shared" si="128"/>
        <v>2225493</v>
      </c>
      <c r="L650" s="187">
        <f t="shared" si="128"/>
        <v>595370</v>
      </c>
      <c r="M650" s="187">
        <f t="shared" si="128"/>
        <v>372371</v>
      </c>
      <c r="N650" s="599">
        <f t="shared" si="128"/>
        <v>3720998</v>
      </c>
    </row>
    <row r="651" spans="1:14" s="54" customFormat="1" ht="12.75" customHeight="1">
      <c r="A651"/>
      <c r="B651"/>
      <c r="C651"/>
      <c r="D651"/>
      <c r="E651"/>
      <c r="F651"/>
      <c r="G651"/>
      <c r="H651"/>
      <c r="I651" s="715" t="s">
        <v>757</v>
      </c>
      <c r="J651" s="715"/>
      <c r="K651" s="715"/>
      <c r="L651" s="715"/>
      <c r="M651"/>
      <c r="N651"/>
    </row>
    <row r="652" spans="1:14" s="54" customFormat="1" ht="9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4" customFormat="1" ht="12.75">
      <c r="A653"/>
      <c r="B653"/>
      <c r="C653"/>
      <c r="D653"/>
      <c r="E653"/>
      <c r="F653"/>
      <c r="G653"/>
      <c r="H653"/>
      <c r="I653" s="715" t="s">
        <v>775</v>
      </c>
      <c r="J653" s="715"/>
      <c r="K653" s="715"/>
      <c r="L653" s="715"/>
      <c r="M653"/>
      <c r="N653"/>
    </row>
    <row r="654" spans="1:14" s="54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4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4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4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4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4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4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4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4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4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4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4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4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4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4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</sheetData>
  <mergeCells count="21">
    <mergeCell ref="I5:I6"/>
    <mergeCell ref="I4:M4"/>
    <mergeCell ref="H4:H6"/>
    <mergeCell ref="K5:K6"/>
    <mergeCell ref="A3:A6"/>
    <mergeCell ref="G3:G6"/>
    <mergeCell ref="B3:B6"/>
    <mergeCell ref="C3:C6"/>
    <mergeCell ref="E3:F4"/>
    <mergeCell ref="E5:E6"/>
    <mergeCell ref="F5:F6"/>
    <mergeCell ref="B2:M2"/>
    <mergeCell ref="I653:L653"/>
    <mergeCell ref="K1:N1"/>
    <mergeCell ref="M5:M6"/>
    <mergeCell ref="N4:N6"/>
    <mergeCell ref="L5:L6"/>
    <mergeCell ref="D3:D6"/>
    <mergeCell ref="I651:L651"/>
    <mergeCell ref="H3:N3"/>
    <mergeCell ref="J5:J6"/>
  </mergeCells>
  <printOptions/>
  <pageMargins left="0.3937007874015748" right="0.3937007874015748" top="0.3937007874015748" bottom="0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19" manualBreakCount="19">
    <brk id="37" max="13" man="1"/>
    <brk id="62" max="13" man="1"/>
    <brk id="95" max="13" man="1"/>
    <brk id="129" max="13" man="1"/>
    <brk id="161" max="13" man="1"/>
    <brk id="193" max="13" man="1"/>
    <brk id="221" max="13" man="1"/>
    <brk id="252" max="13" man="1"/>
    <brk id="289" max="13" man="1"/>
    <brk id="328" max="13" man="1"/>
    <brk id="362" max="13" man="1"/>
    <brk id="393" max="13" man="1"/>
    <brk id="424" max="13" man="1"/>
    <brk id="460" max="13" man="1"/>
    <brk id="491" max="13" man="1"/>
    <brk id="523" max="13" man="1"/>
    <brk id="561" max="13" man="1"/>
    <brk id="599" max="13" man="1"/>
    <brk id="6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B4">
      <selection activeCell="F21" sqref="F2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0"/>
      <c r="J2" s="670" t="s">
        <v>199</v>
      </c>
      <c r="K2" s="670"/>
      <c r="L2" s="670"/>
      <c r="M2" s="670"/>
      <c r="N2" s="670"/>
      <c r="O2" s="670"/>
      <c r="P2" s="670"/>
    </row>
    <row r="3" spans="1:16" ht="27" customHeight="1">
      <c r="A3" s="735" t="s">
        <v>789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</row>
    <row r="4" spans="1:16" ht="12.75" customHeight="1">
      <c r="A4" s="691" t="s">
        <v>446</v>
      </c>
      <c r="B4" s="681" t="s">
        <v>407</v>
      </c>
      <c r="C4" s="681" t="s">
        <v>408</v>
      </c>
      <c r="D4" s="681" t="s">
        <v>760</v>
      </c>
      <c r="E4" s="691" t="s">
        <v>84</v>
      </c>
      <c r="F4" s="691" t="s">
        <v>260</v>
      </c>
      <c r="G4" s="697" t="s">
        <v>451</v>
      </c>
      <c r="H4" s="698"/>
      <c r="I4" s="698"/>
      <c r="J4" s="698"/>
      <c r="K4" s="698"/>
      <c r="L4" s="698"/>
      <c r="M4" s="698"/>
      <c r="N4" s="698"/>
      <c r="O4" s="699"/>
      <c r="P4" s="691" t="s">
        <v>266</v>
      </c>
    </row>
    <row r="5" spans="1:16" ht="12" customHeight="1">
      <c r="A5" s="692"/>
      <c r="B5" s="682"/>
      <c r="C5" s="682"/>
      <c r="D5" s="682"/>
      <c r="E5" s="692"/>
      <c r="F5" s="692"/>
      <c r="G5" s="691" t="s">
        <v>783</v>
      </c>
      <c r="H5" s="697" t="s">
        <v>269</v>
      </c>
      <c r="I5" s="698"/>
      <c r="J5" s="698"/>
      <c r="K5" s="698"/>
      <c r="L5" s="698"/>
      <c r="M5" s="699"/>
      <c r="N5" s="681">
        <v>2009</v>
      </c>
      <c r="O5" s="681">
        <v>2010</v>
      </c>
      <c r="P5" s="692"/>
    </row>
    <row r="6" spans="1:16" ht="51" customHeight="1">
      <c r="A6" s="693"/>
      <c r="B6" s="683"/>
      <c r="C6" s="683"/>
      <c r="D6" s="683"/>
      <c r="E6" s="693"/>
      <c r="F6" s="693"/>
      <c r="G6" s="693"/>
      <c r="H6" s="84" t="s">
        <v>268</v>
      </c>
      <c r="I6" s="84" t="s">
        <v>546</v>
      </c>
      <c r="J6" s="84" t="s">
        <v>267</v>
      </c>
      <c r="K6" s="678" t="s">
        <v>654</v>
      </c>
      <c r="L6" s="669"/>
      <c r="M6" s="84" t="s">
        <v>270</v>
      </c>
      <c r="N6" s="683"/>
      <c r="O6" s="683"/>
      <c r="P6" s="693"/>
    </row>
    <row r="7" spans="1:16" ht="12.75">
      <c r="A7" s="5">
        <v>1</v>
      </c>
      <c r="B7" s="505">
        <v>2</v>
      </c>
      <c r="C7" s="505">
        <v>3</v>
      </c>
      <c r="D7" s="505">
        <v>4</v>
      </c>
      <c r="E7" s="39">
        <v>5</v>
      </c>
      <c r="F7" s="39">
        <v>6</v>
      </c>
      <c r="G7" s="39">
        <v>7</v>
      </c>
      <c r="H7" s="39">
        <v>8</v>
      </c>
      <c r="I7" s="39">
        <v>8</v>
      </c>
      <c r="J7" s="39">
        <v>9</v>
      </c>
      <c r="K7" s="677">
        <v>10</v>
      </c>
      <c r="L7" s="677"/>
      <c r="M7" s="39">
        <v>11</v>
      </c>
      <c r="N7" s="39">
        <v>12</v>
      </c>
      <c r="O7" s="39">
        <v>13</v>
      </c>
      <c r="P7" s="39">
        <v>14</v>
      </c>
    </row>
    <row r="8" spans="1:16" ht="13.5" customHeight="1">
      <c r="A8" s="530"/>
      <c r="B8" s="505"/>
      <c r="C8" s="505"/>
      <c r="D8" s="505"/>
      <c r="E8" s="704" t="s">
        <v>31</v>
      </c>
      <c r="F8" s="519"/>
      <c r="G8" s="519"/>
      <c r="H8" s="520"/>
      <c r="I8" s="527"/>
      <c r="J8" s="505"/>
      <c r="K8" s="88" t="s">
        <v>420</v>
      </c>
      <c r="L8" s="39"/>
      <c r="M8" s="505"/>
      <c r="N8" s="507"/>
      <c r="O8" s="519"/>
      <c r="P8" s="674" t="s">
        <v>545</v>
      </c>
    </row>
    <row r="9" spans="1:16" ht="12.75" customHeight="1">
      <c r="A9" s="531" t="s">
        <v>456</v>
      </c>
      <c r="B9" s="523">
        <v>600</v>
      </c>
      <c r="C9" s="523">
        <v>60014</v>
      </c>
      <c r="D9" s="523">
        <v>6050</v>
      </c>
      <c r="E9" s="684"/>
      <c r="F9" s="521">
        <f>G9+N9+O9</f>
        <v>2195487</v>
      </c>
      <c r="G9" s="521">
        <f>H9</f>
        <v>12200</v>
      </c>
      <c r="H9" s="521">
        <v>12200</v>
      </c>
      <c r="I9" s="527"/>
      <c r="J9" s="508"/>
      <c r="K9" s="88" t="s">
        <v>422</v>
      </c>
      <c r="L9" s="39"/>
      <c r="M9" s="508"/>
      <c r="N9" s="521">
        <v>807308</v>
      </c>
      <c r="O9" s="521">
        <v>1375979</v>
      </c>
      <c r="P9" s="675"/>
    </row>
    <row r="10" spans="1:16" ht="12.75" customHeight="1">
      <c r="A10" s="532"/>
      <c r="B10" s="509"/>
      <c r="C10" s="509"/>
      <c r="D10" s="509"/>
      <c r="E10" s="685"/>
      <c r="F10" s="521"/>
      <c r="G10" s="521"/>
      <c r="H10" s="526"/>
      <c r="I10" s="527"/>
      <c r="J10" s="508"/>
      <c r="K10" s="88" t="s">
        <v>424</v>
      </c>
      <c r="L10" s="39"/>
      <c r="M10" s="508"/>
      <c r="N10" s="523"/>
      <c r="O10" s="521"/>
      <c r="P10" s="675"/>
    </row>
    <row r="11" spans="1:16" ht="12.75">
      <c r="A11" s="504"/>
      <c r="B11" s="508"/>
      <c r="C11" s="508"/>
      <c r="D11" s="508"/>
      <c r="E11" s="671" t="s">
        <v>32</v>
      </c>
      <c r="F11" s="519"/>
      <c r="G11" s="525"/>
      <c r="H11" s="520"/>
      <c r="I11" s="528"/>
      <c r="J11" s="505"/>
      <c r="K11" s="88" t="s">
        <v>420</v>
      </c>
      <c r="L11" s="39"/>
      <c r="M11" s="505"/>
      <c r="N11" s="507"/>
      <c r="O11" s="519"/>
      <c r="P11" s="675"/>
    </row>
    <row r="12" spans="1:16" ht="12.75">
      <c r="A12" s="529" t="s">
        <v>457</v>
      </c>
      <c r="B12" s="523">
        <v>600</v>
      </c>
      <c r="C12" s="523">
        <v>60014</v>
      </c>
      <c r="D12" s="523">
        <v>6050</v>
      </c>
      <c r="E12" s="672"/>
      <c r="F12" s="521">
        <f>G12+N12+O12</f>
        <v>5202859</v>
      </c>
      <c r="G12" s="534">
        <f>H12</f>
        <v>13080</v>
      </c>
      <c r="H12" s="521">
        <v>13080</v>
      </c>
      <c r="I12" s="528"/>
      <c r="J12" s="508"/>
      <c r="K12" s="88" t="s">
        <v>422</v>
      </c>
      <c r="L12" s="39"/>
      <c r="M12" s="508"/>
      <c r="N12" s="521">
        <v>2560350</v>
      </c>
      <c r="O12" s="521">
        <v>2629429</v>
      </c>
      <c r="P12" s="675"/>
    </row>
    <row r="13" spans="1:16" ht="12.75">
      <c r="A13" s="506"/>
      <c r="B13" s="509"/>
      <c r="C13" s="509"/>
      <c r="D13" s="509"/>
      <c r="E13" s="673"/>
      <c r="F13" s="522"/>
      <c r="G13" s="535"/>
      <c r="H13" s="533"/>
      <c r="I13" s="528"/>
      <c r="J13" s="509"/>
      <c r="K13" s="88" t="s">
        <v>424</v>
      </c>
      <c r="L13" s="39"/>
      <c r="M13" s="509"/>
      <c r="N13" s="524"/>
      <c r="O13" s="522"/>
      <c r="P13" s="675"/>
    </row>
    <row r="14" spans="1:16" ht="12" customHeight="1">
      <c r="A14" s="695" t="s">
        <v>459</v>
      </c>
      <c r="B14" s="689">
        <v>600</v>
      </c>
      <c r="C14" s="689">
        <v>60014</v>
      </c>
      <c r="D14" s="708">
        <v>6050</v>
      </c>
      <c r="E14" s="705" t="s">
        <v>785</v>
      </c>
      <c r="F14" s="712">
        <v>143838</v>
      </c>
      <c r="G14" s="712">
        <f>H14+J14+L14+M14</f>
        <v>88938</v>
      </c>
      <c r="H14" s="712">
        <v>88938</v>
      </c>
      <c r="I14" s="384">
        <v>0</v>
      </c>
      <c r="J14" s="712"/>
      <c r="K14" s="88" t="s">
        <v>420</v>
      </c>
      <c r="L14" s="83"/>
      <c r="M14" s="712"/>
      <c r="N14" s="736"/>
      <c r="O14" s="733"/>
      <c r="P14" s="675"/>
    </row>
    <row r="15" spans="1:16" ht="13.5" customHeight="1">
      <c r="A15" s="679"/>
      <c r="B15" s="679"/>
      <c r="C15" s="679"/>
      <c r="D15" s="708"/>
      <c r="E15" s="684"/>
      <c r="F15" s="679"/>
      <c r="G15" s="679"/>
      <c r="H15" s="679"/>
      <c r="I15" s="82"/>
      <c r="J15" s="712"/>
      <c r="K15" s="88" t="s">
        <v>422</v>
      </c>
      <c r="L15" s="83"/>
      <c r="M15" s="712"/>
      <c r="N15" s="736"/>
      <c r="O15" s="733"/>
      <c r="P15" s="675"/>
    </row>
    <row r="16" spans="1:16" ht="13.5" customHeight="1">
      <c r="A16" s="680"/>
      <c r="B16" s="680"/>
      <c r="C16" s="680"/>
      <c r="D16" s="709"/>
      <c r="E16" s="685"/>
      <c r="F16" s="680"/>
      <c r="G16" s="680"/>
      <c r="H16" s="680"/>
      <c r="I16" s="82"/>
      <c r="J16" s="713"/>
      <c r="K16" s="88" t="s">
        <v>424</v>
      </c>
      <c r="L16" s="83"/>
      <c r="M16" s="713"/>
      <c r="N16" s="737"/>
      <c r="O16" s="734"/>
      <c r="P16" s="675"/>
    </row>
    <row r="17" spans="1:16" ht="15.75" customHeight="1">
      <c r="A17" s="382"/>
      <c r="B17" s="196"/>
      <c r="C17" s="196"/>
      <c r="D17" s="196"/>
      <c r="E17" s="704" t="s">
        <v>886</v>
      </c>
      <c r="F17" s="384"/>
      <c r="G17" s="384"/>
      <c r="H17" s="384"/>
      <c r="I17" s="56"/>
      <c r="J17" s="384"/>
      <c r="K17" s="88" t="s">
        <v>420</v>
      </c>
      <c r="L17" s="83"/>
      <c r="M17" s="711"/>
      <c r="N17" s="711">
        <v>300000</v>
      </c>
      <c r="O17" s="711">
        <v>500000</v>
      </c>
      <c r="P17" s="675"/>
    </row>
    <row r="18" spans="1:16" ht="15.75" customHeight="1">
      <c r="A18" s="382" t="s">
        <v>461</v>
      </c>
      <c r="B18" s="196">
        <v>600</v>
      </c>
      <c r="C18" s="196">
        <v>60014</v>
      </c>
      <c r="D18" s="196">
        <v>6050</v>
      </c>
      <c r="E18" s="705"/>
      <c r="F18" s="384">
        <f>G18+N17++O17</f>
        <v>1102382</v>
      </c>
      <c r="G18" s="384">
        <f>L17+L18+L19+J18+H18</f>
        <v>302382</v>
      </c>
      <c r="H18" s="384">
        <v>102382</v>
      </c>
      <c r="I18" s="56"/>
      <c r="J18" s="384"/>
      <c r="K18" s="88" t="s">
        <v>422</v>
      </c>
      <c r="L18" s="83">
        <v>100000</v>
      </c>
      <c r="M18" s="712"/>
      <c r="N18" s="712"/>
      <c r="O18" s="712"/>
      <c r="P18" s="675"/>
    </row>
    <row r="19" spans="1:16" ht="15.75" customHeight="1">
      <c r="A19" s="383"/>
      <c r="B19" s="197"/>
      <c r="C19" s="197"/>
      <c r="D19" s="197"/>
      <c r="E19" s="706"/>
      <c r="F19" s="381"/>
      <c r="G19" s="381"/>
      <c r="H19" s="381"/>
      <c r="I19" s="57"/>
      <c r="J19" s="381"/>
      <c r="K19" s="88" t="s">
        <v>424</v>
      </c>
      <c r="L19" s="83">
        <v>100000</v>
      </c>
      <c r="M19" s="713"/>
      <c r="N19" s="713"/>
      <c r="O19" s="713"/>
      <c r="P19" s="676"/>
    </row>
    <row r="20" spans="1:16" ht="24.75" customHeight="1">
      <c r="A20" s="208" t="s">
        <v>463</v>
      </c>
      <c r="B20" s="390">
        <v>801</v>
      </c>
      <c r="C20" s="390">
        <v>80195</v>
      </c>
      <c r="D20" s="390">
        <v>6050</v>
      </c>
      <c r="E20" s="589" t="s">
        <v>631</v>
      </c>
      <c r="F20" s="392">
        <v>4702182</v>
      </c>
      <c r="G20" s="392">
        <f>H20+J20+L20+M20</f>
        <v>19520</v>
      </c>
      <c r="H20" s="392">
        <v>19520</v>
      </c>
      <c r="I20" s="57"/>
      <c r="J20" s="392"/>
      <c r="K20" s="88"/>
      <c r="L20" s="83"/>
      <c r="M20" s="392"/>
      <c r="N20" s="392">
        <v>1634153</v>
      </c>
      <c r="O20" s="392">
        <v>3008739</v>
      </c>
      <c r="P20" s="738" t="s">
        <v>547</v>
      </c>
    </row>
    <row r="21" spans="1:16" ht="24.75" customHeight="1">
      <c r="A21" s="208" t="s">
        <v>488</v>
      </c>
      <c r="B21" s="390">
        <v>851</v>
      </c>
      <c r="C21" s="390">
        <v>85111</v>
      </c>
      <c r="D21" s="390">
        <v>6050</v>
      </c>
      <c r="E21" s="589" t="s">
        <v>812</v>
      </c>
      <c r="F21" s="392">
        <v>1196637</v>
      </c>
      <c r="G21" s="392">
        <f>H21+J21+L21+M21</f>
        <v>250000</v>
      </c>
      <c r="H21" s="590">
        <v>148727</v>
      </c>
      <c r="I21" s="57"/>
      <c r="J21" s="590">
        <v>101273</v>
      </c>
      <c r="K21" s="88"/>
      <c r="L21" s="83"/>
      <c r="M21" s="590"/>
      <c r="N21" s="590">
        <v>946637</v>
      </c>
      <c r="O21" s="590"/>
      <c r="P21" s="739"/>
    </row>
    <row r="22" spans="1:16" ht="14.25" customHeight="1">
      <c r="A22" s="694">
        <v>7</v>
      </c>
      <c r="B22" s="688">
        <v>851</v>
      </c>
      <c r="C22" s="688">
        <v>85111</v>
      </c>
      <c r="D22" s="591">
        <v>6050</v>
      </c>
      <c r="E22" s="704" t="s">
        <v>813</v>
      </c>
      <c r="F22" s="711">
        <f>G22+N22+O22</f>
        <v>1592959</v>
      </c>
      <c r="G22" s="711">
        <f>H22+J23+L22+L23+L24+M23</f>
        <v>19520</v>
      </c>
      <c r="H22" s="711">
        <v>19520</v>
      </c>
      <c r="I22" s="57"/>
      <c r="J22" s="711"/>
      <c r="K22" s="88" t="s">
        <v>632</v>
      </c>
      <c r="L22" s="741"/>
      <c r="M22" s="711"/>
      <c r="N22" s="711">
        <v>1206639</v>
      </c>
      <c r="O22" s="711">
        <v>366800</v>
      </c>
      <c r="P22" s="739"/>
    </row>
    <row r="23" spans="1:16" ht="15.75" customHeight="1">
      <c r="A23" s="695"/>
      <c r="B23" s="689"/>
      <c r="C23" s="689"/>
      <c r="D23" s="591">
        <v>6058</v>
      </c>
      <c r="E23" s="705"/>
      <c r="F23" s="712"/>
      <c r="G23" s="712"/>
      <c r="H23" s="712"/>
      <c r="I23" s="57"/>
      <c r="J23" s="712"/>
      <c r="K23" s="88" t="s">
        <v>633</v>
      </c>
      <c r="L23" s="742"/>
      <c r="M23" s="712"/>
      <c r="N23" s="712"/>
      <c r="O23" s="712"/>
      <c r="P23" s="739"/>
    </row>
    <row r="24" spans="1:16" ht="15" customHeight="1">
      <c r="A24" s="696"/>
      <c r="B24" s="690"/>
      <c r="C24" s="690"/>
      <c r="D24" s="591">
        <v>6059</v>
      </c>
      <c r="E24" s="706"/>
      <c r="F24" s="713"/>
      <c r="G24" s="713"/>
      <c r="H24" s="713"/>
      <c r="I24" s="57"/>
      <c r="J24" s="713"/>
      <c r="K24" s="88" t="s">
        <v>424</v>
      </c>
      <c r="L24" s="743"/>
      <c r="M24" s="713"/>
      <c r="N24" s="713"/>
      <c r="O24" s="713"/>
      <c r="P24" s="739"/>
    </row>
    <row r="25" spans="1:17" ht="13.5" customHeight="1">
      <c r="A25" s="694" t="s">
        <v>476</v>
      </c>
      <c r="B25" s="688">
        <v>851</v>
      </c>
      <c r="C25" s="688">
        <v>85111</v>
      </c>
      <c r="D25" s="194">
        <v>6050</v>
      </c>
      <c r="E25" s="704" t="s">
        <v>790</v>
      </c>
      <c r="F25" s="711">
        <v>8334350</v>
      </c>
      <c r="G25" s="711">
        <f>H25+I25+L25+J25+M25+L26+L27</f>
        <v>1778973</v>
      </c>
      <c r="H25" s="711">
        <v>926551</v>
      </c>
      <c r="I25" s="57">
        <v>0</v>
      </c>
      <c r="J25" s="711"/>
      <c r="K25" s="88" t="s">
        <v>420</v>
      </c>
      <c r="L25" s="83">
        <v>86476</v>
      </c>
      <c r="M25" s="711">
        <v>446480</v>
      </c>
      <c r="N25" s="711"/>
      <c r="O25" s="711"/>
      <c r="P25" s="739"/>
      <c r="Q25" s="38"/>
    </row>
    <row r="26" spans="1:17" ht="13.5" customHeight="1">
      <c r="A26" s="695"/>
      <c r="B26" s="689"/>
      <c r="C26" s="689"/>
      <c r="D26" s="192">
        <v>6058</v>
      </c>
      <c r="E26" s="705"/>
      <c r="F26" s="712"/>
      <c r="G26" s="712"/>
      <c r="H26" s="712"/>
      <c r="I26" s="57"/>
      <c r="J26" s="712"/>
      <c r="K26" s="88" t="s">
        <v>422</v>
      </c>
      <c r="L26" s="83">
        <v>319466</v>
      </c>
      <c r="M26" s="712"/>
      <c r="N26" s="712"/>
      <c r="O26" s="712"/>
      <c r="P26" s="739"/>
      <c r="Q26" s="38"/>
    </row>
    <row r="27" spans="1:17" ht="12" customHeight="1">
      <c r="A27" s="696"/>
      <c r="B27" s="690"/>
      <c r="C27" s="690"/>
      <c r="D27" s="193">
        <v>6059</v>
      </c>
      <c r="E27" s="706"/>
      <c r="F27" s="713"/>
      <c r="G27" s="713"/>
      <c r="H27" s="713"/>
      <c r="I27" s="57"/>
      <c r="J27" s="713"/>
      <c r="K27" s="88" t="s">
        <v>424</v>
      </c>
      <c r="L27" s="83"/>
      <c r="M27" s="713"/>
      <c r="N27" s="713"/>
      <c r="O27" s="713"/>
      <c r="P27" s="740"/>
      <c r="Q27" s="38"/>
    </row>
    <row r="28" spans="1:16" ht="26.25" customHeight="1">
      <c r="A28" s="697" t="s">
        <v>548</v>
      </c>
      <c r="B28" s="698"/>
      <c r="C28" s="698"/>
      <c r="D28" s="698"/>
      <c r="E28" s="699"/>
      <c r="F28" s="85">
        <f>F9+F12+F14+F18+F20+F21+F22+F25</f>
        <v>24470694</v>
      </c>
      <c r="G28" s="85">
        <f>G9+G12+G14+G18+G20+G21+G22+G25</f>
        <v>2484613</v>
      </c>
      <c r="H28" s="85">
        <f>H9+H12+H14+H18+H20+H21+H22+H25</f>
        <v>1330918</v>
      </c>
      <c r="I28" s="85">
        <f>I9+I12+I14+I18+I20+I21+I22+I25</f>
        <v>0</v>
      </c>
      <c r="J28" s="85">
        <f>J9+J12+J14+J18+J20+J21+J22+J25</f>
        <v>101273</v>
      </c>
      <c r="K28" s="701">
        <f>L9+L12+L18+L19+L25+L26+L27</f>
        <v>605942</v>
      </c>
      <c r="L28" s="702"/>
      <c r="M28" s="85">
        <f>M9+M12+M18+M21+M25</f>
        <v>446480</v>
      </c>
      <c r="N28" s="85">
        <f>N9+N12+N20+N21+N22+N25</f>
        <v>7155087</v>
      </c>
      <c r="O28" s="85">
        <f>O9+O12+O20+O21+O22+O25</f>
        <v>7380947</v>
      </c>
      <c r="P28" s="85" t="s">
        <v>383</v>
      </c>
    </row>
    <row r="29" spans="1:15" ht="16.5" customHeight="1">
      <c r="A29" s="686" t="s">
        <v>272</v>
      </c>
      <c r="B29" s="686"/>
      <c r="C29" s="686"/>
      <c r="D29" s="686"/>
      <c r="E29" s="686"/>
      <c r="F29" s="686"/>
      <c r="G29" s="686"/>
      <c r="H29" s="40"/>
      <c r="I29" s="40"/>
      <c r="J29" s="40"/>
      <c r="K29" s="40"/>
      <c r="L29" s="40"/>
      <c r="M29" s="40"/>
      <c r="N29" s="40"/>
      <c r="O29" s="40"/>
    </row>
    <row r="30" spans="1:15" ht="12.75">
      <c r="A30" s="710" t="s">
        <v>273</v>
      </c>
      <c r="B30" s="710"/>
      <c r="C30" s="710"/>
      <c r="D30" s="710"/>
      <c r="E30" s="710"/>
      <c r="F30" s="710"/>
      <c r="G30" s="710"/>
      <c r="H30" s="40"/>
      <c r="I30" s="40"/>
      <c r="J30" s="687" t="s">
        <v>757</v>
      </c>
      <c r="K30" s="687"/>
      <c r="L30" s="687"/>
      <c r="M30" s="687"/>
      <c r="N30" s="687"/>
      <c r="O30" s="687"/>
    </row>
    <row r="31" spans="1:15" ht="12.75" customHeight="1">
      <c r="A31" s="700" t="s">
        <v>830</v>
      </c>
      <c r="B31" s="700"/>
      <c r="C31" s="700"/>
      <c r="D31" s="700"/>
      <c r="E31" s="700"/>
      <c r="F31" s="700"/>
      <c r="G31" s="700"/>
      <c r="H31" s="700"/>
      <c r="I31" s="700"/>
      <c r="J31" s="700"/>
      <c r="K31" s="700"/>
      <c r="L31" s="40"/>
      <c r="M31" s="40"/>
      <c r="N31" s="40"/>
      <c r="O31" s="40"/>
    </row>
    <row r="32" spans="1:15" ht="10.5" customHeight="1">
      <c r="A32" s="710" t="s">
        <v>277</v>
      </c>
      <c r="B32" s="710"/>
      <c r="C32" s="710"/>
      <c r="D32" s="710"/>
      <c r="E32" s="40"/>
      <c r="F32" s="40"/>
      <c r="G32" s="40"/>
      <c r="H32" s="40"/>
      <c r="I32" s="40"/>
      <c r="J32" s="40"/>
      <c r="K32" s="40"/>
      <c r="L32" s="40"/>
      <c r="M32" s="40"/>
      <c r="N32" s="707" t="s">
        <v>775</v>
      </c>
      <c r="O32" s="707"/>
    </row>
    <row r="33" spans="2:15" ht="12.7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ht="12" customHeight="1"/>
    <row r="35" ht="12.75" hidden="1"/>
    <row r="36" ht="18" customHeight="1"/>
  </sheetData>
  <mergeCells count="67">
    <mergeCell ref="G22:G24"/>
    <mergeCell ref="H22:H24"/>
    <mergeCell ref="J22:J24"/>
    <mergeCell ref="L22:L24"/>
    <mergeCell ref="M22:M24"/>
    <mergeCell ref="P20:P27"/>
    <mergeCell ref="N22:N24"/>
    <mergeCell ref="O22:O24"/>
    <mergeCell ref="J2:P2"/>
    <mergeCell ref="O14:O16"/>
    <mergeCell ref="A3:P3"/>
    <mergeCell ref="J14:J16"/>
    <mergeCell ref="G4:O4"/>
    <mergeCell ref="N5:N6"/>
    <mergeCell ref="O5:O6"/>
    <mergeCell ref="N14:N16"/>
    <mergeCell ref="M14:M16"/>
    <mergeCell ref="P4:P6"/>
    <mergeCell ref="H5:M5"/>
    <mergeCell ref="P8:P19"/>
    <mergeCell ref="K7:L7"/>
    <mergeCell ref="K6:L6"/>
    <mergeCell ref="H14:H16"/>
    <mergeCell ref="N17:N19"/>
    <mergeCell ref="O17:O19"/>
    <mergeCell ref="M17:M19"/>
    <mergeCell ref="G14:G16"/>
    <mergeCell ref="E14:E16"/>
    <mergeCell ref="B14:B16"/>
    <mergeCell ref="F4:F6"/>
    <mergeCell ref="E4:E6"/>
    <mergeCell ref="G5:G6"/>
    <mergeCell ref="D4:D6"/>
    <mergeCell ref="E8:E10"/>
    <mergeCell ref="E11:E13"/>
    <mergeCell ref="B4:B6"/>
    <mergeCell ref="F22:F24"/>
    <mergeCell ref="B22:B24"/>
    <mergeCell ref="C22:C24"/>
    <mergeCell ref="E22:E24"/>
    <mergeCell ref="A4:A6"/>
    <mergeCell ref="A14:A16"/>
    <mergeCell ref="F14:F16"/>
    <mergeCell ref="C4:C6"/>
    <mergeCell ref="C14:C16"/>
    <mergeCell ref="A25:A27"/>
    <mergeCell ref="O25:O27"/>
    <mergeCell ref="B25:B27"/>
    <mergeCell ref="H25:H27"/>
    <mergeCell ref="N25:N27"/>
    <mergeCell ref="M25:M27"/>
    <mergeCell ref="J25:J27"/>
    <mergeCell ref="C25:C27"/>
    <mergeCell ref="A28:E28"/>
    <mergeCell ref="A29:G29"/>
    <mergeCell ref="A30:G30"/>
    <mergeCell ref="J30:O30"/>
    <mergeCell ref="E17:E19"/>
    <mergeCell ref="N32:O32"/>
    <mergeCell ref="D14:D16"/>
    <mergeCell ref="A32:D32"/>
    <mergeCell ref="E25:E27"/>
    <mergeCell ref="F25:F27"/>
    <mergeCell ref="G25:G27"/>
    <mergeCell ref="A31:K31"/>
    <mergeCell ref="K28:L28"/>
    <mergeCell ref="A22:A2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6">
      <selection activeCell="E22" sqref="E2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40.75390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6.5" customHeight="1">
      <c r="F1" s="20"/>
      <c r="H1" s="670" t="s">
        <v>200</v>
      </c>
      <c r="I1" s="670"/>
      <c r="J1" s="670"/>
      <c r="K1" s="670"/>
      <c r="L1" s="670"/>
      <c r="M1" s="670"/>
      <c r="N1" s="670"/>
    </row>
    <row r="2" spans="1:14" ht="19.5" customHeight="1" thickBot="1">
      <c r="A2" s="748" t="s">
        <v>792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</row>
    <row r="3" spans="1:14" ht="13.5" customHeight="1">
      <c r="A3" s="749" t="s">
        <v>446</v>
      </c>
      <c r="B3" s="756" t="s">
        <v>407</v>
      </c>
      <c r="C3" s="756" t="s">
        <v>408</v>
      </c>
      <c r="D3" s="756" t="s">
        <v>760</v>
      </c>
      <c r="E3" s="759" t="s">
        <v>803</v>
      </c>
      <c r="F3" s="759" t="s">
        <v>260</v>
      </c>
      <c r="G3" s="758" t="s">
        <v>451</v>
      </c>
      <c r="H3" s="758"/>
      <c r="I3" s="758"/>
      <c r="J3" s="758"/>
      <c r="K3" s="758"/>
      <c r="L3" s="758"/>
      <c r="M3" s="758"/>
      <c r="N3" s="761" t="s">
        <v>266</v>
      </c>
    </row>
    <row r="4" spans="1:14" ht="12" customHeight="1">
      <c r="A4" s="750"/>
      <c r="B4" s="757"/>
      <c r="C4" s="757"/>
      <c r="D4" s="757"/>
      <c r="E4" s="760"/>
      <c r="F4" s="760"/>
      <c r="G4" s="760" t="s">
        <v>783</v>
      </c>
      <c r="H4" s="763" t="s">
        <v>269</v>
      </c>
      <c r="I4" s="763"/>
      <c r="J4" s="763"/>
      <c r="K4" s="763"/>
      <c r="L4" s="763"/>
      <c r="M4" s="763"/>
      <c r="N4" s="762"/>
    </row>
    <row r="5" spans="1:14" ht="53.25" customHeight="1">
      <c r="A5" s="750"/>
      <c r="B5" s="757"/>
      <c r="C5" s="757"/>
      <c r="D5" s="757"/>
      <c r="E5" s="760"/>
      <c r="F5" s="760"/>
      <c r="G5" s="760"/>
      <c r="H5" s="86" t="s">
        <v>268</v>
      </c>
      <c r="I5" s="86" t="s">
        <v>546</v>
      </c>
      <c r="J5" s="86" t="s">
        <v>267</v>
      </c>
      <c r="K5" s="760" t="s">
        <v>654</v>
      </c>
      <c r="L5" s="760"/>
      <c r="M5" s="86" t="s">
        <v>270</v>
      </c>
      <c r="N5" s="762"/>
    </row>
    <row r="6" spans="1:14" ht="12.75">
      <c r="A6" s="461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8</v>
      </c>
      <c r="J6" s="117">
        <v>9</v>
      </c>
      <c r="K6" s="754">
        <v>10</v>
      </c>
      <c r="L6" s="754"/>
      <c r="M6" s="117">
        <v>11</v>
      </c>
      <c r="N6" s="457">
        <v>12</v>
      </c>
    </row>
    <row r="7" spans="1:14" ht="6.75" customHeight="1">
      <c r="A7" s="751" t="s">
        <v>456</v>
      </c>
      <c r="B7" s="745">
        <v>600</v>
      </c>
      <c r="C7" s="745">
        <v>60014</v>
      </c>
      <c r="D7" s="745">
        <v>6050</v>
      </c>
      <c r="E7" s="746" t="s">
        <v>786</v>
      </c>
      <c r="F7" s="744">
        <f>G7</f>
        <v>81691</v>
      </c>
      <c r="G7" s="744">
        <f>M7+L7+L8+L9+J7+H7</f>
        <v>81691</v>
      </c>
      <c r="H7" s="744">
        <v>41191</v>
      </c>
      <c r="I7" s="57">
        <v>0</v>
      </c>
      <c r="J7" s="744">
        <v>0</v>
      </c>
      <c r="K7" s="87" t="s">
        <v>420</v>
      </c>
      <c r="L7" s="83">
        <v>0</v>
      </c>
      <c r="M7" s="744">
        <v>0</v>
      </c>
      <c r="N7" s="755" t="s">
        <v>46</v>
      </c>
    </row>
    <row r="8" spans="1:14" ht="11.25" customHeight="1">
      <c r="A8" s="751"/>
      <c r="B8" s="745"/>
      <c r="C8" s="745"/>
      <c r="D8" s="745"/>
      <c r="E8" s="746"/>
      <c r="F8" s="744"/>
      <c r="G8" s="744"/>
      <c r="H8" s="744"/>
      <c r="I8" s="57"/>
      <c r="J8" s="744"/>
      <c r="K8" s="87" t="s">
        <v>422</v>
      </c>
      <c r="L8" s="83">
        <v>40500</v>
      </c>
      <c r="M8" s="744"/>
      <c r="N8" s="755"/>
    </row>
    <row r="9" spans="1:14" ht="9" customHeight="1">
      <c r="A9" s="751"/>
      <c r="B9" s="745"/>
      <c r="C9" s="745"/>
      <c r="D9" s="745"/>
      <c r="E9" s="746"/>
      <c r="F9" s="744"/>
      <c r="G9" s="744"/>
      <c r="H9" s="744"/>
      <c r="I9" s="57"/>
      <c r="J9" s="744"/>
      <c r="K9" s="87" t="s">
        <v>424</v>
      </c>
      <c r="L9" s="83">
        <v>0</v>
      </c>
      <c r="M9" s="744"/>
      <c r="N9" s="755"/>
    </row>
    <row r="10" spans="1:14" ht="8.25" customHeight="1">
      <c r="A10" s="751" t="s">
        <v>457</v>
      </c>
      <c r="B10" s="745">
        <v>600</v>
      </c>
      <c r="C10" s="745">
        <v>60014</v>
      </c>
      <c r="D10" s="745">
        <v>6050</v>
      </c>
      <c r="E10" s="746" t="s">
        <v>791</v>
      </c>
      <c r="F10" s="744">
        <f>G10</f>
        <v>100000</v>
      </c>
      <c r="G10" s="744">
        <f>L11+H10</f>
        <v>100000</v>
      </c>
      <c r="H10" s="744">
        <v>50000</v>
      </c>
      <c r="I10" s="57"/>
      <c r="J10" s="744">
        <v>0</v>
      </c>
      <c r="K10" s="87" t="s">
        <v>420</v>
      </c>
      <c r="L10" s="83"/>
      <c r="M10" s="744">
        <v>0</v>
      </c>
      <c r="N10" s="755"/>
    </row>
    <row r="11" spans="1:14" ht="12.75" customHeight="1">
      <c r="A11" s="751"/>
      <c r="B11" s="745"/>
      <c r="C11" s="745"/>
      <c r="D11" s="745"/>
      <c r="E11" s="746"/>
      <c r="F11" s="744"/>
      <c r="G11" s="744"/>
      <c r="H11" s="744"/>
      <c r="I11" s="57"/>
      <c r="J11" s="744"/>
      <c r="K11" s="87" t="s">
        <v>422</v>
      </c>
      <c r="L11" s="83">
        <v>50000</v>
      </c>
      <c r="M11" s="744"/>
      <c r="N11" s="755"/>
    </row>
    <row r="12" spans="1:14" ht="8.25" customHeight="1">
      <c r="A12" s="751"/>
      <c r="B12" s="745"/>
      <c r="C12" s="745"/>
      <c r="D12" s="745"/>
      <c r="E12" s="746"/>
      <c r="F12" s="744"/>
      <c r="G12" s="744"/>
      <c r="H12" s="744"/>
      <c r="I12" s="57"/>
      <c r="J12" s="744"/>
      <c r="K12" s="87" t="s">
        <v>424</v>
      </c>
      <c r="L12" s="83"/>
      <c r="M12" s="744"/>
      <c r="N12" s="755"/>
    </row>
    <row r="13" spans="1:14" ht="9.75" customHeight="1">
      <c r="A13" s="751" t="s">
        <v>459</v>
      </c>
      <c r="B13" s="745">
        <v>600</v>
      </c>
      <c r="C13" s="745">
        <v>60014</v>
      </c>
      <c r="D13" s="745">
        <v>6050</v>
      </c>
      <c r="E13" s="746" t="s">
        <v>7</v>
      </c>
      <c r="F13" s="744">
        <f>G13</f>
        <v>52988</v>
      </c>
      <c r="G13" s="744">
        <f>H13+L14</f>
        <v>52988</v>
      </c>
      <c r="H13" s="744">
        <v>26494</v>
      </c>
      <c r="I13" s="57"/>
      <c r="J13" s="744"/>
      <c r="K13" s="87" t="s">
        <v>420</v>
      </c>
      <c r="L13" s="83"/>
      <c r="M13" s="744"/>
      <c r="N13" s="755"/>
    </row>
    <row r="14" spans="1:14" ht="11.25" customHeight="1">
      <c r="A14" s="751"/>
      <c r="B14" s="745"/>
      <c r="C14" s="745"/>
      <c r="D14" s="745"/>
      <c r="E14" s="746"/>
      <c r="F14" s="744"/>
      <c r="G14" s="744"/>
      <c r="H14" s="744"/>
      <c r="I14" s="57"/>
      <c r="J14" s="744"/>
      <c r="K14" s="87" t="s">
        <v>422</v>
      </c>
      <c r="L14" s="83">
        <v>26494</v>
      </c>
      <c r="M14" s="744"/>
      <c r="N14" s="755"/>
    </row>
    <row r="15" spans="1:14" ht="11.25" customHeight="1">
      <c r="A15" s="751"/>
      <c r="B15" s="745"/>
      <c r="C15" s="745"/>
      <c r="D15" s="745"/>
      <c r="E15" s="746"/>
      <c r="F15" s="744"/>
      <c r="G15" s="744"/>
      <c r="H15" s="744"/>
      <c r="I15" s="57"/>
      <c r="J15" s="744"/>
      <c r="K15" s="87" t="s">
        <v>424</v>
      </c>
      <c r="L15" s="83"/>
      <c r="M15" s="744"/>
      <c r="N15" s="755"/>
    </row>
    <row r="16" spans="1:14" ht="15.75" customHeight="1">
      <c r="A16" s="462" t="s">
        <v>461</v>
      </c>
      <c r="B16" s="390">
        <v>600</v>
      </c>
      <c r="C16" s="390">
        <v>60014</v>
      </c>
      <c r="D16" s="390">
        <v>6050</v>
      </c>
      <c r="E16" s="391" t="s">
        <v>8</v>
      </c>
      <c r="F16" s="392">
        <f>G16</f>
        <v>13776</v>
      </c>
      <c r="G16" s="392">
        <f>H16</f>
        <v>13776</v>
      </c>
      <c r="H16" s="392">
        <v>13776</v>
      </c>
      <c r="I16" s="57"/>
      <c r="J16" s="392"/>
      <c r="K16" s="87"/>
      <c r="L16" s="83"/>
      <c r="M16" s="392"/>
      <c r="N16" s="755"/>
    </row>
    <row r="17" spans="1:14" ht="15" customHeight="1">
      <c r="A17" s="462" t="s">
        <v>463</v>
      </c>
      <c r="B17" s="390">
        <v>600</v>
      </c>
      <c r="C17" s="390">
        <v>60014</v>
      </c>
      <c r="D17" s="390">
        <v>6060</v>
      </c>
      <c r="E17" s="391" t="s">
        <v>193</v>
      </c>
      <c r="F17" s="392">
        <f>G17</f>
        <v>40000</v>
      </c>
      <c r="G17" s="392">
        <f>H17</f>
        <v>40000</v>
      </c>
      <c r="H17" s="392">
        <v>40000</v>
      </c>
      <c r="I17" s="57"/>
      <c r="J17" s="392"/>
      <c r="K17" s="87"/>
      <c r="L17" s="83"/>
      <c r="M17" s="392"/>
      <c r="N17" s="755"/>
    </row>
    <row r="18" spans="1:14" ht="13.5" customHeight="1">
      <c r="A18" s="751" t="s">
        <v>488</v>
      </c>
      <c r="B18" s="745">
        <v>754</v>
      </c>
      <c r="C18" s="745">
        <v>75411</v>
      </c>
      <c r="D18" s="745">
        <v>6060</v>
      </c>
      <c r="E18" s="746" t="s">
        <v>788</v>
      </c>
      <c r="F18" s="744">
        <f>G18</f>
        <v>150000</v>
      </c>
      <c r="G18" s="744">
        <f>M18+L18+L19+L20+J18+H18</f>
        <v>150000</v>
      </c>
      <c r="H18" s="744"/>
      <c r="I18" s="57"/>
      <c r="J18" s="744">
        <v>0</v>
      </c>
      <c r="K18" s="87" t="s">
        <v>420</v>
      </c>
      <c r="L18" s="83">
        <v>150000</v>
      </c>
      <c r="M18" s="744">
        <v>0</v>
      </c>
      <c r="N18" s="755" t="s">
        <v>787</v>
      </c>
    </row>
    <row r="19" spans="1:14" ht="9.75" customHeight="1">
      <c r="A19" s="751"/>
      <c r="B19" s="745"/>
      <c r="C19" s="745"/>
      <c r="D19" s="745"/>
      <c r="E19" s="746"/>
      <c r="F19" s="744"/>
      <c r="G19" s="744"/>
      <c r="H19" s="744"/>
      <c r="I19" s="57"/>
      <c r="J19" s="744"/>
      <c r="K19" s="87" t="s">
        <v>422</v>
      </c>
      <c r="L19" s="83"/>
      <c r="M19" s="744"/>
      <c r="N19" s="755"/>
    </row>
    <row r="20" spans="1:14" ht="9.75" customHeight="1">
      <c r="A20" s="751"/>
      <c r="B20" s="745"/>
      <c r="C20" s="745"/>
      <c r="D20" s="745"/>
      <c r="E20" s="746"/>
      <c r="F20" s="744"/>
      <c r="G20" s="744"/>
      <c r="H20" s="744"/>
      <c r="I20" s="57"/>
      <c r="J20" s="744"/>
      <c r="K20" s="87" t="s">
        <v>424</v>
      </c>
      <c r="L20" s="83">
        <v>0</v>
      </c>
      <c r="M20" s="744"/>
      <c r="N20" s="755"/>
    </row>
    <row r="21" spans="1:14" ht="21" customHeight="1">
      <c r="A21" s="462" t="s">
        <v>489</v>
      </c>
      <c r="B21" s="390">
        <v>754</v>
      </c>
      <c r="C21" s="390">
        <v>75411</v>
      </c>
      <c r="D21" s="390">
        <v>6060</v>
      </c>
      <c r="E21" s="391" t="s">
        <v>59</v>
      </c>
      <c r="F21" s="392">
        <f aca="true" t="shared" si="0" ref="F21:G28">G21</f>
        <v>33300</v>
      </c>
      <c r="G21" s="392">
        <f>H21+L21</f>
        <v>33300</v>
      </c>
      <c r="H21" s="392">
        <v>3300</v>
      </c>
      <c r="I21" s="57"/>
      <c r="J21" s="392"/>
      <c r="K21" s="87" t="s">
        <v>422</v>
      </c>
      <c r="L21" s="57">
        <v>30000</v>
      </c>
      <c r="M21" s="392"/>
      <c r="N21" s="755"/>
    </row>
    <row r="22" spans="1:14" ht="27" customHeight="1">
      <c r="A22" s="462" t="s">
        <v>476</v>
      </c>
      <c r="B22" s="390">
        <v>801</v>
      </c>
      <c r="C22" s="390">
        <v>80130</v>
      </c>
      <c r="D22" s="390">
        <v>6050</v>
      </c>
      <c r="E22" s="391" t="s">
        <v>464</v>
      </c>
      <c r="F22" s="392">
        <f>G22</f>
        <v>67512</v>
      </c>
      <c r="G22" s="392">
        <f>H22+J22+L22</f>
        <v>67512</v>
      </c>
      <c r="H22" s="392">
        <v>22512</v>
      </c>
      <c r="I22" s="57"/>
      <c r="J22" s="392"/>
      <c r="K22" s="87"/>
      <c r="L22" s="57">
        <v>45000</v>
      </c>
      <c r="M22" s="392"/>
      <c r="N22" s="463" t="s">
        <v>575</v>
      </c>
    </row>
    <row r="23" spans="1:14" ht="21.75" customHeight="1">
      <c r="A23" s="462" t="s">
        <v>549</v>
      </c>
      <c r="B23" s="390">
        <v>801</v>
      </c>
      <c r="C23" s="390">
        <v>80130</v>
      </c>
      <c r="D23" s="390">
        <v>6050</v>
      </c>
      <c r="E23" s="391" t="s">
        <v>750</v>
      </c>
      <c r="F23" s="392">
        <f t="shared" si="0"/>
        <v>13079</v>
      </c>
      <c r="G23" s="392">
        <f>H23+L23</f>
        <v>13079</v>
      </c>
      <c r="H23" s="392">
        <v>13079</v>
      </c>
      <c r="I23" s="57"/>
      <c r="J23" s="392"/>
      <c r="K23" s="87"/>
      <c r="L23" s="57"/>
      <c r="M23" s="392"/>
      <c r="N23" s="755" t="s">
        <v>47</v>
      </c>
    </row>
    <row r="24" spans="1:14" ht="33.75" customHeight="1">
      <c r="A24" s="462" t="s">
        <v>544</v>
      </c>
      <c r="B24" s="390">
        <v>801</v>
      </c>
      <c r="C24" s="390">
        <v>80147</v>
      </c>
      <c r="D24" s="390">
        <v>6050</v>
      </c>
      <c r="E24" s="391" t="s">
        <v>751</v>
      </c>
      <c r="F24" s="392">
        <f t="shared" si="0"/>
        <v>116148</v>
      </c>
      <c r="G24" s="392">
        <f>H24+L24</f>
        <v>116148</v>
      </c>
      <c r="H24" s="392">
        <v>26148</v>
      </c>
      <c r="I24" s="57"/>
      <c r="J24" s="392"/>
      <c r="K24" s="87"/>
      <c r="L24" s="57">
        <v>90000</v>
      </c>
      <c r="M24" s="392"/>
      <c r="N24" s="755"/>
    </row>
    <row r="25" spans="1:14" ht="24.75" customHeight="1">
      <c r="A25" s="462" t="s">
        <v>744</v>
      </c>
      <c r="B25" s="390">
        <v>851</v>
      </c>
      <c r="C25" s="390">
        <v>85111</v>
      </c>
      <c r="D25" s="390">
        <v>6050</v>
      </c>
      <c r="E25" s="391" t="s">
        <v>884</v>
      </c>
      <c r="F25" s="392">
        <f t="shared" si="0"/>
        <v>29393</v>
      </c>
      <c r="G25" s="392">
        <f>H25+L25</f>
        <v>29393</v>
      </c>
      <c r="H25" s="392">
        <v>19393</v>
      </c>
      <c r="I25" s="57"/>
      <c r="J25" s="392"/>
      <c r="K25" s="87"/>
      <c r="L25" s="83">
        <v>10000</v>
      </c>
      <c r="M25" s="392"/>
      <c r="N25" s="755"/>
    </row>
    <row r="26" spans="1:14" ht="23.25" customHeight="1">
      <c r="A26" s="462" t="s">
        <v>749</v>
      </c>
      <c r="B26" s="390">
        <v>851</v>
      </c>
      <c r="C26" s="390">
        <v>85111</v>
      </c>
      <c r="D26" s="390">
        <v>6050</v>
      </c>
      <c r="E26" s="391" t="s">
        <v>885</v>
      </c>
      <c r="F26" s="392">
        <f t="shared" si="0"/>
        <v>41392</v>
      </c>
      <c r="G26" s="392">
        <f>H26+L26</f>
        <v>41392</v>
      </c>
      <c r="H26" s="392">
        <v>26392</v>
      </c>
      <c r="I26" s="57"/>
      <c r="J26" s="392"/>
      <c r="K26" s="87"/>
      <c r="L26" s="83">
        <v>15000</v>
      </c>
      <c r="M26" s="392"/>
      <c r="N26" s="755"/>
    </row>
    <row r="27" spans="1:14" ht="43.5" customHeight="1">
      <c r="A27" s="462" t="s">
        <v>590</v>
      </c>
      <c r="B27" s="390">
        <v>851</v>
      </c>
      <c r="C27" s="390">
        <v>85111</v>
      </c>
      <c r="D27" s="390">
        <v>6050</v>
      </c>
      <c r="E27" s="391" t="s">
        <v>45</v>
      </c>
      <c r="F27" s="392">
        <f t="shared" si="0"/>
        <v>300000</v>
      </c>
      <c r="G27" s="392">
        <f t="shared" si="0"/>
        <v>300000</v>
      </c>
      <c r="H27" s="392">
        <v>300000</v>
      </c>
      <c r="I27" s="57"/>
      <c r="J27" s="392"/>
      <c r="K27" s="87"/>
      <c r="L27" s="83"/>
      <c r="M27" s="392"/>
      <c r="N27" s="755"/>
    </row>
    <row r="28" spans="1:14" ht="36" customHeight="1">
      <c r="A28" s="462" t="s">
        <v>592</v>
      </c>
      <c r="B28" s="390">
        <v>851</v>
      </c>
      <c r="C28" s="390">
        <v>85111</v>
      </c>
      <c r="D28" s="390">
        <v>6050</v>
      </c>
      <c r="E28" s="391" t="s">
        <v>6</v>
      </c>
      <c r="F28" s="392">
        <f t="shared" si="0"/>
        <v>20406</v>
      </c>
      <c r="G28" s="392">
        <f t="shared" si="0"/>
        <v>20406</v>
      </c>
      <c r="H28" s="392">
        <v>20406</v>
      </c>
      <c r="I28" s="57"/>
      <c r="J28" s="392"/>
      <c r="K28" s="87"/>
      <c r="L28" s="83"/>
      <c r="M28" s="392"/>
      <c r="N28" s="755"/>
    </row>
    <row r="29" spans="1:14" ht="26.25" customHeight="1" thickBot="1">
      <c r="A29" s="752" t="s">
        <v>548</v>
      </c>
      <c r="B29" s="753"/>
      <c r="C29" s="753"/>
      <c r="D29" s="753"/>
      <c r="E29" s="753"/>
      <c r="F29" s="464">
        <f>F7+F10+F13+F16+F17+F18+F21+F22+F23+F24+F25+F26+F27+F28</f>
        <v>1059685</v>
      </c>
      <c r="G29" s="464">
        <f>G7+G10+G13+G16+G17+G18+G21+G22+G23+G24+G25+G26+G27+G28</f>
        <v>1059685</v>
      </c>
      <c r="H29" s="464">
        <f>H7+H10+H13+H16+H17+H18+H21+H22+H23+H24+H25+H26+H27+H28</f>
        <v>602691</v>
      </c>
      <c r="I29" s="464">
        <f>I7+I10+I13+I16+I17+I18+I21+I22+I23+I24+I25+I26+I27+I28</f>
        <v>0</v>
      </c>
      <c r="J29" s="464">
        <f>J7+J10+J13+J16+J17+J18+J21+J22+J23+J24+J25+J26+J27+J28</f>
        <v>0</v>
      </c>
      <c r="K29" s="747">
        <f>L8+L11+L14+L16+L18+L21+L22+L24+L25+L26</f>
        <v>456994</v>
      </c>
      <c r="L29" s="747"/>
      <c r="M29" s="464">
        <f>M7</f>
        <v>0</v>
      </c>
      <c r="N29" s="465" t="s">
        <v>383</v>
      </c>
    </row>
    <row r="30" spans="1:15" ht="16.5" customHeight="1">
      <c r="A30" s="765" t="s">
        <v>272</v>
      </c>
      <c r="B30" s="765"/>
      <c r="C30" s="765"/>
      <c r="D30" s="765"/>
      <c r="E30" s="765"/>
      <c r="F30" s="765"/>
      <c r="G30" s="765"/>
      <c r="H30" s="40"/>
      <c r="I30" s="40"/>
      <c r="J30" s="40"/>
      <c r="K30" s="40"/>
      <c r="L30" s="40"/>
      <c r="M30" s="40"/>
      <c r="N30" s="40"/>
      <c r="O30" s="40"/>
    </row>
    <row r="31" spans="1:15" ht="12.75">
      <c r="A31" s="710" t="s">
        <v>854</v>
      </c>
      <c r="B31" s="710"/>
      <c r="C31" s="710"/>
      <c r="D31" s="710"/>
      <c r="E31" s="710"/>
      <c r="F31" s="710"/>
      <c r="G31" s="710"/>
      <c r="H31" s="40"/>
      <c r="I31" s="40"/>
      <c r="J31" s="707" t="s">
        <v>757</v>
      </c>
      <c r="K31" s="707"/>
      <c r="L31" s="707"/>
      <c r="M31" s="707"/>
      <c r="N31" s="707"/>
      <c r="O31" s="707"/>
    </row>
    <row r="32" spans="1:15" ht="12.75" customHeight="1">
      <c r="A32" s="764" t="s">
        <v>276</v>
      </c>
      <c r="B32" s="764"/>
      <c r="C32" s="764"/>
      <c r="D32" s="764"/>
      <c r="E32" s="764"/>
      <c r="F32" s="764"/>
      <c r="G32" s="764"/>
      <c r="H32" s="200"/>
      <c r="I32" s="200"/>
      <c r="J32" s="200"/>
      <c r="K32" s="200"/>
      <c r="L32" s="707"/>
      <c r="M32" s="707"/>
      <c r="N32" s="707"/>
      <c r="O32" s="59"/>
    </row>
    <row r="33" spans="1:15" ht="12.75">
      <c r="A33" s="710" t="s">
        <v>855</v>
      </c>
      <c r="B33" s="710"/>
      <c r="C33" s="710"/>
      <c r="D33" s="710"/>
      <c r="E33" s="40"/>
      <c r="F33" s="40"/>
      <c r="G33" s="40"/>
      <c r="H33" s="40"/>
      <c r="I33" s="40"/>
      <c r="J33" s="40"/>
      <c r="K33" s="40"/>
      <c r="L33" s="707" t="s">
        <v>775</v>
      </c>
      <c r="M33" s="707"/>
      <c r="N33" s="707"/>
      <c r="O33" s="40"/>
    </row>
    <row r="34" spans="2:13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ht="12" customHeight="1"/>
    <row r="36" ht="12.75" hidden="1"/>
    <row r="37" ht="18" customHeight="1"/>
  </sheetData>
  <mergeCells count="66">
    <mergeCell ref="N18:N21"/>
    <mergeCell ref="N23:N28"/>
    <mergeCell ref="L32:N32"/>
    <mergeCell ref="A33:D33"/>
    <mergeCell ref="E18:E20"/>
    <mergeCell ref="G18:G20"/>
    <mergeCell ref="H18:H20"/>
    <mergeCell ref="A32:G32"/>
    <mergeCell ref="A30:G30"/>
    <mergeCell ref="A31:G31"/>
    <mergeCell ref="A18:A20"/>
    <mergeCell ref="B18:B20"/>
    <mergeCell ref="N3:N5"/>
    <mergeCell ref="H4:M4"/>
    <mergeCell ref="D3:D5"/>
    <mergeCell ref="F7:F9"/>
    <mergeCell ref="G7:G9"/>
    <mergeCell ref="H7:H9"/>
    <mergeCell ref="J7:J9"/>
    <mergeCell ref="M7:M9"/>
    <mergeCell ref="K6:L6"/>
    <mergeCell ref="N7:N17"/>
    <mergeCell ref="B3:B5"/>
    <mergeCell ref="C3:C5"/>
    <mergeCell ref="G3:M3"/>
    <mergeCell ref="F3:F5"/>
    <mergeCell ref="E3:E5"/>
    <mergeCell ref="G4:G5"/>
    <mergeCell ref="K5:L5"/>
    <mergeCell ref="H13:H15"/>
    <mergeCell ref="A7:A9"/>
    <mergeCell ref="C10:C12"/>
    <mergeCell ref="A29:E29"/>
    <mergeCell ref="B7:B9"/>
    <mergeCell ref="C7:C9"/>
    <mergeCell ref="D7:D9"/>
    <mergeCell ref="E7:E9"/>
    <mergeCell ref="B10:B12"/>
    <mergeCell ref="A10:A12"/>
    <mergeCell ref="A13:A15"/>
    <mergeCell ref="L33:N33"/>
    <mergeCell ref="E10:E12"/>
    <mergeCell ref="M10:M12"/>
    <mergeCell ref="F10:F12"/>
    <mergeCell ref="G10:G12"/>
    <mergeCell ref="H10:H12"/>
    <mergeCell ref="J10:J12"/>
    <mergeCell ref="F18:F20"/>
    <mergeCell ref="F13:F15"/>
    <mergeCell ref="G13:G15"/>
    <mergeCell ref="H1:N1"/>
    <mergeCell ref="K29:L29"/>
    <mergeCell ref="J31:O31"/>
    <mergeCell ref="C18:C20"/>
    <mergeCell ref="D18:D20"/>
    <mergeCell ref="J18:J20"/>
    <mergeCell ref="M18:M20"/>
    <mergeCell ref="D10:D12"/>
    <mergeCell ref="A2:N2"/>
    <mergeCell ref="A3:A5"/>
    <mergeCell ref="J13:J15"/>
    <mergeCell ref="M13:M15"/>
    <mergeCell ref="B13:B15"/>
    <mergeCell ref="C13:C15"/>
    <mergeCell ref="D13:D15"/>
    <mergeCell ref="E13:E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6">
      <selection activeCell="E8" sqref="E8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9.00390625" style="0" customWidth="1"/>
    <col min="4" max="4" width="7.75390625" style="0" customWidth="1"/>
    <col min="5" max="5" width="46.875" style="0" customWidth="1"/>
    <col min="6" max="6" width="25.25390625" style="0" customWidth="1"/>
    <col min="9" max="13" width="9.125" style="0" hidden="1" customWidth="1"/>
  </cols>
  <sheetData>
    <row r="1" ht="61.5" customHeight="1">
      <c r="F1" s="207" t="s">
        <v>635</v>
      </c>
    </row>
    <row r="2" ht="12" customHeight="1"/>
    <row r="3" spans="1:13" s="65" customFormat="1" ht="15" customHeight="1">
      <c r="A3" s="766" t="s">
        <v>801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</row>
    <row r="4" ht="35.25" customHeight="1" thickBot="1"/>
    <row r="5" spans="1:6" s="21" customFormat="1" ht="36.75" customHeight="1" thickBot="1">
      <c r="A5" s="211" t="s">
        <v>721</v>
      </c>
      <c r="B5" s="212" t="s">
        <v>407</v>
      </c>
      <c r="C5" s="212" t="s">
        <v>408</v>
      </c>
      <c r="D5" s="212" t="s">
        <v>760</v>
      </c>
      <c r="E5" s="212" t="s">
        <v>542</v>
      </c>
      <c r="F5" s="213" t="s">
        <v>802</v>
      </c>
    </row>
    <row r="6" spans="1:6" s="66" customFormat="1" ht="14.25" customHeight="1" thickBot="1">
      <c r="A6" s="472">
        <v>1</v>
      </c>
      <c r="B6" s="473">
        <v>2</v>
      </c>
      <c r="C6" s="473">
        <v>3</v>
      </c>
      <c r="D6" s="473">
        <v>4</v>
      </c>
      <c r="E6" s="473">
        <v>5</v>
      </c>
      <c r="F6" s="474">
        <v>6</v>
      </c>
    </row>
    <row r="7" spans="1:6" s="66" customFormat="1" ht="20.25" customHeight="1">
      <c r="A7" s="475" t="s">
        <v>456</v>
      </c>
      <c r="B7" s="471">
        <v>630</v>
      </c>
      <c r="C7" s="471"/>
      <c r="D7" s="471"/>
      <c r="E7" s="890" t="s">
        <v>947</v>
      </c>
      <c r="F7" s="476">
        <f>F8</f>
        <v>300</v>
      </c>
    </row>
    <row r="8" spans="1:6" s="66" customFormat="1" ht="19.5" customHeight="1">
      <c r="A8" s="477" t="s">
        <v>83</v>
      </c>
      <c r="B8" s="468"/>
      <c r="C8" s="468">
        <v>63003</v>
      </c>
      <c r="D8" s="468"/>
      <c r="E8" s="468" t="s">
        <v>563</v>
      </c>
      <c r="F8" s="483">
        <f>F9</f>
        <v>300</v>
      </c>
    </row>
    <row r="9" spans="1:6" s="66" customFormat="1" ht="41.25" customHeight="1">
      <c r="A9" s="478"/>
      <c r="B9" s="469"/>
      <c r="C9" s="469"/>
      <c r="D9" s="482">
        <v>6639</v>
      </c>
      <c r="E9" s="132" t="s">
        <v>0</v>
      </c>
      <c r="F9" s="484">
        <v>300</v>
      </c>
    </row>
    <row r="10" spans="1:6" ht="27" customHeight="1">
      <c r="A10" s="353" t="s">
        <v>457</v>
      </c>
      <c r="B10" s="354">
        <v>754</v>
      </c>
      <c r="C10" s="354"/>
      <c r="D10" s="354"/>
      <c r="E10" s="487" t="s">
        <v>618</v>
      </c>
      <c r="F10" s="355">
        <f>F11+F13</f>
        <v>26400</v>
      </c>
    </row>
    <row r="11" spans="1:6" ht="27.75" customHeight="1">
      <c r="A11" s="477" t="s">
        <v>942</v>
      </c>
      <c r="B11" s="468"/>
      <c r="C11" s="357">
        <v>75405</v>
      </c>
      <c r="D11" s="468"/>
      <c r="E11" s="485" t="s">
        <v>834</v>
      </c>
      <c r="F11" s="358">
        <f>SUM(F12)</f>
        <v>12000</v>
      </c>
    </row>
    <row r="12" spans="1:6" ht="46.5" customHeight="1">
      <c r="A12" s="479"/>
      <c r="B12" s="470"/>
      <c r="C12" s="470"/>
      <c r="D12" s="481">
        <v>6170</v>
      </c>
      <c r="E12" s="209" t="s">
        <v>634</v>
      </c>
      <c r="F12" s="480">
        <f>'Z 2 '!D183</f>
        <v>12000</v>
      </c>
    </row>
    <row r="13" spans="1:6" ht="30" customHeight="1">
      <c r="A13" s="356" t="s">
        <v>943</v>
      </c>
      <c r="B13" s="357"/>
      <c r="C13" s="357">
        <v>75411</v>
      </c>
      <c r="D13" s="357"/>
      <c r="E13" s="485" t="s">
        <v>433</v>
      </c>
      <c r="F13" s="358">
        <f>F14</f>
        <v>14400</v>
      </c>
    </row>
    <row r="14" spans="1:6" ht="33" customHeight="1">
      <c r="A14" s="210"/>
      <c r="B14" s="208"/>
      <c r="C14" s="208"/>
      <c r="D14" s="208">
        <v>6620</v>
      </c>
      <c r="E14" s="132" t="s">
        <v>82</v>
      </c>
      <c r="F14" s="214">
        <f>'Z 2 '!D211</f>
        <v>14400</v>
      </c>
    </row>
    <row r="15" spans="1:6" ht="27" customHeight="1">
      <c r="A15" s="353" t="s">
        <v>459</v>
      </c>
      <c r="B15" s="354">
        <v>851</v>
      </c>
      <c r="C15" s="354"/>
      <c r="D15" s="354"/>
      <c r="E15" s="359" t="s">
        <v>630</v>
      </c>
      <c r="F15" s="355">
        <f>F16</f>
        <v>150000</v>
      </c>
    </row>
    <row r="16" spans="1:6" ht="27" customHeight="1">
      <c r="A16" s="356" t="s">
        <v>944</v>
      </c>
      <c r="B16" s="357"/>
      <c r="C16" s="357">
        <v>85117</v>
      </c>
      <c r="D16" s="357"/>
      <c r="E16" s="486" t="s">
        <v>858</v>
      </c>
      <c r="F16" s="358">
        <f>F17</f>
        <v>150000</v>
      </c>
    </row>
    <row r="17" spans="1:6" ht="36" customHeight="1">
      <c r="A17" s="210"/>
      <c r="B17" s="208"/>
      <c r="C17" s="208"/>
      <c r="D17" s="208">
        <v>6220</v>
      </c>
      <c r="E17" s="47" t="s">
        <v>75</v>
      </c>
      <c r="F17" s="214">
        <f>'Z 2 '!D393</f>
        <v>150000</v>
      </c>
    </row>
    <row r="18" spans="1:6" ht="22.5" customHeight="1" thickBot="1">
      <c r="A18" s="767" t="s">
        <v>548</v>
      </c>
      <c r="B18" s="768"/>
      <c r="C18" s="768"/>
      <c r="D18" s="768"/>
      <c r="E18" s="768"/>
      <c r="F18" s="215">
        <f>F7+F10+F15</f>
        <v>176700</v>
      </c>
    </row>
    <row r="19" ht="12.75" hidden="1"/>
    <row r="20" ht="20.25" customHeight="1"/>
    <row r="21" spans="6:11" ht="12.75">
      <c r="F21" s="710" t="s">
        <v>757</v>
      </c>
      <c r="G21" s="710"/>
      <c r="H21" s="710"/>
      <c r="I21" s="710"/>
      <c r="J21" s="710"/>
      <c r="K21" s="710"/>
    </row>
    <row r="22" ht="12" customHeight="1">
      <c r="F22" s="30"/>
    </row>
    <row r="23" spans="6:8" ht="12.75">
      <c r="F23" s="710" t="s">
        <v>85</v>
      </c>
      <c r="G23" s="710"/>
      <c r="H23" s="710"/>
    </row>
  </sheetData>
  <mergeCells count="4">
    <mergeCell ref="F21:K21"/>
    <mergeCell ref="F23:H23"/>
    <mergeCell ref="A3:M3"/>
    <mergeCell ref="A18:E18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35"/>
  <sheetViews>
    <sheetView workbookViewId="0" topLeftCell="C98">
      <selection activeCell="N128" sqref="N128"/>
    </sheetView>
  </sheetViews>
  <sheetFormatPr defaultColWidth="9.00390625" defaultRowHeight="12.75"/>
  <cols>
    <col min="1" max="1" width="4.875" style="3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5" customHeight="1">
      <c r="A1" s="7"/>
      <c r="K1" s="784" t="s">
        <v>201</v>
      </c>
      <c r="L1" s="784"/>
      <c r="M1" s="784"/>
      <c r="N1" s="784"/>
      <c r="O1" s="784"/>
      <c r="P1" s="784"/>
    </row>
    <row r="2" spans="1:16" ht="20.25" customHeight="1">
      <c r="A2" s="789" t="s">
        <v>279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</row>
    <row r="3" ht="14.25" customHeight="1" thickBot="1">
      <c r="A3" s="7"/>
    </row>
    <row r="4" spans="1:16" ht="13.5" customHeight="1">
      <c r="A4" s="797" t="s">
        <v>446</v>
      </c>
      <c r="B4" s="791" t="s">
        <v>522</v>
      </c>
      <c r="C4" s="791" t="s">
        <v>86</v>
      </c>
      <c r="D4" s="791" t="s">
        <v>285</v>
      </c>
      <c r="E4" s="790" t="s">
        <v>443</v>
      </c>
      <c r="F4" s="790"/>
      <c r="G4" s="790" t="s">
        <v>523</v>
      </c>
      <c r="H4" s="790"/>
      <c r="I4" s="790"/>
      <c r="J4" s="790"/>
      <c r="K4" s="790"/>
      <c r="L4" s="790"/>
      <c r="M4" s="790"/>
      <c r="N4" s="790"/>
      <c r="O4" s="790"/>
      <c r="P4" s="800"/>
    </row>
    <row r="5" spans="1:16" ht="11.25" customHeight="1">
      <c r="A5" s="798"/>
      <c r="B5" s="792"/>
      <c r="C5" s="792"/>
      <c r="D5" s="792"/>
      <c r="E5" s="792" t="s">
        <v>283</v>
      </c>
      <c r="F5" s="792" t="s">
        <v>524</v>
      </c>
      <c r="G5" s="785" t="s">
        <v>839</v>
      </c>
      <c r="H5" s="785"/>
      <c r="I5" s="785"/>
      <c r="J5" s="785"/>
      <c r="K5" s="785"/>
      <c r="L5" s="785"/>
      <c r="M5" s="785"/>
      <c r="N5" s="785"/>
      <c r="O5" s="785"/>
      <c r="P5" s="799"/>
    </row>
    <row r="6" spans="1:16" ht="11.25" customHeight="1">
      <c r="A6" s="798"/>
      <c r="B6" s="792"/>
      <c r="C6" s="792"/>
      <c r="D6" s="792"/>
      <c r="E6" s="792"/>
      <c r="F6" s="792"/>
      <c r="G6" s="792" t="s">
        <v>525</v>
      </c>
      <c r="H6" s="786" t="s">
        <v>526</v>
      </c>
      <c r="I6" s="786"/>
      <c r="J6" s="786"/>
      <c r="K6" s="786"/>
      <c r="L6" s="786"/>
      <c r="M6" s="786"/>
      <c r="N6" s="786"/>
      <c r="O6" s="786"/>
      <c r="P6" s="787"/>
    </row>
    <row r="7" spans="1:16" ht="12.75" customHeight="1">
      <c r="A7" s="798"/>
      <c r="B7" s="792"/>
      <c r="C7" s="792"/>
      <c r="D7" s="792"/>
      <c r="E7" s="792"/>
      <c r="F7" s="792"/>
      <c r="G7" s="792"/>
      <c r="H7" s="785" t="s">
        <v>527</v>
      </c>
      <c r="I7" s="785"/>
      <c r="J7" s="785"/>
      <c r="K7" s="785"/>
      <c r="L7" s="792" t="s">
        <v>524</v>
      </c>
      <c r="M7" s="792"/>
      <c r="N7" s="792"/>
      <c r="O7" s="792"/>
      <c r="P7" s="793"/>
    </row>
    <row r="8" spans="1:16" ht="10.5" customHeight="1">
      <c r="A8" s="798"/>
      <c r="B8" s="792"/>
      <c r="C8" s="792"/>
      <c r="D8" s="792"/>
      <c r="E8" s="792"/>
      <c r="F8" s="792"/>
      <c r="G8" s="792"/>
      <c r="H8" s="792" t="s">
        <v>528</v>
      </c>
      <c r="I8" s="788" t="s">
        <v>529</v>
      </c>
      <c r="J8" s="788"/>
      <c r="K8" s="788"/>
      <c r="L8" s="792" t="s">
        <v>530</v>
      </c>
      <c r="M8" s="792" t="s">
        <v>529</v>
      </c>
      <c r="N8" s="792"/>
      <c r="O8" s="792"/>
      <c r="P8" s="793"/>
    </row>
    <row r="9" spans="1:16" ht="35.25" customHeight="1">
      <c r="A9" s="798"/>
      <c r="B9" s="792"/>
      <c r="C9" s="792"/>
      <c r="D9" s="792"/>
      <c r="E9" s="792"/>
      <c r="F9" s="792"/>
      <c r="G9" s="792"/>
      <c r="H9" s="792"/>
      <c r="I9" s="84" t="s">
        <v>531</v>
      </c>
      <c r="J9" s="84" t="s">
        <v>532</v>
      </c>
      <c r="K9" s="84" t="s">
        <v>533</v>
      </c>
      <c r="L9" s="792"/>
      <c r="M9" s="551" t="s">
        <v>534</v>
      </c>
      <c r="N9" s="84" t="s">
        <v>531</v>
      </c>
      <c r="O9" s="84" t="s">
        <v>532</v>
      </c>
      <c r="P9" s="547" t="s">
        <v>533</v>
      </c>
    </row>
    <row r="10" spans="1:16" s="60" customFormat="1" ht="10.5" customHeight="1">
      <c r="A10" s="160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555">
        <v>16</v>
      </c>
    </row>
    <row r="11" spans="1:16" s="60" customFormat="1" ht="14.25" customHeight="1">
      <c r="A11" s="278" t="s">
        <v>456</v>
      </c>
      <c r="B11" s="55" t="s">
        <v>280</v>
      </c>
      <c r="C11" s="552"/>
      <c r="D11" s="553">
        <f>D15+D23</f>
        <v>6958420</v>
      </c>
      <c r="E11" s="553">
        <f aca="true" t="shared" si="0" ref="E11:P11">E15+E23</f>
        <v>3388426</v>
      </c>
      <c r="F11" s="553">
        <f t="shared" si="0"/>
        <v>3569994</v>
      </c>
      <c r="G11" s="553">
        <f t="shared" si="0"/>
        <v>865065</v>
      </c>
      <c r="H11" s="553">
        <f t="shared" si="0"/>
        <v>418585</v>
      </c>
      <c r="I11" s="553">
        <f t="shared" si="0"/>
        <v>0</v>
      </c>
      <c r="J11" s="553">
        <f t="shared" si="0"/>
        <v>0</v>
      </c>
      <c r="K11" s="553">
        <f t="shared" si="0"/>
        <v>418585</v>
      </c>
      <c r="L11" s="553">
        <f t="shared" si="0"/>
        <v>446480</v>
      </c>
      <c r="M11" s="553">
        <f t="shared" si="0"/>
        <v>446480</v>
      </c>
      <c r="N11" s="553">
        <f t="shared" si="0"/>
        <v>0</v>
      </c>
      <c r="O11" s="553">
        <f t="shared" si="0"/>
        <v>0</v>
      </c>
      <c r="P11" s="594">
        <f t="shared" si="0"/>
        <v>0</v>
      </c>
    </row>
    <row r="12" spans="1:16" s="7" customFormat="1" ht="12.75">
      <c r="A12" s="778" t="s">
        <v>565</v>
      </c>
      <c r="B12" s="773" t="s">
        <v>540</v>
      </c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4"/>
    </row>
    <row r="13" spans="1:16" s="7" customFormat="1" ht="12.75">
      <c r="A13" s="778"/>
      <c r="B13" s="776" t="s">
        <v>536</v>
      </c>
      <c r="C13" s="776"/>
      <c r="D13" s="776"/>
      <c r="E13" s="776"/>
      <c r="F13" s="776"/>
      <c r="G13" s="776"/>
      <c r="H13" s="776"/>
      <c r="I13" s="776"/>
      <c r="J13" s="776"/>
      <c r="K13" s="776"/>
      <c r="L13" s="776"/>
      <c r="M13" s="776"/>
      <c r="N13" s="776"/>
      <c r="O13" s="776"/>
      <c r="P13" s="777"/>
    </row>
    <row r="14" spans="1:16" s="7" customFormat="1" ht="12.75">
      <c r="A14" s="778"/>
      <c r="B14" s="776" t="s">
        <v>541</v>
      </c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7"/>
    </row>
    <row r="15" spans="1:16" s="7" customFormat="1" ht="12.75">
      <c r="A15" s="778"/>
      <c r="B15" s="549" t="s">
        <v>535</v>
      </c>
      <c r="C15" s="549" t="s">
        <v>286</v>
      </c>
      <c r="D15" s="550">
        <f>D16+D17</f>
        <v>6955439</v>
      </c>
      <c r="E15" s="550">
        <f>E16+E17</f>
        <v>3385445</v>
      </c>
      <c r="F15" s="550">
        <f>F16+F17</f>
        <v>3569994</v>
      </c>
      <c r="G15" s="550">
        <f aca="true" t="shared" si="1" ref="G15:P15">G16+G17+G19</f>
        <v>864765</v>
      </c>
      <c r="H15" s="550">
        <f>H16+H17</f>
        <v>418285</v>
      </c>
      <c r="I15" s="550">
        <f t="shared" si="1"/>
        <v>0</v>
      </c>
      <c r="J15" s="550">
        <f t="shared" si="1"/>
        <v>0</v>
      </c>
      <c r="K15" s="550">
        <f>K16+K17</f>
        <v>418285</v>
      </c>
      <c r="L15" s="550">
        <f>L16+L17</f>
        <v>446480</v>
      </c>
      <c r="M15" s="550">
        <f t="shared" si="1"/>
        <v>446480</v>
      </c>
      <c r="N15" s="550">
        <f t="shared" si="1"/>
        <v>0</v>
      </c>
      <c r="O15" s="550">
        <f t="shared" si="1"/>
        <v>0</v>
      </c>
      <c r="P15" s="556">
        <f t="shared" si="1"/>
        <v>0</v>
      </c>
    </row>
    <row r="16" spans="1:16" s="7" customFormat="1" ht="12.75">
      <c r="A16" s="778"/>
      <c r="B16" s="258" t="s">
        <v>281</v>
      </c>
      <c r="C16" s="258"/>
      <c r="D16" s="167">
        <f>E16+F16</f>
        <v>6090674</v>
      </c>
      <c r="E16" s="167">
        <v>2967160</v>
      </c>
      <c r="F16" s="167">
        <v>3123514</v>
      </c>
      <c r="G16" s="167"/>
      <c r="H16" s="167"/>
      <c r="I16" s="167"/>
      <c r="J16" s="167"/>
      <c r="K16" s="167"/>
      <c r="L16" s="167"/>
      <c r="M16" s="167"/>
      <c r="N16" s="167"/>
      <c r="O16" s="167"/>
      <c r="P16" s="408"/>
    </row>
    <row r="17" spans="1:16" s="7" customFormat="1" ht="12.75">
      <c r="A17" s="778"/>
      <c r="B17" s="404" t="s">
        <v>89</v>
      </c>
      <c r="C17" s="405"/>
      <c r="D17" s="167">
        <f>D18+D19</f>
        <v>864765</v>
      </c>
      <c r="E17" s="167">
        <f>E19</f>
        <v>418285</v>
      </c>
      <c r="F17" s="167">
        <f>F18</f>
        <v>446480</v>
      </c>
      <c r="G17" s="167">
        <f>H17+L17</f>
        <v>864765</v>
      </c>
      <c r="H17" s="406">
        <f>I17+J17+K17</f>
        <v>418285</v>
      </c>
      <c r="I17" s="406"/>
      <c r="J17" s="406"/>
      <c r="K17" s="406">
        <f>K19</f>
        <v>418285</v>
      </c>
      <c r="L17" s="406">
        <f>M17+N17+O17+P17</f>
        <v>446480</v>
      </c>
      <c r="M17" s="406">
        <f>M18</f>
        <v>446480</v>
      </c>
      <c r="N17" s="406"/>
      <c r="O17" s="406"/>
      <c r="P17" s="407"/>
    </row>
    <row r="18" spans="1:16" s="7" customFormat="1" ht="12.75">
      <c r="A18" s="778"/>
      <c r="B18" s="404" t="s">
        <v>90</v>
      </c>
      <c r="C18" s="405" t="s">
        <v>87</v>
      </c>
      <c r="D18" s="167">
        <f>E18+F18</f>
        <v>446480</v>
      </c>
      <c r="E18" s="167"/>
      <c r="F18" s="167">
        <f>L18</f>
        <v>446480</v>
      </c>
      <c r="G18" s="167"/>
      <c r="H18" s="406">
        <f>I18+J18+K18</f>
        <v>0</v>
      </c>
      <c r="I18" s="406"/>
      <c r="J18" s="406"/>
      <c r="K18" s="406"/>
      <c r="L18" s="406">
        <f>M18+N18+O18+P18</f>
        <v>446480</v>
      </c>
      <c r="M18" s="406">
        <f>'Z 2 '!G390</f>
        <v>446480</v>
      </c>
      <c r="N18" s="406"/>
      <c r="O18" s="406"/>
      <c r="P18" s="407"/>
    </row>
    <row r="19" spans="1:16" s="7" customFormat="1" ht="12.75">
      <c r="A19" s="778"/>
      <c r="B19" s="404" t="s">
        <v>90</v>
      </c>
      <c r="C19" s="258" t="s">
        <v>88</v>
      </c>
      <c r="D19" s="167">
        <f>E19+F19</f>
        <v>418285</v>
      </c>
      <c r="E19" s="167">
        <f>H19</f>
        <v>418285</v>
      </c>
      <c r="F19" s="167">
        <v>0</v>
      </c>
      <c r="G19" s="167"/>
      <c r="H19" s="406">
        <f>I19+J19+K19</f>
        <v>418285</v>
      </c>
      <c r="I19" s="167"/>
      <c r="J19" s="167"/>
      <c r="K19" s="167">
        <f>'Z 2 '!G391</f>
        <v>418285</v>
      </c>
      <c r="L19" s="406"/>
      <c r="M19" s="167"/>
      <c r="N19" s="167"/>
      <c r="O19" s="167"/>
      <c r="P19" s="408"/>
    </row>
    <row r="20" spans="1:16" s="7" customFormat="1" ht="12.75">
      <c r="A20" s="805" t="s">
        <v>566</v>
      </c>
      <c r="B20" s="773" t="s">
        <v>567</v>
      </c>
      <c r="C20" s="773"/>
      <c r="D20" s="773"/>
      <c r="E20" s="773"/>
      <c r="F20" s="773"/>
      <c r="G20" s="773"/>
      <c r="H20" s="773"/>
      <c r="I20" s="773"/>
      <c r="J20" s="773"/>
      <c r="K20" s="773"/>
      <c r="L20" s="773"/>
      <c r="M20" s="773"/>
      <c r="N20" s="773"/>
      <c r="O20" s="773"/>
      <c r="P20" s="774"/>
    </row>
    <row r="21" spans="1:16" s="7" customFormat="1" ht="12.75">
      <c r="A21" s="806"/>
      <c r="B21" s="776" t="s">
        <v>568</v>
      </c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/>
      <c r="N21" s="776"/>
      <c r="O21" s="776"/>
      <c r="P21" s="777"/>
    </row>
    <row r="22" spans="1:16" s="7" customFormat="1" ht="12.75">
      <c r="A22" s="806"/>
      <c r="B22" s="776" t="s">
        <v>569</v>
      </c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776"/>
      <c r="N22" s="776"/>
      <c r="O22" s="776"/>
      <c r="P22" s="777"/>
    </row>
    <row r="23" spans="1:16" s="7" customFormat="1" ht="12.75">
      <c r="A23" s="806"/>
      <c r="B23" s="549" t="s">
        <v>535</v>
      </c>
      <c r="C23" s="549" t="s">
        <v>570</v>
      </c>
      <c r="D23" s="550">
        <f>D24+D26</f>
        <v>2981</v>
      </c>
      <c r="E23" s="550">
        <f>E24+E26</f>
        <v>2981</v>
      </c>
      <c r="F23" s="550">
        <f>F24+F26</f>
        <v>0</v>
      </c>
      <c r="G23" s="550">
        <f>G24+G26+G28</f>
        <v>300</v>
      </c>
      <c r="H23" s="550">
        <f>H24+H26</f>
        <v>300</v>
      </c>
      <c r="I23" s="550">
        <f>I24+I26+I28</f>
        <v>0</v>
      </c>
      <c r="J23" s="550">
        <f>J24+J26+J28</f>
        <v>0</v>
      </c>
      <c r="K23" s="550">
        <f>K24+K26</f>
        <v>300</v>
      </c>
      <c r="L23" s="550">
        <f>L24+L26</f>
        <v>0</v>
      </c>
      <c r="M23" s="550">
        <f>M24+M26+M28</f>
        <v>0</v>
      </c>
      <c r="N23" s="550">
        <f>N24+N26+N28</f>
        <v>0</v>
      </c>
      <c r="O23" s="550">
        <f>O24+O26+O28</f>
        <v>0</v>
      </c>
      <c r="P23" s="556">
        <f>P24+P26+P28</f>
        <v>0</v>
      </c>
    </row>
    <row r="24" spans="1:16" s="7" customFormat="1" ht="12.75">
      <c r="A24" s="806"/>
      <c r="B24" s="404" t="s">
        <v>89</v>
      </c>
      <c r="C24" s="258"/>
      <c r="D24" s="167">
        <f>E24+F24</f>
        <v>300</v>
      </c>
      <c r="E24" s="167">
        <f>G24</f>
        <v>300</v>
      </c>
      <c r="F24" s="167"/>
      <c r="G24" s="167">
        <f>H24+L24</f>
        <v>300</v>
      </c>
      <c r="H24" s="167">
        <f>I24+J24+K24</f>
        <v>300</v>
      </c>
      <c r="I24" s="167"/>
      <c r="J24" s="167"/>
      <c r="K24" s="167">
        <f>K25</f>
        <v>300</v>
      </c>
      <c r="L24" s="167"/>
      <c r="M24" s="167"/>
      <c r="N24" s="167"/>
      <c r="O24" s="167"/>
      <c r="P24" s="408"/>
    </row>
    <row r="25" spans="1:16" s="7" customFormat="1" ht="12.75">
      <c r="A25" s="806"/>
      <c r="B25" s="258" t="s">
        <v>571</v>
      </c>
      <c r="C25" s="258" t="s">
        <v>572</v>
      </c>
      <c r="D25" s="167">
        <f>E25+F25</f>
        <v>300</v>
      </c>
      <c r="E25" s="167">
        <f>G25</f>
        <v>300</v>
      </c>
      <c r="F25" s="167"/>
      <c r="G25" s="167">
        <f>H25+L25</f>
        <v>300</v>
      </c>
      <c r="H25" s="167">
        <f>I25+J25+K25</f>
        <v>300</v>
      </c>
      <c r="I25" s="167"/>
      <c r="J25" s="167"/>
      <c r="K25" s="167">
        <v>300</v>
      </c>
      <c r="L25" s="167"/>
      <c r="M25" s="167"/>
      <c r="N25" s="167"/>
      <c r="O25" s="167"/>
      <c r="P25" s="408"/>
    </row>
    <row r="26" spans="1:16" s="7" customFormat="1" ht="12.75">
      <c r="A26" s="807"/>
      <c r="B26" s="404" t="s">
        <v>271</v>
      </c>
      <c r="C26" s="258"/>
      <c r="D26" s="167">
        <f>E26+F26</f>
        <v>2681</v>
      </c>
      <c r="E26" s="167">
        <v>2681</v>
      </c>
      <c r="F26" s="167"/>
      <c r="G26" s="167"/>
      <c r="H26" s="406"/>
      <c r="I26" s="167"/>
      <c r="J26" s="167"/>
      <c r="K26" s="167"/>
      <c r="L26" s="406"/>
      <c r="M26" s="167"/>
      <c r="N26" s="167"/>
      <c r="O26" s="167"/>
      <c r="P26" s="408"/>
    </row>
    <row r="27" spans="1:16" s="7" customFormat="1" ht="15.75" customHeight="1">
      <c r="A27" s="548" t="s">
        <v>457</v>
      </c>
      <c r="B27" s="63" t="s">
        <v>284</v>
      </c>
      <c r="C27" s="63"/>
      <c r="D27" s="421">
        <f aca="true" t="shared" si="2" ref="D27:P27">D31+D60+D75+D89+D103</f>
        <v>1803541</v>
      </c>
      <c r="E27" s="421">
        <f t="shared" si="2"/>
        <v>182893</v>
      </c>
      <c r="F27" s="421">
        <f t="shared" si="2"/>
        <v>1620648</v>
      </c>
      <c r="G27" s="421">
        <f t="shared" si="2"/>
        <v>854028</v>
      </c>
      <c r="H27" s="421">
        <f t="shared" si="2"/>
        <v>86527</v>
      </c>
      <c r="I27" s="421">
        <f t="shared" si="2"/>
        <v>0</v>
      </c>
      <c r="J27" s="421">
        <f t="shared" si="2"/>
        <v>0</v>
      </c>
      <c r="K27" s="421">
        <f t="shared" si="2"/>
        <v>86527</v>
      </c>
      <c r="L27" s="421">
        <f t="shared" si="2"/>
        <v>767501</v>
      </c>
      <c r="M27" s="421">
        <f t="shared" si="2"/>
        <v>0</v>
      </c>
      <c r="N27" s="421">
        <f t="shared" si="2"/>
        <v>0</v>
      </c>
      <c r="O27" s="421">
        <f t="shared" si="2"/>
        <v>0</v>
      </c>
      <c r="P27" s="279">
        <f t="shared" si="2"/>
        <v>767501</v>
      </c>
    </row>
    <row r="28" spans="1:16" s="7" customFormat="1" ht="12.75">
      <c r="A28" s="778" t="s">
        <v>905</v>
      </c>
      <c r="B28" s="782" t="s">
        <v>867</v>
      </c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3"/>
    </row>
    <row r="29" spans="1:16" s="7" customFormat="1" ht="12.75">
      <c r="A29" s="778"/>
      <c r="B29" s="776" t="s">
        <v>866</v>
      </c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7"/>
    </row>
    <row r="30" spans="1:16" s="7" customFormat="1" ht="12.75">
      <c r="A30" s="778"/>
      <c r="B30" s="776" t="s">
        <v>868</v>
      </c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7"/>
    </row>
    <row r="31" spans="1:16" s="7" customFormat="1" ht="12.75">
      <c r="A31" s="778"/>
      <c r="B31" s="549" t="s">
        <v>535</v>
      </c>
      <c r="C31" s="554" t="s">
        <v>869</v>
      </c>
      <c r="D31" s="550">
        <f>F31+E31</f>
        <v>1200000</v>
      </c>
      <c r="E31" s="550">
        <f>-E32+E33+E56</f>
        <v>180000</v>
      </c>
      <c r="F31" s="550">
        <f>F32+F33+F56</f>
        <v>1020000</v>
      </c>
      <c r="G31" s="550">
        <f>H31+L31</f>
        <v>557560</v>
      </c>
      <c r="H31" s="550">
        <f>I31+J31+K31</f>
        <v>83634</v>
      </c>
      <c r="I31" s="550"/>
      <c r="J31" s="550"/>
      <c r="K31" s="550">
        <f>K32+K33+K56</f>
        <v>83634</v>
      </c>
      <c r="L31" s="550">
        <f>P31+O31+N31+M31</f>
        <v>473926</v>
      </c>
      <c r="M31" s="550"/>
      <c r="N31" s="550"/>
      <c r="O31" s="550"/>
      <c r="P31" s="556">
        <f>P32+P33+P56</f>
        <v>473926</v>
      </c>
    </row>
    <row r="32" spans="1:16" s="7" customFormat="1" ht="12.75">
      <c r="A32" s="778"/>
      <c r="B32" s="258" t="s">
        <v>281</v>
      </c>
      <c r="C32" s="258"/>
      <c r="D32" s="406"/>
      <c r="E32" s="406">
        <v>0</v>
      </c>
      <c r="F32" s="406">
        <v>0</v>
      </c>
      <c r="G32" s="406">
        <f>H32+L32</f>
        <v>0</v>
      </c>
      <c r="H32" s="406">
        <f>I32+J32+K32</f>
        <v>0</v>
      </c>
      <c r="I32" s="167"/>
      <c r="J32" s="167"/>
      <c r="K32" s="167"/>
      <c r="L32" s="406">
        <f>P32+O32+N32+M32</f>
        <v>0</v>
      </c>
      <c r="M32" s="167"/>
      <c r="N32" s="167"/>
      <c r="O32" s="167"/>
      <c r="P32" s="408"/>
    </row>
    <row r="33" spans="1:16" s="7" customFormat="1" ht="12.75">
      <c r="A33" s="778"/>
      <c r="B33" s="258" t="s">
        <v>89</v>
      </c>
      <c r="C33" s="258"/>
      <c r="D33" s="406">
        <f>F33+E33</f>
        <v>557560</v>
      </c>
      <c r="E33" s="406">
        <f>H33</f>
        <v>83634</v>
      </c>
      <c r="F33" s="406">
        <f>L33</f>
        <v>473926</v>
      </c>
      <c r="G33" s="406">
        <f aca="true" t="shared" si="3" ref="G33:G55">H33+L33</f>
        <v>557560</v>
      </c>
      <c r="H33" s="406">
        <f>I33+J33+K33</f>
        <v>83634</v>
      </c>
      <c r="I33" s="167"/>
      <c r="J33" s="167"/>
      <c r="K33" s="167">
        <f>SUM(K34:K55)</f>
        <v>83634</v>
      </c>
      <c r="L33" s="406">
        <f>P33+O33+N33+M33</f>
        <v>473926</v>
      </c>
      <c r="M33" s="167"/>
      <c r="N33" s="167"/>
      <c r="O33" s="167"/>
      <c r="P33" s="408">
        <f>SUM(P34:P55)</f>
        <v>473926</v>
      </c>
    </row>
    <row r="34" spans="1:16" s="7" customFormat="1" ht="12.75">
      <c r="A34" s="778"/>
      <c r="B34" s="259" t="s">
        <v>180</v>
      </c>
      <c r="C34" s="258" t="s">
        <v>91</v>
      </c>
      <c r="D34" s="406">
        <f aca="true" t="shared" si="4" ref="D34:D55">F34+E34</f>
        <v>10100</v>
      </c>
      <c r="E34" s="406">
        <f aca="true" t="shared" si="5" ref="E34:E55">H34</f>
        <v>0</v>
      </c>
      <c r="F34" s="406">
        <f aca="true" t="shared" si="6" ref="F34:F55">L34</f>
        <v>10100</v>
      </c>
      <c r="G34" s="406">
        <f t="shared" si="3"/>
        <v>10100</v>
      </c>
      <c r="H34" s="406">
        <f aca="true" t="shared" si="7" ref="H34:H55">I34+J34+K34</f>
        <v>0</v>
      </c>
      <c r="I34" s="167"/>
      <c r="J34" s="167"/>
      <c r="K34" s="167"/>
      <c r="L34" s="406">
        <f aca="true" t="shared" si="8" ref="L34:L55">M34+N34+O34+P34</f>
        <v>10100</v>
      </c>
      <c r="M34" s="167"/>
      <c r="N34" s="167"/>
      <c r="O34" s="167"/>
      <c r="P34" s="407">
        <f>'Z 2 '!G148</f>
        <v>10100</v>
      </c>
    </row>
    <row r="35" spans="1:16" s="7" customFormat="1" ht="12.75">
      <c r="A35" s="778"/>
      <c r="B35" s="259" t="s">
        <v>180</v>
      </c>
      <c r="C35" s="258" t="s">
        <v>92</v>
      </c>
      <c r="D35" s="406">
        <f t="shared" si="4"/>
        <v>1782</v>
      </c>
      <c r="E35" s="406">
        <f t="shared" si="5"/>
        <v>1782</v>
      </c>
      <c r="F35" s="406">
        <f t="shared" si="6"/>
        <v>0</v>
      </c>
      <c r="G35" s="406">
        <f t="shared" si="3"/>
        <v>1782</v>
      </c>
      <c r="H35" s="406">
        <f t="shared" si="7"/>
        <v>1782</v>
      </c>
      <c r="I35" s="167"/>
      <c r="J35" s="167"/>
      <c r="K35" s="167">
        <f>'Z 2 '!G149</f>
        <v>1782</v>
      </c>
      <c r="L35" s="406">
        <f t="shared" si="8"/>
        <v>0</v>
      </c>
      <c r="M35" s="167"/>
      <c r="N35" s="167"/>
      <c r="O35" s="167"/>
      <c r="P35" s="407"/>
    </row>
    <row r="36" spans="1:16" s="7" customFormat="1" ht="12.75">
      <c r="A36" s="778"/>
      <c r="B36" s="259" t="s">
        <v>125</v>
      </c>
      <c r="C36" s="258" t="s">
        <v>93</v>
      </c>
      <c r="D36" s="406">
        <f t="shared" si="4"/>
        <v>1639</v>
      </c>
      <c r="E36" s="406">
        <f t="shared" si="5"/>
        <v>0</v>
      </c>
      <c r="F36" s="406">
        <f t="shared" si="6"/>
        <v>1639</v>
      </c>
      <c r="G36" s="406">
        <f t="shared" si="3"/>
        <v>1639</v>
      </c>
      <c r="H36" s="406">
        <f t="shared" si="7"/>
        <v>0</v>
      </c>
      <c r="I36" s="167"/>
      <c r="J36" s="167"/>
      <c r="K36" s="167"/>
      <c r="L36" s="406">
        <f t="shared" si="8"/>
        <v>1639</v>
      </c>
      <c r="M36" s="167"/>
      <c r="N36" s="167"/>
      <c r="O36" s="167"/>
      <c r="P36" s="407">
        <f>'Z 2 '!G150</f>
        <v>1639</v>
      </c>
    </row>
    <row r="37" spans="1:16" s="7" customFormat="1" ht="12.75">
      <c r="A37" s="778"/>
      <c r="B37" s="259" t="s">
        <v>125</v>
      </c>
      <c r="C37" s="258" t="s">
        <v>94</v>
      </c>
      <c r="D37" s="406">
        <f t="shared" si="4"/>
        <v>289</v>
      </c>
      <c r="E37" s="406">
        <f t="shared" si="5"/>
        <v>289</v>
      </c>
      <c r="F37" s="406">
        <f t="shared" si="6"/>
        <v>0</v>
      </c>
      <c r="G37" s="406">
        <f t="shared" si="3"/>
        <v>289</v>
      </c>
      <c r="H37" s="406">
        <f t="shared" si="7"/>
        <v>289</v>
      </c>
      <c r="I37" s="167"/>
      <c r="J37" s="167"/>
      <c r="K37" s="167">
        <f>'Z 2 '!G151</f>
        <v>289</v>
      </c>
      <c r="L37" s="406">
        <f t="shared" si="8"/>
        <v>0</v>
      </c>
      <c r="M37" s="167"/>
      <c r="N37" s="167"/>
      <c r="O37" s="167"/>
      <c r="P37" s="407"/>
    </row>
    <row r="38" spans="1:16" s="7" customFormat="1" ht="12.75">
      <c r="A38" s="778"/>
      <c r="B38" s="259" t="s">
        <v>112</v>
      </c>
      <c r="C38" s="258" t="s">
        <v>95</v>
      </c>
      <c r="D38" s="406">
        <f t="shared" si="4"/>
        <v>82186</v>
      </c>
      <c r="E38" s="406">
        <f t="shared" si="5"/>
        <v>0</v>
      </c>
      <c r="F38" s="406">
        <f t="shared" si="6"/>
        <v>82186</v>
      </c>
      <c r="G38" s="406">
        <f t="shared" si="3"/>
        <v>82186</v>
      </c>
      <c r="H38" s="406">
        <f t="shared" si="7"/>
        <v>0</v>
      </c>
      <c r="I38" s="167"/>
      <c r="J38" s="167"/>
      <c r="K38" s="167"/>
      <c r="L38" s="406">
        <f t="shared" si="8"/>
        <v>82186</v>
      </c>
      <c r="M38" s="167"/>
      <c r="N38" s="167"/>
      <c r="O38" s="167"/>
      <c r="P38" s="407">
        <f>'Z 2 '!G153</f>
        <v>82186</v>
      </c>
    </row>
    <row r="39" spans="1:16" s="7" customFormat="1" ht="12.75">
      <c r="A39" s="778"/>
      <c r="B39" s="259" t="s">
        <v>112</v>
      </c>
      <c r="C39" s="258" t="s">
        <v>96</v>
      </c>
      <c r="D39" s="406">
        <f t="shared" si="4"/>
        <v>14504</v>
      </c>
      <c r="E39" s="406">
        <f t="shared" si="5"/>
        <v>14504</v>
      </c>
      <c r="F39" s="406">
        <f t="shared" si="6"/>
        <v>0</v>
      </c>
      <c r="G39" s="406">
        <f t="shared" si="3"/>
        <v>14504</v>
      </c>
      <c r="H39" s="406">
        <f t="shared" si="7"/>
        <v>14504</v>
      </c>
      <c r="I39" s="167"/>
      <c r="J39" s="167"/>
      <c r="K39" s="167">
        <f>'Z 2 '!G154</f>
        <v>14504</v>
      </c>
      <c r="L39" s="406">
        <f t="shared" si="8"/>
        <v>0</v>
      </c>
      <c r="M39" s="167"/>
      <c r="N39" s="167"/>
      <c r="O39" s="167"/>
      <c r="P39" s="407"/>
    </row>
    <row r="40" spans="1:16" s="7" customFormat="1" ht="12.75">
      <c r="A40" s="778"/>
      <c r="B40" s="259" t="s">
        <v>127</v>
      </c>
      <c r="C40" s="258" t="s">
        <v>97</v>
      </c>
      <c r="D40" s="406">
        <f t="shared" si="4"/>
        <v>24921</v>
      </c>
      <c r="E40" s="406">
        <f t="shared" si="5"/>
        <v>0</v>
      </c>
      <c r="F40" s="406">
        <f t="shared" si="6"/>
        <v>24921</v>
      </c>
      <c r="G40" s="406">
        <f t="shared" si="3"/>
        <v>24921</v>
      </c>
      <c r="H40" s="406">
        <f t="shared" si="7"/>
        <v>0</v>
      </c>
      <c r="I40" s="167"/>
      <c r="J40" s="167"/>
      <c r="K40" s="167"/>
      <c r="L40" s="406">
        <f t="shared" si="8"/>
        <v>24921</v>
      </c>
      <c r="M40" s="167"/>
      <c r="N40" s="167"/>
      <c r="O40" s="167"/>
      <c r="P40" s="407">
        <f>'Z 2 '!G156</f>
        <v>24921</v>
      </c>
    </row>
    <row r="41" spans="1:16" s="7" customFormat="1" ht="12.75">
      <c r="A41" s="778"/>
      <c r="B41" s="259" t="s">
        <v>127</v>
      </c>
      <c r="C41" s="258" t="s">
        <v>98</v>
      </c>
      <c r="D41" s="406">
        <f t="shared" si="4"/>
        <v>4398</v>
      </c>
      <c r="E41" s="406">
        <f t="shared" si="5"/>
        <v>4398</v>
      </c>
      <c r="F41" s="406">
        <f t="shared" si="6"/>
        <v>0</v>
      </c>
      <c r="G41" s="406">
        <f t="shared" si="3"/>
        <v>4398</v>
      </c>
      <c r="H41" s="406">
        <f t="shared" si="7"/>
        <v>4398</v>
      </c>
      <c r="I41" s="167"/>
      <c r="J41" s="167"/>
      <c r="K41" s="167">
        <f>'Z 2 '!G157</f>
        <v>4398</v>
      </c>
      <c r="L41" s="406">
        <f t="shared" si="8"/>
        <v>0</v>
      </c>
      <c r="M41" s="167"/>
      <c r="N41" s="167"/>
      <c r="O41" s="167"/>
      <c r="P41" s="407"/>
    </row>
    <row r="42" spans="1:16" s="7" customFormat="1" ht="12.75">
      <c r="A42" s="778"/>
      <c r="B42" s="258" t="s">
        <v>328</v>
      </c>
      <c r="C42" s="258" t="s">
        <v>99</v>
      </c>
      <c r="D42" s="406">
        <f t="shared" si="4"/>
        <v>3135</v>
      </c>
      <c r="E42" s="406">
        <f t="shared" si="5"/>
        <v>0</v>
      </c>
      <c r="F42" s="406">
        <f t="shared" si="6"/>
        <v>3135</v>
      </c>
      <c r="G42" s="406">
        <f t="shared" si="3"/>
        <v>3135</v>
      </c>
      <c r="H42" s="406">
        <f t="shared" si="7"/>
        <v>0</v>
      </c>
      <c r="I42" s="167"/>
      <c r="J42" s="167"/>
      <c r="K42" s="167"/>
      <c r="L42" s="406">
        <f t="shared" si="8"/>
        <v>3135</v>
      </c>
      <c r="M42" s="167"/>
      <c r="N42" s="167"/>
      <c r="O42" s="167"/>
      <c r="P42" s="407">
        <f>'Z 2 '!G158</f>
        <v>3135</v>
      </c>
    </row>
    <row r="43" spans="1:16" s="7" customFormat="1" ht="12.75">
      <c r="A43" s="778"/>
      <c r="B43" s="258" t="s">
        <v>328</v>
      </c>
      <c r="C43" s="258" t="s">
        <v>100</v>
      </c>
      <c r="D43" s="406">
        <f t="shared" si="4"/>
        <v>553</v>
      </c>
      <c r="E43" s="406">
        <f t="shared" si="5"/>
        <v>553</v>
      </c>
      <c r="F43" s="406">
        <f t="shared" si="6"/>
        <v>0</v>
      </c>
      <c r="G43" s="406">
        <f t="shared" si="3"/>
        <v>553</v>
      </c>
      <c r="H43" s="406">
        <f t="shared" si="7"/>
        <v>553</v>
      </c>
      <c r="I43" s="167"/>
      <c r="J43" s="167"/>
      <c r="K43" s="167">
        <f>'Z 2 '!G159</f>
        <v>553</v>
      </c>
      <c r="L43" s="406">
        <f t="shared" si="8"/>
        <v>0</v>
      </c>
      <c r="M43" s="167"/>
      <c r="N43" s="167"/>
      <c r="O43" s="167"/>
      <c r="P43" s="407"/>
    </row>
    <row r="44" spans="1:16" s="7" customFormat="1" ht="12.75">
      <c r="A44" s="778"/>
      <c r="B44" s="259" t="s">
        <v>342</v>
      </c>
      <c r="C44" s="258" t="s">
        <v>101</v>
      </c>
      <c r="D44" s="406">
        <f t="shared" si="4"/>
        <v>5950</v>
      </c>
      <c r="E44" s="406">
        <f t="shared" si="5"/>
        <v>0</v>
      </c>
      <c r="F44" s="406">
        <f t="shared" si="6"/>
        <v>5950</v>
      </c>
      <c r="G44" s="406">
        <f t="shared" si="3"/>
        <v>5950</v>
      </c>
      <c r="H44" s="406">
        <f t="shared" si="7"/>
        <v>0</v>
      </c>
      <c r="I44" s="167"/>
      <c r="J44" s="167"/>
      <c r="K44" s="167"/>
      <c r="L44" s="406">
        <f t="shared" si="8"/>
        <v>5950</v>
      </c>
      <c r="M44" s="167"/>
      <c r="N44" s="167"/>
      <c r="O44" s="167"/>
      <c r="P44" s="407">
        <f>'Z 2 '!G160</f>
        <v>5950</v>
      </c>
    </row>
    <row r="45" spans="1:16" s="7" customFormat="1" ht="12.75">
      <c r="A45" s="778"/>
      <c r="B45" s="259" t="s">
        <v>342</v>
      </c>
      <c r="C45" s="258" t="s">
        <v>102</v>
      </c>
      <c r="D45" s="406">
        <f t="shared" si="4"/>
        <v>1050</v>
      </c>
      <c r="E45" s="406">
        <f t="shared" si="5"/>
        <v>1050</v>
      </c>
      <c r="F45" s="406">
        <f t="shared" si="6"/>
        <v>0</v>
      </c>
      <c r="G45" s="406">
        <f t="shared" si="3"/>
        <v>1050</v>
      </c>
      <c r="H45" s="406">
        <f t="shared" si="7"/>
        <v>1050</v>
      </c>
      <c r="I45" s="167"/>
      <c r="J45" s="167"/>
      <c r="K45" s="167">
        <f>'Z 2 '!G161</f>
        <v>1050</v>
      </c>
      <c r="L45" s="406">
        <f t="shared" si="8"/>
        <v>0</v>
      </c>
      <c r="M45" s="167"/>
      <c r="N45" s="167"/>
      <c r="O45" s="167"/>
      <c r="P45" s="407"/>
    </row>
    <row r="46" spans="1:16" s="7" customFormat="1" ht="12.75">
      <c r="A46" s="778"/>
      <c r="B46" s="259" t="s">
        <v>217</v>
      </c>
      <c r="C46" s="258" t="s">
        <v>103</v>
      </c>
      <c r="D46" s="406">
        <f t="shared" si="4"/>
        <v>313388</v>
      </c>
      <c r="E46" s="406">
        <f t="shared" si="5"/>
        <v>0</v>
      </c>
      <c r="F46" s="406">
        <f t="shared" si="6"/>
        <v>313388</v>
      </c>
      <c r="G46" s="406">
        <f t="shared" si="3"/>
        <v>313388</v>
      </c>
      <c r="H46" s="406">
        <f t="shared" si="7"/>
        <v>0</v>
      </c>
      <c r="I46" s="167"/>
      <c r="J46" s="167"/>
      <c r="K46" s="167"/>
      <c r="L46" s="406">
        <f t="shared" si="8"/>
        <v>313388</v>
      </c>
      <c r="M46" s="167"/>
      <c r="N46" s="167"/>
      <c r="O46" s="167"/>
      <c r="P46" s="407">
        <f>'Z 2 '!G163</f>
        <v>313388</v>
      </c>
    </row>
    <row r="47" spans="1:16" s="7" customFormat="1" ht="12.75">
      <c r="A47" s="778"/>
      <c r="B47" s="259" t="s">
        <v>217</v>
      </c>
      <c r="C47" s="258" t="s">
        <v>104</v>
      </c>
      <c r="D47" s="406">
        <f t="shared" si="4"/>
        <v>55304</v>
      </c>
      <c r="E47" s="406">
        <f t="shared" si="5"/>
        <v>55304</v>
      </c>
      <c r="F47" s="406">
        <f t="shared" si="6"/>
        <v>0</v>
      </c>
      <c r="G47" s="406">
        <f t="shared" si="3"/>
        <v>55304</v>
      </c>
      <c r="H47" s="406">
        <f t="shared" si="7"/>
        <v>55304</v>
      </c>
      <c r="I47" s="167"/>
      <c r="J47" s="167"/>
      <c r="K47" s="167">
        <f>'Z 2 '!G164</f>
        <v>55304</v>
      </c>
      <c r="L47" s="406">
        <f t="shared" si="8"/>
        <v>0</v>
      </c>
      <c r="M47" s="167"/>
      <c r="N47" s="167"/>
      <c r="O47" s="167"/>
      <c r="P47" s="407"/>
    </row>
    <row r="48" spans="1:16" s="7" customFormat="1" ht="12.75">
      <c r="A48" s="778"/>
      <c r="B48" s="259" t="s">
        <v>752</v>
      </c>
      <c r="C48" s="258" t="s">
        <v>105</v>
      </c>
      <c r="D48" s="406">
        <f t="shared" si="4"/>
        <v>2805</v>
      </c>
      <c r="E48" s="406">
        <f t="shared" si="5"/>
        <v>0</v>
      </c>
      <c r="F48" s="406">
        <f t="shared" si="6"/>
        <v>2805</v>
      </c>
      <c r="G48" s="406">
        <f t="shared" si="3"/>
        <v>2805</v>
      </c>
      <c r="H48" s="406">
        <f t="shared" si="7"/>
        <v>0</v>
      </c>
      <c r="I48" s="167"/>
      <c r="J48" s="167"/>
      <c r="K48" s="167"/>
      <c r="L48" s="406">
        <f t="shared" si="8"/>
        <v>2805</v>
      </c>
      <c r="M48" s="167"/>
      <c r="N48" s="167"/>
      <c r="O48" s="167"/>
      <c r="P48" s="407">
        <f>'Z 2 '!G166</f>
        <v>2805</v>
      </c>
    </row>
    <row r="49" spans="1:16" s="7" customFormat="1" ht="12.75">
      <c r="A49" s="778"/>
      <c r="B49" s="259" t="s">
        <v>752</v>
      </c>
      <c r="C49" s="258" t="s">
        <v>106</v>
      </c>
      <c r="D49" s="406">
        <f t="shared" si="4"/>
        <v>495</v>
      </c>
      <c r="E49" s="406">
        <f t="shared" si="5"/>
        <v>495</v>
      </c>
      <c r="F49" s="406">
        <f t="shared" si="6"/>
        <v>0</v>
      </c>
      <c r="G49" s="406">
        <f t="shared" si="3"/>
        <v>495</v>
      </c>
      <c r="H49" s="406">
        <f t="shared" si="7"/>
        <v>495</v>
      </c>
      <c r="I49" s="167"/>
      <c r="J49" s="167"/>
      <c r="K49" s="167">
        <f>'Z 2 '!G167</f>
        <v>495</v>
      </c>
      <c r="L49" s="406">
        <f t="shared" si="8"/>
        <v>0</v>
      </c>
      <c r="M49" s="167"/>
      <c r="N49" s="167"/>
      <c r="O49" s="167"/>
      <c r="P49" s="407"/>
    </row>
    <row r="50" spans="1:16" s="7" customFormat="1" ht="12.75">
      <c r="A50" s="778"/>
      <c r="B50" s="259" t="s">
        <v>111</v>
      </c>
      <c r="C50" s="258" t="s">
        <v>107</v>
      </c>
      <c r="D50" s="406">
        <f t="shared" si="4"/>
        <v>3213</v>
      </c>
      <c r="E50" s="406">
        <f t="shared" si="5"/>
        <v>0</v>
      </c>
      <c r="F50" s="406">
        <f t="shared" si="6"/>
        <v>3213</v>
      </c>
      <c r="G50" s="406">
        <f t="shared" si="3"/>
        <v>3213</v>
      </c>
      <c r="H50" s="406">
        <f t="shared" si="7"/>
        <v>0</v>
      </c>
      <c r="I50" s="167"/>
      <c r="J50" s="167"/>
      <c r="K50" s="167"/>
      <c r="L50" s="406">
        <f t="shared" si="8"/>
        <v>3213</v>
      </c>
      <c r="M50" s="167"/>
      <c r="N50" s="167"/>
      <c r="O50" s="167"/>
      <c r="P50" s="407">
        <f>'Z 2 '!G168</f>
        <v>3213</v>
      </c>
    </row>
    <row r="51" spans="1:16" s="7" customFormat="1" ht="12.75">
      <c r="A51" s="778"/>
      <c r="B51" s="259" t="s">
        <v>111</v>
      </c>
      <c r="C51" s="258" t="s">
        <v>108</v>
      </c>
      <c r="D51" s="406">
        <f t="shared" si="4"/>
        <v>567</v>
      </c>
      <c r="E51" s="406">
        <f t="shared" si="5"/>
        <v>567</v>
      </c>
      <c r="F51" s="406">
        <f t="shared" si="6"/>
        <v>0</v>
      </c>
      <c r="G51" s="406">
        <f t="shared" si="3"/>
        <v>567</v>
      </c>
      <c r="H51" s="406">
        <f t="shared" si="7"/>
        <v>567</v>
      </c>
      <c r="I51" s="167"/>
      <c r="J51" s="167"/>
      <c r="K51" s="167">
        <f>'Z 2 '!G169</f>
        <v>567</v>
      </c>
      <c r="L51" s="406">
        <f t="shared" si="8"/>
        <v>0</v>
      </c>
      <c r="M51" s="167"/>
      <c r="N51" s="167"/>
      <c r="O51" s="167"/>
      <c r="P51" s="407"/>
    </row>
    <row r="52" spans="1:16" s="7" customFormat="1" ht="12.75">
      <c r="A52" s="778"/>
      <c r="B52" s="41" t="s">
        <v>349</v>
      </c>
      <c r="C52" s="258" t="s">
        <v>467</v>
      </c>
      <c r="D52" s="406">
        <f t="shared" si="4"/>
        <v>579</v>
      </c>
      <c r="E52" s="406">
        <f t="shared" si="5"/>
        <v>0</v>
      </c>
      <c r="F52" s="406">
        <f t="shared" si="6"/>
        <v>579</v>
      </c>
      <c r="G52" s="406">
        <f t="shared" si="3"/>
        <v>579</v>
      </c>
      <c r="H52" s="406">
        <f t="shared" si="7"/>
        <v>0</v>
      </c>
      <c r="I52" s="167"/>
      <c r="J52" s="167"/>
      <c r="K52" s="167"/>
      <c r="L52" s="406">
        <f t="shared" si="8"/>
        <v>579</v>
      </c>
      <c r="M52" s="167"/>
      <c r="N52" s="167"/>
      <c r="O52" s="167"/>
      <c r="P52" s="407">
        <f>'Z 2 '!G170</f>
        <v>579</v>
      </c>
    </row>
    <row r="53" spans="1:16" s="7" customFormat="1" ht="12.75">
      <c r="A53" s="778"/>
      <c r="B53" s="41" t="s">
        <v>349</v>
      </c>
      <c r="C53" s="258" t="s">
        <v>468</v>
      </c>
      <c r="D53" s="406">
        <f t="shared" si="4"/>
        <v>102</v>
      </c>
      <c r="E53" s="406">
        <f t="shared" si="5"/>
        <v>102</v>
      </c>
      <c r="F53" s="406">
        <f t="shared" si="6"/>
        <v>0</v>
      </c>
      <c r="G53" s="406">
        <f t="shared" si="3"/>
        <v>102</v>
      </c>
      <c r="H53" s="406">
        <f t="shared" si="7"/>
        <v>102</v>
      </c>
      <c r="I53" s="167"/>
      <c r="J53" s="167"/>
      <c r="K53" s="167">
        <f>'Z 2 '!G171</f>
        <v>102</v>
      </c>
      <c r="L53" s="406">
        <f t="shared" si="8"/>
        <v>0</v>
      </c>
      <c r="M53" s="167"/>
      <c r="N53" s="167"/>
      <c r="O53" s="167"/>
      <c r="P53" s="407"/>
    </row>
    <row r="54" spans="1:16" s="7" customFormat="1" ht="12.75" customHeight="1">
      <c r="A54" s="778"/>
      <c r="B54" s="259" t="s">
        <v>350</v>
      </c>
      <c r="C54" s="258" t="s">
        <v>109</v>
      </c>
      <c r="D54" s="406">
        <f t="shared" si="4"/>
        <v>26010</v>
      </c>
      <c r="E54" s="406">
        <f t="shared" si="5"/>
        <v>0</v>
      </c>
      <c r="F54" s="406">
        <f t="shared" si="6"/>
        <v>26010</v>
      </c>
      <c r="G54" s="406">
        <f t="shared" si="3"/>
        <v>26010</v>
      </c>
      <c r="H54" s="406">
        <f t="shared" si="7"/>
        <v>0</v>
      </c>
      <c r="I54" s="167"/>
      <c r="J54" s="167"/>
      <c r="K54" s="167"/>
      <c r="L54" s="406">
        <f t="shared" si="8"/>
        <v>26010</v>
      </c>
      <c r="M54" s="167"/>
      <c r="N54" s="167"/>
      <c r="O54" s="167"/>
      <c r="P54" s="407">
        <f>'Z 2 '!G173</f>
        <v>26010</v>
      </c>
    </row>
    <row r="55" spans="1:16" s="7" customFormat="1" ht="12.75" customHeight="1">
      <c r="A55" s="778"/>
      <c r="B55" s="259" t="s">
        <v>350</v>
      </c>
      <c r="C55" s="258" t="s">
        <v>110</v>
      </c>
      <c r="D55" s="406">
        <f t="shared" si="4"/>
        <v>4590</v>
      </c>
      <c r="E55" s="406">
        <f t="shared" si="5"/>
        <v>4590</v>
      </c>
      <c r="F55" s="406">
        <f t="shared" si="6"/>
        <v>0</v>
      </c>
      <c r="G55" s="406">
        <f t="shared" si="3"/>
        <v>4590</v>
      </c>
      <c r="H55" s="406">
        <f t="shared" si="7"/>
        <v>4590</v>
      </c>
      <c r="I55" s="167"/>
      <c r="J55" s="167"/>
      <c r="K55" s="167">
        <f>'Z 2 '!G174</f>
        <v>4590</v>
      </c>
      <c r="L55" s="406">
        <f t="shared" si="8"/>
        <v>0</v>
      </c>
      <c r="M55" s="167"/>
      <c r="N55" s="167"/>
      <c r="O55" s="167"/>
      <c r="P55" s="407"/>
    </row>
    <row r="56" spans="1:16" s="7" customFormat="1" ht="12.75">
      <c r="A56" s="778"/>
      <c r="B56" s="258" t="s">
        <v>271</v>
      </c>
      <c r="C56" s="258"/>
      <c r="D56" s="406">
        <f>F56+E56</f>
        <v>642440</v>
      </c>
      <c r="E56" s="406">
        <v>96366</v>
      </c>
      <c r="F56" s="406">
        <v>546074</v>
      </c>
      <c r="G56" s="406"/>
      <c r="H56" s="406">
        <f>I56+J56+K56</f>
        <v>0</v>
      </c>
      <c r="I56" s="167"/>
      <c r="J56" s="167"/>
      <c r="K56" s="167"/>
      <c r="L56" s="406">
        <f>P56+O56+N56+M56</f>
        <v>0</v>
      </c>
      <c r="M56" s="167"/>
      <c r="N56" s="167"/>
      <c r="O56" s="167"/>
      <c r="P56" s="408"/>
    </row>
    <row r="57" spans="1:16" s="7" customFormat="1" ht="12.75">
      <c r="A57" s="778" t="s">
        <v>916</v>
      </c>
      <c r="B57" s="773" t="s">
        <v>25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4"/>
    </row>
    <row r="58" spans="1:16" s="7" customFormat="1" ht="12.75">
      <c r="A58" s="778"/>
      <c r="B58" s="776" t="s">
        <v>26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7"/>
    </row>
    <row r="59" spans="1:16" s="7" customFormat="1" ht="12.75">
      <c r="A59" s="778"/>
      <c r="B59" s="770" t="s">
        <v>519</v>
      </c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70"/>
      <c r="O59" s="770"/>
      <c r="P59" s="771"/>
    </row>
    <row r="60" spans="1:16" s="7" customFormat="1" ht="12.75">
      <c r="A60" s="778"/>
      <c r="B60" s="549" t="s">
        <v>535</v>
      </c>
      <c r="C60" s="549" t="s">
        <v>14</v>
      </c>
      <c r="D60" s="550">
        <f aca="true" t="shared" si="9" ref="D60:P60">D61+D66+D67+D68+D69+D70</f>
        <v>275681</v>
      </c>
      <c r="E60" s="550">
        <f t="shared" si="9"/>
        <v>0</v>
      </c>
      <c r="F60" s="550">
        <f t="shared" si="9"/>
        <v>275681</v>
      </c>
      <c r="G60" s="550">
        <f t="shared" si="9"/>
        <v>22856</v>
      </c>
      <c r="H60" s="550">
        <f t="shared" si="9"/>
        <v>0</v>
      </c>
      <c r="I60" s="550">
        <f t="shared" si="9"/>
        <v>0</v>
      </c>
      <c r="J60" s="550">
        <f t="shared" si="9"/>
        <v>0</v>
      </c>
      <c r="K60" s="550">
        <f t="shared" si="9"/>
        <v>0</v>
      </c>
      <c r="L60" s="550">
        <f t="shared" si="9"/>
        <v>22856</v>
      </c>
      <c r="M60" s="550">
        <f t="shared" si="9"/>
        <v>0</v>
      </c>
      <c r="N60" s="550">
        <f t="shared" si="9"/>
        <v>0</v>
      </c>
      <c r="O60" s="550">
        <f t="shared" si="9"/>
        <v>0</v>
      </c>
      <c r="P60" s="556">
        <f t="shared" si="9"/>
        <v>22856</v>
      </c>
    </row>
    <row r="61" spans="1:16" s="7" customFormat="1" ht="12.75">
      <c r="A61" s="778"/>
      <c r="B61" s="258" t="s">
        <v>19</v>
      </c>
      <c r="C61" s="258"/>
      <c r="D61" s="406">
        <f>SUM(D62:D65)</f>
        <v>22856</v>
      </c>
      <c r="E61" s="406">
        <f>SUM(E62:E65)</f>
        <v>0</v>
      </c>
      <c r="F61" s="406">
        <f>SUM(F62:F65)</f>
        <v>22856</v>
      </c>
      <c r="G61" s="406">
        <f>SUM(G62:G65)</f>
        <v>22856</v>
      </c>
      <c r="H61" s="406"/>
      <c r="I61" s="167"/>
      <c r="J61" s="167"/>
      <c r="K61" s="167"/>
      <c r="L61" s="406">
        <f>SUM(L62:L65)</f>
        <v>22856</v>
      </c>
      <c r="M61" s="406">
        <f>SUM(M62:M65)</f>
        <v>0</v>
      </c>
      <c r="N61" s="406">
        <f>SUM(N62:N65)</f>
        <v>0</v>
      </c>
      <c r="O61" s="406">
        <f>SUM(O62:O65)</f>
        <v>0</v>
      </c>
      <c r="P61" s="407">
        <f>SUM(P62:P65)</f>
        <v>22856</v>
      </c>
    </row>
    <row r="62" spans="1:16" s="7" customFormat="1" ht="12.75">
      <c r="A62" s="778"/>
      <c r="B62" s="41" t="s">
        <v>395</v>
      </c>
      <c r="C62" s="258" t="s">
        <v>15</v>
      </c>
      <c r="D62" s="406">
        <f>'Z 2 '!G534</f>
        <v>15383</v>
      </c>
      <c r="E62" s="406"/>
      <c r="F62" s="406">
        <f>G62</f>
        <v>15383</v>
      </c>
      <c r="G62" s="406">
        <f>L62</f>
        <v>15383</v>
      </c>
      <c r="H62" s="406"/>
      <c r="I62" s="167"/>
      <c r="J62" s="167"/>
      <c r="K62" s="167"/>
      <c r="L62" s="406">
        <f>P62</f>
        <v>15383</v>
      </c>
      <c r="M62" s="167"/>
      <c r="N62" s="167"/>
      <c r="O62" s="167"/>
      <c r="P62" s="408">
        <v>15383</v>
      </c>
    </row>
    <row r="63" spans="1:16" s="7" customFormat="1" ht="12.75">
      <c r="A63" s="778"/>
      <c r="B63" s="41" t="s">
        <v>180</v>
      </c>
      <c r="C63" s="258" t="s">
        <v>16</v>
      </c>
      <c r="D63" s="406">
        <f>'Z 2 '!G537</f>
        <v>2951</v>
      </c>
      <c r="E63" s="406"/>
      <c r="F63" s="406">
        <f>G63</f>
        <v>2951</v>
      </c>
      <c r="G63" s="406">
        <f>L63</f>
        <v>2951</v>
      </c>
      <c r="H63" s="406"/>
      <c r="I63" s="167"/>
      <c r="J63" s="167"/>
      <c r="K63" s="167"/>
      <c r="L63" s="406">
        <f>P63</f>
        <v>2951</v>
      </c>
      <c r="M63" s="167"/>
      <c r="N63" s="167"/>
      <c r="O63" s="167"/>
      <c r="P63" s="408">
        <v>2951</v>
      </c>
    </row>
    <row r="64" spans="1:16" s="7" customFormat="1" ht="12.75">
      <c r="A64" s="778"/>
      <c r="B64" s="41" t="s">
        <v>125</v>
      </c>
      <c r="C64" s="258" t="s">
        <v>17</v>
      </c>
      <c r="D64" s="406">
        <f>'Z 2 '!G539</f>
        <v>476</v>
      </c>
      <c r="E64" s="406"/>
      <c r="F64" s="406">
        <f>G64</f>
        <v>476</v>
      </c>
      <c r="G64" s="406">
        <f>L64</f>
        <v>476</v>
      </c>
      <c r="H64" s="406"/>
      <c r="I64" s="167"/>
      <c r="J64" s="167"/>
      <c r="K64" s="167"/>
      <c r="L64" s="406">
        <f>P64</f>
        <v>476</v>
      </c>
      <c r="M64" s="167"/>
      <c r="N64" s="167"/>
      <c r="O64" s="167"/>
      <c r="P64" s="408">
        <v>476</v>
      </c>
    </row>
    <row r="65" spans="1:16" s="7" customFormat="1" ht="12.75">
      <c r="A65" s="778"/>
      <c r="B65" s="41" t="s">
        <v>671</v>
      </c>
      <c r="C65" s="258" t="s">
        <v>18</v>
      </c>
      <c r="D65" s="406">
        <f>'Z 2 '!G541</f>
        <v>4046</v>
      </c>
      <c r="E65" s="406"/>
      <c r="F65" s="406">
        <f>G65</f>
        <v>4046</v>
      </c>
      <c r="G65" s="406">
        <f>L65</f>
        <v>4046</v>
      </c>
      <c r="H65" s="406"/>
      <c r="I65" s="167"/>
      <c r="J65" s="167"/>
      <c r="K65" s="167"/>
      <c r="L65" s="406">
        <f>P65</f>
        <v>4046</v>
      </c>
      <c r="M65" s="167"/>
      <c r="N65" s="167"/>
      <c r="O65" s="167"/>
      <c r="P65" s="408">
        <v>4046</v>
      </c>
    </row>
    <row r="66" spans="1:16" s="7" customFormat="1" ht="12.75">
      <c r="A66" s="778"/>
      <c r="B66" s="403" t="s">
        <v>20</v>
      </c>
      <c r="C66" s="258"/>
      <c r="D66" s="406">
        <f>E66+F66</f>
        <v>47329</v>
      </c>
      <c r="E66" s="406"/>
      <c r="F66" s="406">
        <v>47329</v>
      </c>
      <c r="G66" s="406"/>
      <c r="H66" s="406"/>
      <c r="I66" s="167"/>
      <c r="J66" s="167"/>
      <c r="K66" s="167"/>
      <c r="L66" s="406"/>
      <c r="M66" s="167"/>
      <c r="N66" s="167"/>
      <c r="O66" s="167"/>
      <c r="P66" s="408"/>
    </row>
    <row r="67" spans="1:16" s="7" customFormat="1" ht="12.75">
      <c r="A67" s="778"/>
      <c r="B67" s="403" t="s">
        <v>21</v>
      </c>
      <c r="C67" s="258"/>
      <c r="D67" s="406">
        <f>E67+F67</f>
        <v>48868</v>
      </c>
      <c r="E67" s="406"/>
      <c r="F67" s="406">
        <v>48868</v>
      </c>
      <c r="G67" s="406"/>
      <c r="H67" s="406"/>
      <c r="I67" s="167"/>
      <c r="J67" s="167"/>
      <c r="K67" s="167"/>
      <c r="L67" s="406"/>
      <c r="M67" s="167"/>
      <c r="N67" s="167"/>
      <c r="O67" s="167"/>
      <c r="P67" s="408"/>
    </row>
    <row r="68" spans="1:16" s="7" customFormat="1" ht="12.75">
      <c r="A68" s="778"/>
      <c r="B68" s="403" t="s">
        <v>22</v>
      </c>
      <c r="C68" s="258"/>
      <c r="D68" s="406">
        <f>E68+F68</f>
        <v>51652</v>
      </c>
      <c r="E68" s="406"/>
      <c r="F68" s="406">
        <v>51652</v>
      </c>
      <c r="G68" s="406"/>
      <c r="H68" s="406"/>
      <c r="I68" s="167"/>
      <c r="J68" s="167"/>
      <c r="K68" s="167"/>
      <c r="L68" s="406"/>
      <c r="M68" s="167"/>
      <c r="N68" s="167"/>
      <c r="O68" s="167"/>
      <c r="P68" s="408"/>
    </row>
    <row r="69" spans="1:16" s="7" customFormat="1" ht="12.75">
      <c r="A69" s="778"/>
      <c r="B69" s="403" t="s">
        <v>23</v>
      </c>
      <c r="C69" s="258"/>
      <c r="D69" s="406">
        <f>E69+F69</f>
        <v>51888</v>
      </c>
      <c r="E69" s="406"/>
      <c r="F69" s="406">
        <v>51888</v>
      </c>
      <c r="G69" s="406"/>
      <c r="H69" s="406"/>
      <c r="I69" s="167"/>
      <c r="J69" s="167"/>
      <c r="K69" s="167"/>
      <c r="L69" s="406"/>
      <c r="M69" s="167"/>
      <c r="N69" s="167"/>
      <c r="O69" s="167"/>
      <c r="P69" s="408"/>
    </row>
    <row r="70" spans="1:16" s="7" customFormat="1" ht="13.5" thickBot="1">
      <c r="A70" s="781"/>
      <c r="B70" s="557" t="s">
        <v>24</v>
      </c>
      <c r="C70" s="558"/>
      <c r="D70" s="559">
        <f>E70+F70</f>
        <v>53088</v>
      </c>
      <c r="E70" s="559"/>
      <c r="F70" s="559">
        <v>53088</v>
      </c>
      <c r="G70" s="559"/>
      <c r="H70" s="559"/>
      <c r="I70" s="560"/>
      <c r="J70" s="560"/>
      <c r="K70" s="560"/>
      <c r="L70" s="559"/>
      <c r="M70" s="560"/>
      <c r="N70" s="560"/>
      <c r="O70" s="560"/>
      <c r="P70" s="561"/>
    </row>
    <row r="71" spans="1:16" s="7" customFormat="1" ht="12.75" customHeight="1">
      <c r="A71" s="778" t="s">
        <v>13</v>
      </c>
      <c r="B71" s="772" t="s">
        <v>517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773"/>
      <c r="P71" s="774"/>
    </row>
    <row r="72" spans="1:16" s="7" customFormat="1" ht="12.75" customHeight="1">
      <c r="A72" s="778"/>
      <c r="B72" s="775" t="s">
        <v>518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776"/>
      <c r="P72" s="777"/>
    </row>
    <row r="73" spans="1:16" s="7" customFormat="1" ht="12.75" customHeight="1">
      <c r="A73" s="778"/>
      <c r="B73" s="769" t="s">
        <v>520</v>
      </c>
      <c r="C73" s="770"/>
      <c r="D73" s="770"/>
      <c r="E73" s="770"/>
      <c r="F73" s="770"/>
      <c r="G73" s="770"/>
      <c r="H73" s="770"/>
      <c r="I73" s="770"/>
      <c r="J73" s="770"/>
      <c r="K73" s="770"/>
      <c r="L73" s="770"/>
      <c r="M73" s="770"/>
      <c r="N73" s="770"/>
      <c r="O73" s="770"/>
      <c r="P73" s="771"/>
    </row>
    <row r="74" spans="1:16" s="7" customFormat="1" ht="12.75" customHeight="1">
      <c r="A74" s="778"/>
      <c r="B74" s="779" t="s">
        <v>521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80"/>
    </row>
    <row r="75" spans="1:16" s="7" customFormat="1" ht="12.75" customHeight="1">
      <c r="A75" s="778"/>
      <c r="B75" s="592" t="s">
        <v>535</v>
      </c>
      <c r="C75" s="549" t="s">
        <v>511</v>
      </c>
      <c r="D75" s="550">
        <f>D76</f>
        <v>57862</v>
      </c>
      <c r="E75" s="550">
        <f>E76+E104+E105+E106+E107+E108</f>
        <v>2893</v>
      </c>
      <c r="F75" s="550">
        <f>F76</f>
        <v>54969</v>
      </c>
      <c r="G75" s="550">
        <f>G76</f>
        <v>57862</v>
      </c>
      <c r="H75" s="550">
        <f>H76+H104+H105+H106+H107+H108</f>
        <v>2893</v>
      </c>
      <c r="I75" s="550">
        <f>I76+I104+I105+I106+I107+I108</f>
        <v>0</v>
      </c>
      <c r="J75" s="550">
        <f>J76+J104+J105+J106+J107+J108</f>
        <v>0</v>
      </c>
      <c r="K75" s="550">
        <f>K76</f>
        <v>2893</v>
      </c>
      <c r="L75" s="550">
        <f>L76</f>
        <v>54969</v>
      </c>
      <c r="M75" s="550">
        <f>M76+M104+M105+M106+M107+M108</f>
        <v>0</v>
      </c>
      <c r="N75" s="550">
        <f>N76+N104+N105+N106+N107+N108</f>
        <v>0</v>
      </c>
      <c r="O75" s="550">
        <f>O76+O104+O105+O106+O107+O108</f>
        <v>0</v>
      </c>
      <c r="P75" s="556">
        <f>P76</f>
        <v>54969</v>
      </c>
    </row>
    <row r="76" spans="1:16" s="7" customFormat="1" ht="12.75">
      <c r="A76" s="778"/>
      <c r="B76" s="593" t="s">
        <v>19</v>
      </c>
      <c r="C76" s="29"/>
      <c r="D76" s="178">
        <f>E76+F76</f>
        <v>57862</v>
      </c>
      <c r="E76" s="178">
        <f>H76</f>
        <v>2893</v>
      </c>
      <c r="F76" s="178">
        <f>L76</f>
        <v>54969</v>
      </c>
      <c r="G76" s="178">
        <f>H76+L76</f>
        <v>57862</v>
      </c>
      <c r="H76" s="178">
        <f>I76+J76+K76</f>
        <v>2893</v>
      </c>
      <c r="I76" s="29"/>
      <c r="J76" s="29"/>
      <c r="K76" s="178">
        <f>K82</f>
        <v>2893</v>
      </c>
      <c r="L76" s="178">
        <f>M76+N76+O76+P76</f>
        <v>54969</v>
      </c>
      <c r="M76" s="29"/>
      <c r="N76" s="29"/>
      <c r="O76" s="29"/>
      <c r="P76" s="226">
        <f>SUM(P77:P85)</f>
        <v>54969</v>
      </c>
    </row>
    <row r="77" spans="1:16" s="7" customFormat="1" ht="12.75">
      <c r="A77" s="778"/>
      <c r="B77" s="41" t="s">
        <v>395</v>
      </c>
      <c r="C77" s="258" t="s">
        <v>15</v>
      </c>
      <c r="D77" s="178">
        <f aca="true" t="shared" si="10" ref="D77:D85">E77+F77</f>
        <v>6450</v>
      </c>
      <c r="E77" s="178">
        <v>0</v>
      </c>
      <c r="F77" s="178">
        <f aca="true" t="shared" si="11" ref="F77:F85">L77</f>
        <v>6450</v>
      </c>
      <c r="G77" s="178">
        <f aca="true" t="shared" si="12" ref="G77:G85">H77+L77</f>
        <v>6450</v>
      </c>
      <c r="H77" s="178">
        <v>0</v>
      </c>
      <c r="I77" s="29"/>
      <c r="J77" s="29"/>
      <c r="K77" s="178"/>
      <c r="L77" s="178">
        <f aca="true" t="shared" si="13" ref="L77:L85">M77+N77+O77+P77</f>
        <v>6450</v>
      </c>
      <c r="M77" s="29"/>
      <c r="N77" s="29"/>
      <c r="O77" s="29"/>
      <c r="P77" s="226">
        <f>'Z 2 '!G505</f>
        <v>6450</v>
      </c>
    </row>
    <row r="78" spans="1:16" s="7" customFormat="1" ht="10.5" customHeight="1">
      <c r="A78" s="778"/>
      <c r="B78" s="467" t="s">
        <v>180</v>
      </c>
      <c r="C78" s="258" t="s">
        <v>16</v>
      </c>
      <c r="D78" s="178">
        <f t="shared" si="10"/>
        <v>1227</v>
      </c>
      <c r="E78" s="178">
        <f aca="true" t="shared" si="14" ref="E78:E85">H78</f>
        <v>0</v>
      </c>
      <c r="F78" s="178">
        <f t="shared" si="11"/>
        <v>1227</v>
      </c>
      <c r="G78" s="178">
        <f t="shared" si="12"/>
        <v>1227</v>
      </c>
      <c r="H78" s="178">
        <f aca="true" t="shared" si="15" ref="H78:H85">I78+J78+K78</f>
        <v>0</v>
      </c>
      <c r="I78" s="29"/>
      <c r="J78" s="29"/>
      <c r="K78" s="29"/>
      <c r="L78" s="178">
        <f t="shared" si="13"/>
        <v>1227</v>
      </c>
      <c r="M78" s="29"/>
      <c r="N78" s="29"/>
      <c r="O78" s="29"/>
      <c r="P78" s="226">
        <f>'Z 2 '!G506</f>
        <v>1227</v>
      </c>
    </row>
    <row r="79" spans="1:16" s="7" customFormat="1" ht="10.5" customHeight="1">
      <c r="A79" s="778"/>
      <c r="B79" s="467" t="s">
        <v>125</v>
      </c>
      <c r="C79" s="258" t="s">
        <v>17</v>
      </c>
      <c r="D79" s="178">
        <f t="shared" si="10"/>
        <v>195</v>
      </c>
      <c r="E79" s="178">
        <f t="shared" si="14"/>
        <v>0</v>
      </c>
      <c r="F79" s="178">
        <f t="shared" si="11"/>
        <v>195</v>
      </c>
      <c r="G79" s="178">
        <f t="shared" si="12"/>
        <v>195</v>
      </c>
      <c r="H79" s="178">
        <f t="shared" si="15"/>
        <v>0</v>
      </c>
      <c r="I79" s="29"/>
      <c r="J79" s="29"/>
      <c r="K79" s="29"/>
      <c r="L79" s="178">
        <f t="shared" si="13"/>
        <v>195</v>
      </c>
      <c r="M79" s="29"/>
      <c r="N79" s="29"/>
      <c r="O79" s="29"/>
      <c r="P79" s="226">
        <f>'Z 2 '!G507</f>
        <v>195</v>
      </c>
    </row>
    <row r="80" spans="1:16" s="7" customFormat="1" ht="10.5" customHeight="1">
      <c r="A80" s="778"/>
      <c r="B80" s="467" t="s">
        <v>671</v>
      </c>
      <c r="C80" s="258" t="s">
        <v>18</v>
      </c>
      <c r="D80" s="178">
        <f t="shared" si="10"/>
        <v>3500</v>
      </c>
      <c r="E80" s="178">
        <f t="shared" si="14"/>
        <v>0</v>
      </c>
      <c r="F80" s="178">
        <f t="shared" si="11"/>
        <v>3500</v>
      </c>
      <c r="G80" s="178">
        <f t="shared" si="12"/>
        <v>3500</v>
      </c>
      <c r="H80" s="178">
        <f t="shared" si="15"/>
        <v>0</v>
      </c>
      <c r="I80" s="29"/>
      <c r="J80" s="29"/>
      <c r="K80" s="29"/>
      <c r="L80" s="178">
        <f t="shared" si="13"/>
        <v>3500</v>
      </c>
      <c r="M80" s="29"/>
      <c r="N80" s="29"/>
      <c r="O80" s="29"/>
      <c r="P80" s="226">
        <f>'Z 2 '!G508</f>
        <v>3500</v>
      </c>
    </row>
    <row r="81" spans="1:16" s="7" customFormat="1" ht="10.5" customHeight="1">
      <c r="A81" s="778"/>
      <c r="B81" s="467" t="s">
        <v>127</v>
      </c>
      <c r="C81" s="258" t="s">
        <v>512</v>
      </c>
      <c r="D81" s="178">
        <f t="shared" si="10"/>
        <v>7576</v>
      </c>
      <c r="E81" s="178">
        <f t="shared" si="14"/>
        <v>0</v>
      </c>
      <c r="F81" s="178">
        <f t="shared" si="11"/>
        <v>7576</v>
      </c>
      <c r="G81" s="178">
        <f t="shared" si="12"/>
        <v>7576</v>
      </c>
      <c r="H81" s="178">
        <f t="shared" si="15"/>
        <v>0</v>
      </c>
      <c r="I81" s="29"/>
      <c r="J81" s="29"/>
      <c r="K81" s="29"/>
      <c r="L81" s="178">
        <f t="shared" si="13"/>
        <v>7576</v>
      </c>
      <c r="M81" s="29"/>
      <c r="N81" s="29"/>
      <c r="O81" s="29"/>
      <c r="P81" s="226">
        <f>'Z 2 '!G509</f>
        <v>7576</v>
      </c>
    </row>
    <row r="82" spans="1:16" s="7" customFormat="1" ht="10.5" customHeight="1">
      <c r="A82" s="778"/>
      <c r="B82" s="467" t="s">
        <v>127</v>
      </c>
      <c r="C82" s="258" t="s">
        <v>516</v>
      </c>
      <c r="D82" s="178">
        <f t="shared" si="10"/>
        <v>2893</v>
      </c>
      <c r="E82" s="178">
        <f t="shared" si="14"/>
        <v>2893</v>
      </c>
      <c r="F82" s="178">
        <f t="shared" si="11"/>
        <v>0</v>
      </c>
      <c r="G82" s="178">
        <f t="shared" si="12"/>
        <v>2893</v>
      </c>
      <c r="H82" s="178">
        <f t="shared" si="15"/>
        <v>2893</v>
      </c>
      <c r="I82" s="29"/>
      <c r="J82" s="29"/>
      <c r="K82" s="178">
        <f>'Z 2 '!G510</f>
        <v>2893</v>
      </c>
      <c r="L82" s="178">
        <f t="shared" si="13"/>
        <v>0</v>
      </c>
      <c r="M82" s="29"/>
      <c r="N82" s="29"/>
      <c r="O82" s="29"/>
      <c r="P82" s="226">
        <v>0</v>
      </c>
    </row>
    <row r="83" spans="1:16" s="7" customFormat="1" ht="10.5" customHeight="1">
      <c r="A83" s="778"/>
      <c r="B83" s="467" t="s">
        <v>217</v>
      </c>
      <c r="C83" s="258" t="s">
        <v>513</v>
      </c>
      <c r="D83" s="178">
        <f t="shared" si="10"/>
        <v>34889</v>
      </c>
      <c r="E83" s="178">
        <f t="shared" si="14"/>
        <v>0</v>
      </c>
      <c r="F83" s="178">
        <f t="shared" si="11"/>
        <v>34889</v>
      </c>
      <c r="G83" s="178">
        <f t="shared" si="12"/>
        <v>34889</v>
      </c>
      <c r="H83" s="178">
        <f t="shared" si="15"/>
        <v>0</v>
      </c>
      <c r="I83" s="29"/>
      <c r="J83" s="29"/>
      <c r="K83" s="29"/>
      <c r="L83" s="178">
        <f t="shared" si="13"/>
        <v>34889</v>
      </c>
      <c r="M83" s="29"/>
      <c r="N83" s="29"/>
      <c r="O83" s="29"/>
      <c r="P83" s="226">
        <f>'Z 2 '!G511</f>
        <v>34889</v>
      </c>
    </row>
    <row r="84" spans="1:16" s="7" customFormat="1" ht="10.5" customHeight="1">
      <c r="A84" s="778"/>
      <c r="B84" s="467" t="s">
        <v>347</v>
      </c>
      <c r="C84" s="258" t="s">
        <v>514</v>
      </c>
      <c r="D84" s="178">
        <f t="shared" si="10"/>
        <v>332</v>
      </c>
      <c r="E84" s="178">
        <f t="shared" si="14"/>
        <v>0</v>
      </c>
      <c r="F84" s="178">
        <f t="shared" si="11"/>
        <v>332</v>
      </c>
      <c r="G84" s="178">
        <f t="shared" si="12"/>
        <v>332</v>
      </c>
      <c r="H84" s="178">
        <f t="shared" si="15"/>
        <v>0</v>
      </c>
      <c r="I84" s="29"/>
      <c r="J84" s="29"/>
      <c r="K84" s="29"/>
      <c r="L84" s="178">
        <f t="shared" si="13"/>
        <v>332</v>
      </c>
      <c r="M84" s="29"/>
      <c r="N84" s="29"/>
      <c r="O84" s="29"/>
      <c r="P84" s="226">
        <f>'Z 2 '!G512</f>
        <v>332</v>
      </c>
    </row>
    <row r="85" spans="1:16" s="7" customFormat="1" ht="10.5" customHeight="1">
      <c r="A85" s="778"/>
      <c r="B85" s="467" t="s">
        <v>350</v>
      </c>
      <c r="C85" s="258" t="s">
        <v>515</v>
      </c>
      <c r="D85" s="178">
        <f t="shared" si="10"/>
        <v>800</v>
      </c>
      <c r="E85" s="178">
        <f t="shared" si="14"/>
        <v>0</v>
      </c>
      <c r="F85" s="178">
        <f t="shared" si="11"/>
        <v>800</v>
      </c>
      <c r="G85" s="178">
        <f t="shared" si="12"/>
        <v>800</v>
      </c>
      <c r="H85" s="178">
        <f t="shared" si="15"/>
        <v>0</v>
      </c>
      <c r="I85" s="29"/>
      <c r="J85" s="29"/>
      <c r="K85" s="29"/>
      <c r="L85" s="178">
        <f t="shared" si="13"/>
        <v>800</v>
      </c>
      <c r="M85" s="29"/>
      <c r="N85" s="29"/>
      <c r="O85" s="29"/>
      <c r="P85" s="226">
        <f>'Z 2 '!G513</f>
        <v>800</v>
      </c>
    </row>
    <row r="86" spans="1:16" s="7" customFormat="1" ht="10.5" customHeight="1">
      <c r="A86" s="801" t="s">
        <v>510</v>
      </c>
      <c r="B86" s="794" t="s">
        <v>517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4"/>
    </row>
    <row r="87" spans="1:16" s="7" customFormat="1" ht="10.5" customHeight="1">
      <c r="A87" s="802"/>
      <c r="B87" s="795" t="s">
        <v>910</v>
      </c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  <c r="N87" s="776"/>
      <c r="O87" s="776"/>
      <c r="P87" s="777"/>
    </row>
    <row r="88" spans="1:16" s="7" customFormat="1" ht="10.5" customHeight="1">
      <c r="A88" s="802"/>
      <c r="B88" s="804" t="s">
        <v>911</v>
      </c>
      <c r="C88" s="770"/>
      <c r="D88" s="770"/>
      <c r="E88" s="770"/>
      <c r="F88" s="770"/>
      <c r="G88" s="770"/>
      <c r="H88" s="770"/>
      <c r="I88" s="770"/>
      <c r="J88" s="770"/>
      <c r="K88" s="770"/>
      <c r="L88" s="770"/>
      <c r="M88" s="770"/>
      <c r="N88" s="770"/>
      <c r="O88" s="770"/>
      <c r="P88" s="771"/>
    </row>
    <row r="89" spans="1:16" s="7" customFormat="1" ht="10.5" customHeight="1">
      <c r="A89" s="802"/>
      <c r="B89" s="577" t="s">
        <v>535</v>
      </c>
      <c r="C89" s="549" t="s">
        <v>912</v>
      </c>
      <c r="D89" s="550">
        <f>D90+D100</f>
        <v>213301</v>
      </c>
      <c r="E89" s="550">
        <f>E90+E100</f>
        <v>0</v>
      </c>
      <c r="F89" s="550">
        <f>F90+F100</f>
        <v>213301</v>
      </c>
      <c r="G89" s="550">
        <f>G90</f>
        <v>169889</v>
      </c>
      <c r="H89" s="550">
        <f>H90+H118+H119+H120+H121+H122</f>
        <v>0</v>
      </c>
      <c r="I89" s="550">
        <f>I90+I118+I119+I120+I121+I122</f>
        <v>0</v>
      </c>
      <c r="J89" s="550">
        <f>J90+J118+J119+J120+J121+J122</f>
        <v>0</v>
      </c>
      <c r="K89" s="550">
        <f>K90</f>
        <v>0</v>
      </c>
      <c r="L89" s="550">
        <f>L90</f>
        <v>169889</v>
      </c>
      <c r="M89" s="550">
        <f>M90+M118+M119+M120+M121+M122</f>
        <v>0</v>
      </c>
      <c r="N89" s="550">
        <f>N90+N118+N119+N120+N121+N122</f>
        <v>0</v>
      </c>
      <c r="O89" s="550">
        <f>O90+O118+O119+O120+O121+O122</f>
        <v>0</v>
      </c>
      <c r="P89" s="556">
        <f>P90</f>
        <v>169889</v>
      </c>
    </row>
    <row r="90" spans="1:16" s="7" customFormat="1" ht="10.5" customHeight="1">
      <c r="A90" s="802"/>
      <c r="B90" s="578" t="s">
        <v>19</v>
      </c>
      <c r="C90" s="29"/>
      <c r="D90" s="178">
        <f>E90+F90</f>
        <v>169889</v>
      </c>
      <c r="E90" s="178">
        <f>H90</f>
        <v>0</v>
      </c>
      <c r="F90" s="178">
        <f>L90</f>
        <v>169889</v>
      </c>
      <c r="G90" s="178">
        <f>H90+L90</f>
        <v>169889</v>
      </c>
      <c r="H90" s="178">
        <f>I90+J90+K90</f>
        <v>0</v>
      </c>
      <c r="I90" s="29"/>
      <c r="J90" s="29"/>
      <c r="K90" s="178"/>
      <c r="L90" s="178">
        <f>M90+N90+O90+P90</f>
        <v>169889</v>
      </c>
      <c r="M90" s="29"/>
      <c r="N90" s="29"/>
      <c r="O90" s="29"/>
      <c r="P90" s="226">
        <f>SUM(P91:P99)</f>
        <v>169889</v>
      </c>
    </row>
    <row r="91" spans="1:16" s="7" customFormat="1" ht="10.5" customHeight="1">
      <c r="A91" s="802"/>
      <c r="B91" s="578" t="s">
        <v>872</v>
      </c>
      <c r="C91" s="403" t="s">
        <v>15</v>
      </c>
      <c r="D91" s="178">
        <f aca="true" t="shared" si="16" ref="D91:D100">E91+F91</f>
        <v>7387</v>
      </c>
      <c r="E91" s="178"/>
      <c r="F91" s="178">
        <f aca="true" t="shared" si="17" ref="F91:F99">L91</f>
        <v>7387</v>
      </c>
      <c r="G91" s="178">
        <f aca="true" t="shared" si="18" ref="G91:G99">H91+L91</f>
        <v>7387</v>
      </c>
      <c r="H91" s="178"/>
      <c r="I91" s="29"/>
      <c r="J91" s="29"/>
      <c r="K91" s="178"/>
      <c r="L91" s="178">
        <f aca="true" t="shared" si="19" ref="L91:L99">M91+N91+O91+P91</f>
        <v>7387</v>
      </c>
      <c r="M91" s="29"/>
      <c r="N91" s="29"/>
      <c r="O91" s="29"/>
      <c r="P91" s="226">
        <f>'Z 2 '!G557</f>
        <v>7387</v>
      </c>
    </row>
    <row r="92" spans="1:16" s="7" customFormat="1" ht="10.5" customHeight="1">
      <c r="A92" s="802"/>
      <c r="B92" s="579" t="s">
        <v>180</v>
      </c>
      <c r="C92" s="258" t="s">
        <v>16</v>
      </c>
      <c r="D92" s="178">
        <f t="shared" si="16"/>
        <v>3890</v>
      </c>
      <c r="E92" s="178">
        <f aca="true" t="shared" si="20" ref="E92:E99">H92</f>
        <v>0</v>
      </c>
      <c r="F92" s="178">
        <f t="shared" si="17"/>
        <v>3890</v>
      </c>
      <c r="G92" s="178">
        <f t="shared" si="18"/>
        <v>3890</v>
      </c>
      <c r="H92" s="178">
        <f aca="true" t="shared" si="21" ref="H92:H99">I92+J92+K92</f>
        <v>0</v>
      </c>
      <c r="I92" s="29"/>
      <c r="J92" s="29"/>
      <c r="K92" s="29"/>
      <c r="L92" s="178">
        <f t="shared" si="19"/>
        <v>3890</v>
      </c>
      <c r="M92" s="29"/>
      <c r="N92" s="29"/>
      <c r="O92" s="29"/>
      <c r="P92" s="226">
        <f>'Z 2 '!G558</f>
        <v>3890</v>
      </c>
    </row>
    <row r="93" spans="1:16" s="7" customFormat="1" ht="10.5" customHeight="1">
      <c r="A93" s="802"/>
      <c r="B93" s="579" t="s">
        <v>125</v>
      </c>
      <c r="C93" s="258" t="s">
        <v>17</v>
      </c>
      <c r="D93" s="178">
        <f t="shared" si="16"/>
        <v>617</v>
      </c>
      <c r="E93" s="178">
        <f t="shared" si="20"/>
        <v>0</v>
      </c>
      <c r="F93" s="178">
        <f t="shared" si="17"/>
        <v>617</v>
      </c>
      <c r="G93" s="178">
        <f t="shared" si="18"/>
        <v>617</v>
      </c>
      <c r="H93" s="178">
        <f t="shared" si="21"/>
        <v>0</v>
      </c>
      <c r="I93" s="29"/>
      <c r="J93" s="29"/>
      <c r="K93" s="29"/>
      <c r="L93" s="178">
        <f t="shared" si="19"/>
        <v>617</v>
      </c>
      <c r="M93" s="29"/>
      <c r="N93" s="29"/>
      <c r="O93" s="29"/>
      <c r="P93" s="226">
        <f>'Z 2 '!G559</f>
        <v>617</v>
      </c>
    </row>
    <row r="94" spans="1:16" s="7" customFormat="1" ht="10.5" customHeight="1">
      <c r="A94" s="802"/>
      <c r="B94" s="579" t="s">
        <v>671</v>
      </c>
      <c r="C94" s="258" t="s">
        <v>18</v>
      </c>
      <c r="D94" s="178">
        <f t="shared" si="16"/>
        <v>90294</v>
      </c>
      <c r="E94" s="178">
        <f t="shared" si="20"/>
        <v>0</v>
      </c>
      <c r="F94" s="178">
        <f t="shared" si="17"/>
        <v>90294</v>
      </c>
      <c r="G94" s="178">
        <f t="shared" si="18"/>
        <v>90294</v>
      </c>
      <c r="H94" s="178">
        <f t="shared" si="21"/>
        <v>0</v>
      </c>
      <c r="I94" s="29"/>
      <c r="J94" s="29"/>
      <c r="K94" s="29"/>
      <c r="L94" s="178">
        <f t="shared" si="19"/>
        <v>90294</v>
      </c>
      <c r="M94" s="29"/>
      <c r="N94" s="29"/>
      <c r="O94" s="29"/>
      <c r="P94" s="226">
        <f>'Z 2 '!G560</f>
        <v>90294</v>
      </c>
    </row>
    <row r="95" spans="1:16" s="7" customFormat="1" ht="10.5" customHeight="1">
      <c r="A95" s="802"/>
      <c r="B95" s="579" t="s">
        <v>127</v>
      </c>
      <c r="C95" s="258" t="s">
        <v>512</v>
      </c>
      <c r="D95" s="178">
        <f t="shared" si="16"/>
        <v>26315</v>
      </c>
      <c r="E95" s="178">
        <f t="shared" si="20"/>
        <v>0</v>
      </c>
      <c r="F95" s="178">
        <f t="shared" si="17"/>
        <v>26315</v>
      </c>
      <c r="G95" s="178">
        <f t="shared" si="18"/>
        <v>26315</v>
      </c>
      <c r="H95" s="178">
        <f t="shared" si="21"/>
        <v>0</v>
      </c>
      <c r="I95" s="29"/>
      <c r="J95" s="29"/>
      <c r="K95" s="29"/>
      <c r="L95" s="178">
        <f t="shared" si="19"/>
        <v>26315</v>
      </c>
      <c r="M95" s="29"/>
      <c r="N95" s="29"/>
      <c r="O95" s="29"/>
      <c r="P95" s="226">
        <f>'Z 2 '!G561</f>
        <v>26315</v>
      </c>
    </row>
    <row r="96" spans="1:16" s="7" customFormat="1" ht="15" customHeight="1">
      <c r="A96" s="802"/>
      <c r="B96" s="579" t="s">
        <v>217</v>
      </c>
      <c r="C96" s="258" t="s">
        <v>513</v>
      </c>
      <c r="D96" s="178">
        <f t="shared" si="16"/>
        <v>34726</v>
      </c>
      <c r="E96" s="178">
        <f t="shared" si="20"/>
        <v>0</v>
      </c>
      <c r="F96" s="178">
        <f t="shared" si="17"/>
        <v>34726</v>
      </c>
      <c r="G96" s="178">
        <f t="shared" si="18"/>
        <v>34726</v>
      </c>
      <c r="H96" s="178">
        <f t="shared" si="21"/>
        <v>0</v>
      </c>
      <c r="I96" s="29"/>
      <c r="J96" s="29"/>
      <c r="K96" s="29"/>
      <c r="L96" s="178">
        <f t="shared" si="19"/>
        <v>34726</v>
      </c>
      <c r="M96" s="29"/>
      <c r="N96" s="29"/>
      <c r="O96" s="29"/>
      <c r="P96" s="226">
        <f>'Z 2 '!G562</f>
        <v>34726</v>
      </c>
    </row>
    <row r="97" spans="1:16" s="7" customFormat="1" ht="15.75" customHeight="1">
      <c r="A97" s="802"/>
      <c r="B97" s="579" t="s">
        <v>347</v>
      </c>
      <c r="C97" s="258" t="s">
        <v>514</v>
      </c>
      <c r="D97" s="178">
        <f t="shared" si="16"/>
        <v>1500</v>
      </c>
      <c r="E97" s="178">
        <f t="shared" si="20"/>
        <v>0</v>
      </c>
      <c r="F97" s="178">
        <f t="shared" si="17"/>
        <v>1500</v>
      </c>
      <c r="G97" s="178">
        <f t="shared" si="18"/>
        <v>1500</v>
      </c>
      <c r="H97" s="178">
        <f t="shared" si="21"/>
        <v>0</v>
      </c>
      <c r="I97" s="29"/>
      <c r="J97" s="29"/>
      <c r="K97" s="29"/>
      <c r="L97" s="178">
        <f t="shared" si="19"/>
        <v>1500</v>
      </c>
      <c r="M97" s="29"/>
      <c r="N97" s="29"/>
      <c r="O97" s="29"/>
      <c r="P97" s="226">
        <f>'Z 2 '!G563</f>
        <v>1500</v>
      </c>
    </row>
    <row r="98" spans="1:16" s="7" customFormat="1" ht="12.75" customHeight="1">
      <c r="A98" s="802"/>
      <c r="B98" s="579" t="s">
        <v>349</v>
      </c>
      <c r="C98" s="258" t="s">
        <v>907</v>
      </c>
      <c r="D98" s="178">
        <f t="shared" si="16"/>
        <v>210</v>
      </c>
      <c r="E98" s="178"/>
      <c r="F98" s="178">
        <f t="shared" si="17"/>
        <v>210</v>
      </c>
      <c r="G98" s="178">
        <f t="shared" si="18"/>
        <v>210</v>
      </c>
      <c r="H98" s="178"/>
      <c r="I98" s="29"/>
      <c r="J98" s="29"/>
      <c r="K98" s="29"/>
      <c r="L98" s="178">
        <f t="shared" si="19"/>
        <v>210</v>
      </c>
      <c r="M98" s="29"/>
      <c r="N98" s="29"/>
      <c r="O98" s="29"/>
      <c r="P98" s="226">
        <f>'Z 2 '!G564</f>
        <v>210</v>
      </c>
    </row>
    <row r="99" spans="1:16" s="7" customFormat="1" ht="12" customHeight="1">
      <c r="A99" s="802"/>
      <c r="B99" s="579" t="s">
        <v>350</v>
      </c>
      <c r="C99" s="258" t="s">
        <v>515</v>
      </c>
      <c r="D99" s="178">
        <f t="shared" si="16"/>
        <v>4950</v>
      </c>
      <c r="E99" s="178">
        <f t="shared" si="20"/>
        <v>0</v>
      </c>
      <c r="F99" s="178">
        <f t="shared" si="17"/>
        <v>4950</v>
      </c>
      <c r="G99" s="178">
        <f t="shared" si="18"/>
        <v>4950</v>
      </c>
      <c r="H99" s="178">
        <f t="shared" si="21"/>
        <v>0</v>
      </c>
      <c r="I99" s="29"/>
      <c r="J99" s="29"/>
      <c r="K99" s="29"/>
      <c r="L99" s="178">
        <f t="shared" si="19"/>
        <v>4950</v>
      </c>
      <c r="M99" s="29"/>
      <c r="N99" s="29"/>
      <c r="O99" s="29"/>
      <c r="P99" s="226">
        <f>'Z 2 '!G565</f>
        <v>4950</v>
      </c>
    </row>
    <row r="100" spans="1:16" s="7" customFormat="1" ht="12.75" customHeight="1">
      <c r="A100" s="803"/>
      <c r="B100" s="579" t="s">
        <v>908</v>
      </c>
      <c r="C100" s="258"/>
      <c r="D100" s="178">
        <f t="shared" si="16"/>
        <v>43412</v>
      </c>
      <c r="E100" s="178"/>
      <c r="F100" s="178">
        <v>43412</v>
      </c>
      <c r="G100" s="178"/>
      <c r="H100" s="178"/>
      <c r="I100" s="29"/>
      <c r="J100" s="29"/>
      <c r="K100" s="29"/>
      <c r="L100" s="178"/>
      <c r="M100" s="29"/>
      <c r="N100" s="29"/>
      <c r="O100" s="29"/>
      <c r="P100" s="226"/>
    </row>
    <row r="101" spans="1:16" s="7" customFormat="1" ht="13.5" customHeight="1">
      <c r="A101" s="796" t="s">
        <v>909</v>
      </c>
      <c r="B101" s="794" t="s">
        <v>917</v>
      </c>
      <c r="C101" s="773"/>
      <c r="D101" s="773"/>
      <c r="E101" s="773"/>
      <c r="F101" s="773"/>
      <c r="G101" s="773"/>
      <c r="H101" s="773"/>
      <c r="I101" s="773"/>
      <c r="J101" s="773"/>
      <c r="K101" s="773"/>
      <c r="L101" s="773"/>
      <c r="M101" s="773"/>
      <c r="N101" s="773"/>
      <c r="O101" s="773"/>
      <c r="P101" s="774"/>
    </row>
    <row r="102" spans="1:16" s="7" customFormat="1" ht="12" customHeight="1">
      <c r="A102" s="796"/>
      <c r="B102" s="795" t="s">
        <v>918</v>
      </c>
      <c r="C102" s="776"/>
      <c r="D102" s="776"/>
      <c r="E102" s="776"/>
      <c r="F102" s="776"/>
      <c r="G102" s="776"/>
      <c r="H102" s="776"/>
      <c r="I102" s="776"/>
      <c r="J102" s="776"/>
      <c r="K102" s="776"/>
      <c r="L102" s="776"/>
      <c r="M102" s="776"/>
      <c r="N102" s="776"/>
      <c r="O102" s="776"/>
      <c r="P102" s="777"/>
    </row>
    <row r="103" spans="1:16" s="7" customFormat="1" ht="13.5" customHeight="1">
      <c r="A103" s="796"/>
      <c r="B103" s="577" t="s">
        <v>535</v>
      </c>
      <c r="C103" s="549" t="s">
        <v>906</v>
      </c>
      <c r="D103" s="550">
        <f>D104+D105+D109</f>
        <v>56697</v>
      </c>
      <c r="E103" s="550">
        <f aca="true" t="shared" si="22" ref="E103:P103">E104+E105+E109</f>
        <v>0</v>
      </c>
      <c r="F103" s="550">
        <f t="shared" si="22"/>
        <v>56697</v>
      </c>
      <c r="G103" s="550">
        <f t="shared" si="22"/>
        <v>45861</v>
      </c>
      <c r="H103" s="550">
        <f t="shared" si="22"/>
        <v>0</v>
      </c>
      <c r="I103" s="550">
        <f t="shared" si="22"/>
        <v>0</v>
      </c>
      <c r="J103" s="550">
        <f t="shared" si="22"/>
        <v>0</v>
      </c>
      <c r="K103" s="550">
        <f t="shared" si="22"/>
        <v>0</v>
      </c>
      <c r="L103" s="550">
        <f t="shared" si="22"/>
        <v>45861</v>
      </c>
      <c r="M103" s="550">
        <f t="shared" si="22"/>
        <v>0</v>
      </c>
      <c r="N103" s="550">
        <f t="shared" si="22"/>
        <v>0</v>
      </c>
      <c r="O103" s="550">
        <f t="shared" si="22"/>
        <v>0</v>
      </c>
      <c r="P103" s="556">
        <f t="shared" si="22"/>
        <v>45861</v>
      </c>
    </row>
    <row r="104" spans="1:16" s="7" customFormat="1" ht="12.75" customHeight="1">
      <c r="A104" s="796"/>
      <c r="B104" s="250" t="s">
        <v>281</v>
      </c>
      <c r="C104" s="258"/>
      <c r="D104" s="406">
        <f>E104+F104</f>
        <v>6570</v>
      </c>
      <c r="E104" s="406"/>
      <c r="F104" s="406">
        <v>6570</v>
      </c>
      <c r="G104" s="406"/>
      <c r="H104" s="406"/>
      <c r="I104" s="167"/>
      <c r="J104" s="167"/>
      <c r="K104" s="167"/>
      <c r="L104" s="406"/>
      <c r="M104" s="167"/>
      <c r="N104" s="167"/>
      <c r="O104" s="167"/>
      <c r="P104" s="408"/>
    </row>
    <row r="105" spans="1:16" s="7" customFormat="1" ht="12" customHeight="1">
      <c r="A105" s="796"/>
      <c r="B105" s="250" t="s">
        <v>89</v>
      </c>
      <c r="C105" s="258"/>
      <c r="D105" s="406">
        <f>SUM(D106:D108)</f>
        <v>45861</v>
      </c>
      <c r="E105" s="406">
        <f aca="true" t="shared" si="23" ref="E105:P105">SUM(E106:E108)</f>
        <v>0</v>
      </c>
      <c r="F105" s="406">
        <f t="shared" si="23"/>
        <v>45861</v>
      </c>
      <c r="G105" s="406">
        <f t="shared" si="23"/>
        <v>45861</v>
      </c>
      <c r="H105" s="406">
        <f t="shared" si="23"/>
        <v>0</v>
      </c>
      <c r="I105" s="406">
        <f t="shared" si="23"/>
        <v>0</v>
      </c>
      <c r="J105" s="406">
        <f t="shared" si="23"/>
        <v>0</v>
      </c>
      <c r="K105" s="406">
        <f t="shared" si="23"/>
        <v>0</v>
      </c>
      <c r="L105" s="406">
        <f t="shared" si="23"/>
        <v>45861</v>
      </c>
      <c r="M105" s="406">
        <f t="shared" si="23"/>
        <v>0</v>
      </c>
      <c r="N105" s="406">
        <f t="shared" si="23"/>
        <v>0</v>
      </c>
      <c r="O105" s="406">
        <f t="shared" si="23"/>
        <v>0</v>
      </c>
      <c r="P105" s="407">
        <f t="shared" si="23"/>
        <v>45861</v>
      </c>
    </row>
    <row r="106" spans="1:16" s="7" customFormat="1" ht="12.75" customHeight="1">
      <c r="A106" s="796"/>
      <c r="B106" s="579" t="s">
        <v>127</v>
      </c>
      <c r="C106" s="403" t="s">
        <v>913</v>
      </c>
      <c r="D106" s="406">
        <f>E106+G106</f>
        <v>1404</v>
      </c>
      <c r="E106" s="406"/>
      <c r="F106" s="406">
        <f>L106</f>
        <v>1404</v>
      </c>
      <c r="G106" s="406">
        <f>L106</f>
        <v>1404</v>
      </c>
      <c r="H106" s="406"/>
      <c r="I106" s="167"/>
      <c r="J106" s="167"/>
      <c r="K106" s="167"/>
      <c r="L106" s="406">
        <f>M106+N106+O106+P106</f>
        <v>1404</v>
      </c>
      <c r="M106" s="167"/>
      <c r="N106" s="167"/>
      <c r="O106" s="167"/>
      <c r="P106" s="408">
        <f>'Z 2 '!G637</f>
        <v>1404</v>
      </c>
    </row>
    <row r="107" spans="1:16" s="7" customFormat="1" ht="14.25" customHeight="1">
      <c r="A107" s="796"/>
      <c r="B107" s="579" t="s">
        <v>217</v>
      </c>
      <c r="C107" s="403" t="s">
        <v>914</v>
      </c>
      <c r="D107" s="406">
        <f>E107+G107</f>
        <v>35200</v>
      </c>
      <c r="E107" s="406"/>
      <c r="F107" s="406">
        <f>L107</f>
        <v>35200</v>
      </c>
      <c r="G107" s="406">
        <f>L107</f>
        <v>35200</v>
      </c>
      <c r="H107" s="406"/>
      <c r="I107" s="167"/>
      <c r="J107" s="167"/>
      <c r="K107" s="167"/>
      <c r="L107" s="406">
        <f>M107+N107+O107+P107</f>
        <v>35200</v>
      </c>
      <c r="M107" s="167"/>
      <c r="N107" s="167"/>
      <c r="O107" s="167"/>
      <c r="P107" s="408">
        <f>'Z 2 '!G638</f>
        <v>35200</v>
      </c>
    </row>
    <row r="108" spans="1:16" s="7" customFormat="1" ht="12" customHeight="1">
      <c r="A108" s="796"/>
      <c r="B108" s="579" t="s">
        <v>752</v>
      </c>
      <c r="C108" s="403" t="s">
        <v>915</v>
      </c>
      <c r="D108" s="406">
        <f>E108+F108</f>
        <v>9257</v>
      </c>
      <c r="E108" s="406"/>
      <c r="F108" s="406">
        <f>L108</f>
        <v>9257</v>
      </c>
      <c r="G108" s="406">
        <f>L108</f>
        <v>9257</v>
      </c>
      <c r="H108" s="406"/>
      <c r="I108" s="167"/>
      <c r="J108" s="167"/>
      <c r="K108" s="167"/>
      <c r="L108" s="406">
        <f>M108+N108+O108+P108</f>
        <v>9257</v>
      </c>
      <c r="M108" s="167"/>
      <c r="N108" s="167"/>
      <c r="O108" s="167"/>
      <c r="P108" s="408">
        <f>'Z 2 '!G639</f>
        <v>9257</v>
      </c>
    </row>
    <row r="109" spans="1:16" s="7" customFormat="1" ht="12.75">
      <c r="A109" s="796"/>
      <c r="B109" s="580" t="s">
        <v>20</v>
      </c>
      <c r="C109" s="258"/>
      <c r="D109" s="406">
        <f>E109+F109</f>
        <v>4266</v>
      </c>
      <c r="E109" s="406"/>
      <c r="F109" s="406">
        <v>4266</v>
      </c>
      <c r="G109" s="406"/>
      <c r="H109" s="406"/>
      <c r="I109" s="167"/>
      <c r="J109" s="167"/>
      <c r="K109" s="167"/>
      <c r="L109" s="406"/>
      <c r="M109" s="167"/>
      <c r="N109" s="167"/>
      <c r="O109" s="167"/>
      <c r="P109" s="408"/>
    </row>
    <row r="110" spans="1:16" s="7" customFormat="1" ht="13.5" thickBot="1">
      <c r="A110" s="576"/>
      <c r="B110" s="562" t="s">
        <v>282</v>
      </c>
      <c r="C110" s="563"/>
      <c r="D110" s="564">
        <f aca="true" t="shared" si="24" ref="D110:P110">D11+D27</f>
        <v>8761961</v>
      </c>
      <c r="E110" s="564">
        <f t="shared" si="24"/>
        <v>3571319</v>
      </c>
      <c r="F110" s="564">
        <f t="shared" si="24"/>
        <v>5190642</v>
      </c>
      <c r="G110" s="564">
        <f t="shared" si="24"/>
        <v>1719093</v>
      </c>
      <c r="H110" s="564">
        <f t="shared" si="24"/>
        <v>505112</v>
      </c>
      <c r="I110" s="564">
        <f t="shared" si="24"/>
        <v>0</v>
      </c>
      <c r="J110" s="564">
        <f t="shared" si="24"/>
        <v>0</v>
      </c>
      <c r="K110" s="564">
        <f t="shared" si="24"/>
        <v>505112</v>
      </c>
      <c r="L110" s="564">
        <f t="shared" si="24"/>
        <v>1213981</v>
      </c>
      <c r="M110" s="564">
        <f t="shared" si="24"/>
        <v>446480</v>
      </c>
      <c r="N110" s="564">
        <f t="shared" si="24"/>
        <v>0</v>
      </c>
      <c r="O110" s="564">
        <f t="shared" si="24"/>
        <v>0</v>
      </c>
      <c r="P110" s="565">
        <f t="shared" si="24"/>
        <v>767501</v>
      </c>
    </row>
    <row r="111" spans="1:16" s="7" customFormat="1" ht="12.75">
      <c r="A111" s="43"/>
      <c r="B111" s="40"/>
      <c r="C111" s="40"/>
      <c r="D111" s="64"/>
      <c r="E111" s="40"/>
      <c r="F111" s="40"/>
      <c r="G111" s="40"/>
      <c r="H111" s="40"/>
      <c r="I111" s="40"/>
      <c r="J111" s="40"/>
      <c r="K111" s="40"/>
      <c r="L111" s="40"/>
      <c r="M111" s="40"/>
      <c r="N111" s="59" t="s">
        <v>757</v>
      </c>
      <c r="O111" s="40"/>
      <c r="P111" s="40"/>
    </row>
    <row r="112" spans="1:16" s="7" customFormat="1" ht="12.75">
      <c r="A112" s="43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59"/>
      <c r="M112" s="59"/>
      <c r="N112"/>
      <c r="O112" s="40"/>
      <c r="P112" s="40"/>
    </row>
    <row r="113" spans="1:16" s="7" customFormat="1" ht="12.75">
      <c r="A113" s="43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 t="s">
        <v>870</v>
      </c>
      <c r="O113" s="40"/>
      <c r="P113" s="40"/>
    </row>
    <row r="114" spans="2:16" s="7" customFormat="1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s="7" customFormat="1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s="7" customFormat="1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s="7" customFormat="1" ht="17.2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s="7" customFormat="1" ht="12.7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s="7" customFormat="1" ht="13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ht="15.75" customHeight="1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</sheetData>
  <mergeCells count="47">
    <mergeCell ref="B20:P20"/>
    <mergeCell ref="B21:P21"/>
    <mergeCell ref="B22:P22"/>
    <mergeCell ref="A20:A26"/>
    <mergeCell ref="A86:A100"/>
    <mergeCell ref="B86:P86"/>
    <mergeCell ref="B87:P87"/>
    <mergeCell ref="B88:P88"/>
    <mergeCell ref="B101:P101"/>
    <mergeCell ref="B102:P102"/>
    <mergeCell ref="A101:A109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12:A19"/>
    <mergeCell ref="B13:P13"/>
    <mergeCell ref="B14:P14"/>
    <mergeCell ref="B12:P12"/>
    <mergeCell ref="K1:P1"/>
    <mergeCell ref="H7:K7"/>
    <mergeCell ref="H6:P6"/>
    <mergeCell ref="I8:K8"/>
    <mergeCell ref="A2:P2"/>
    <mergeCell ref="E4:F4"/>
    <mergeCell ref="D4:D9"/>
    <mergeCell ref="L8:L9"/>
    <mergeCell ref="L7:P7"/>
    <mergeCell ref="C4:C9"/>
    <mergeCell ref="A28:A56"/>
    <mergeCell ref="B28:P28"/>
    <mergeCell ref="B29:P29"/>
    <mergeCell ref="B30:P30"/>
    <mergeCell ref="A57:A70"/>
    <mergeCell ref="B59:P59"/>
    <mergeCell ref="B58:P58"/>
    <mergeCell ref="B57:P57"/>
    <mergeCell ref="B73:P73"/>
    <mergeCell ref="B71:P71"/>
    <mergeCell ref="B72:P72"/>
    <mergeCell ref="A71:A85"/>
    <mergeCell ref="B74:P74"/>
  </mergeCells>
  <printOptions horizontalCentered="1" verticalCentered="1"/>
  <pageMargins left="0.5905511811023623" right="0.1968503937007874" top="0" bottom="0" header="0.5118110236220472" footer="0.5118110236220472"/>
  <pageSetup horizontalDpi="300" verticalDpi="300" orientation="landscape" paperSize="9" scale="69" r:id="rId1"/>
  <rowBreaks count="1" manualBreakCount="1">
    <brk id="5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E8" sqref="E8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818" t="s">
        <v>202</v>
      </c>
      <c r="D2" s="818"/>
      <c r="E2" s="818"/>
      <c r="F2" s="49"/>
      <c r="G2" s="49"/>
    </row>
    <row r="3" spans="1:10" ht="25.5" customHeight="1">
      <c r="A3" s="817" t="s">
        <v>445</v>
      </c>
      <c r="B3" s="817"/>
      <c r="C3" s="817"/>
      <c r="D3" s="817"/>
      <c r="E3" s="817"/>
      <c r="F3" s="393"/>
      <c r="G3" s="393"/>
      <c r="H3" s="393"/>
      <c r="I3" s="393"/>
      <c r="J3" s="393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ht="13.5" thickBot="1"/>
    <row r="6" spans="1:10" ht="24.75" customHeight="1">
      <c r="A6" s="813" t="s">
        <v>446</v>
      </c>
      <c r="B6" s="811" t="s">
        <v>447</v>
      </c>
      <c r="C6" s="809" t="s">
        <v>929</v>
      </c>
      <c r="D6" s="809" t="s">
        <v>719</v>
      </c>
      <c r="E6" s="815" t="s">
        <v>837</v>
      </c>
      <c r="F6" s="25"/>
      <c r="G6" s="25"/>
      <c r="H6" s="808"/>
      <c r="I6" s="808"/>
      <c r="J6" s="808"/>
    </row>
    <row r="7" spans="1:10" ht="18.75" customHeight="1">
      <c r="A7" s="814"/>
      <c r="B7" s="812"/>
      <c r="C7" s="810"/>
      <c r="D7" s="810"/>
      <c r="E7" s="816"/>
      <c r="F7" s="25"/>
      <c r="G7" s="25"/>
      <c r="H7" s="808"/>
      <c r="I7" s="808"/>
      <c r="J7" s="808"/>
    </row>
    <row r="8" spans="1:7" ht="13.5" customHeight="1">
      <c r="A8" s="13">
        <v>1</v>
      </c>
      <c r="B8" s="2">
        <v>2</v>
      </c>
      <c r="C8" s="2">
        <v>3</v>
      </c>
      <c r="D8" s="441">
        <v>4</v>
      </c>
      <c r="E8" s="445">
        <v>5</v>
      </c>
      <c r="F8" s="50"/>
      <c r="G8" s="50"/>
    </row>
    <row r="9" spans="1:7" ht="18" customHeight="1">
      <c r="A9" s="260" t="s">
        <v>448</v>
      </c>
      <c r="B9" s="442" t="s">
        <v>449</v>
      </c>
      <c r="C9" s="442"/>
      <c r="D9" s="442">
        <v>25467450</v>
      </c>
      <c r="E9" s="446">
        <f>'Z 1'!I169</f>
        <v>35681635</v>
      </c>
      <c r="F9" s="7"/>
      <c r="G9" s="7"/>
    </row>
    <row r="10" spans="1:7" ht="18" customHeight="1">
      <c r="A10" s="260" t="s">
        <v>450</v>
      </c>
      <c r="B10" s="442" t="s">
        <v>451</v>
      </c>
      <c r="C10" s="442"/>
      <c r="D10" s="442">
        <v>28296781</v>
      </c>
      <c r="E10" s="446">
        <f>'Z 2 '!G650</f>
        <v>36148925</v>
      </c>
      <c r="F10" s="7"/>
      <c r="G10" s="7"/>
    </row>
    <row r="11" spans="1:7" ht="15.75" customHeight="1">
      <c r="A11" s="13"/>
      <c r="B11" s="4" t="s">
        <v>452</v>
      </c>
      <c r="C11" s="3"/>
      <c r="D11" s="3">
        <f>D9-D10</f>
        <v>-2829331</v>
      </c>
      <c r="E11" s="205">
        <f>E9-E10</f>
        <v>-467290</v>
      </c>
      <c r="F11" s="7"/>
      <c r="G11" s="7"/>
    </row>
    <row r="12" spans="1:7" ht="15.75" customHeight="1">
      <c r="A12" s="447"/>
      <c r="B12" s="443" t="s">
        <v>453</v>
      </c>
      <c r="C12" s="443"/>
      <c r="D12" s="3">
        <f>D13-D22</f>
        <v>2945559</v>
      </c>
      <c r="E12" s="205">
        <f>E13-E22</f>
        <v>467290</v>
      </c>
      <c r="F12" s="7"/>
      <c r="G12" s="7"/>
    </row>
    <row r="13" spans="1:7" ht="15.75" customHeight="1">
      <c r="A13" s="260" t="s">
        <v>454</v>
      </c>
      <c r="B13" s="62" t="s">
        <v>455</v>
      </c>
      <c r="C13" s="442"/>
      <c r="D13" s="62">
        <f>D17+D21+D14+D19</f>
        <v>3495559</v>
      </c>
      <c r="E13" s="204">
        <f>E14+E15+E16+E17+E18+E19+E20+E21</f>
        <v>4539441</v>
      </c>
      <c r="F13" s="22"/>
      <c r="G13" s="22"/>
    </row>
    <row r="14" spans="1:7" ht="17.25" customHeight="1">
      <c r="A14" s="13" t="s">
        <v>456</v>
      </c>
      <c r="B14" s="4" t="s">
        <v>743</v>
      </c>
      <c r="C14" s="2" t="s">
        <v>585</v>
      </c>
      <c r="D14" s="3">
        <v>3067725</v>
      </c>
      <c r="E14" s="205">
        <v>383850</v>
      </c>
      <c r="F14" s="7"/>
      <c r="G14" s="7"/>
    </row>
    <row r="15" spans="1:7" ht="16.5" customHeight="1">
      <c r="A15" s="13" t="s">
        <v>457</v>
      </c>
      <c r="B15" s="3" t="s">
        <v>458</v>
      </c>
      <c r="C15" s="2" t="s">
        <v>585</v>
      </c>
      <c r="D15" s="3">
        <v>0</v>
      </c>
      <c r="E15" s="205">
        <v>0</v>
      </c>
      <c r="F15" s="7"/>
      <c r="G15" s="7"/>
    </row>
    <row r="16" spans="1:7" ht="26.25" customHeight="1">
      <c r="A16" s="13" t="s">
        <v>459</v>
      </c>
      <c r="B16" s="4" t="s">
        <v>664</v>
      </c>
      <c r="C16" s="2" t="s">
        <v>660</v>
      </c>
      <c r="D16" s="3"/>
      <c r="E16" s="205">
        <v>0</v>
      </c>
      <c r="F16" s="7"/>
      <c r="G16" s="7"/>
    </row>
    <row r="17" spans="1:7" ht="16.5" customHeight="1">
      <c r="A17" s="13" t="s">
        <v>461</v>
      </c>
      <c r="B17" s="3" t="s">
        <v>460</v>
      </c>
      <c r="C17" s="2" t="s">
        <v>586</v>
      </c>
      <c r="D17" s="3">
        <v>119000</v>
      </c>
      <c r="E17" s="205">
        <v>0</v>
      </c>
      <c r="F17" s="7"/>
      <c r="G17" s="7"/>
    </row>
    <row r="18" spans="1:7" ht="18" customHeight="1">
      <c r="A18" s="13" t="s">
        <v>463</v>
      </c>
      <c r="B18" s="3" t="s">
        <v>462</v>
      </c>
      <c r="C18" s="2" t="s">
        <v>607</v>
      </c>
      <c r="D18" s="3">
        <v>0</v>
      </c>
      <c r="E18" s="205">
        <v>0</v>
      </c>
      <c r="F18" s="7"/>
      <c r="G18" s="7"/>
    </row>
    <row r="19" spans="1:7" ht="18.75" customHeight="1">
      <c r="A19" s="13" t="s">
        <v>488</v>
      </c>
      <c r="B19" s="4" t="s">
        <v>474</v>
      </c>
      <c r="C19" s="2" t="s">
        <v>608</v>
      </c>
      <c r="D19" s="3">
        <v>182463</v>
      </c>
      <c r="E19" s="205">
        <v>0</v>
      </c>
      <c r="F19" s="7"/>
      <c r="G19" s="7"/>
    </row>
    <row r="20" spans="1:7" ht="15.75" customHeight="1">
      <c r="A20" s="13" t="s">
        <v>489</v>
      </c>
      <c r="B20" s="4" t="s">
        <v>475</v>
      </c>
      <c r="C20" s="2" t="s">
        <v>609</v>
      </c>
      <c r="D20" s="3">
        <v>0</v>
      </c>
      <c r="E20" s="205">
        <v>3850000</v>
      </c>
      <c r="F20" s="7"/>
      <c r="G20" s="7"/>
    </row>
    <row r="21" spans="1:7" ht="15.75" customHeight="1">
      <c r="A21" s="13" t="s">
        <v>476</v>
      </c>
      <c r="B21" s="4" t="s">
        <v>477</v>
      </c>
      <c r="C21" s="2" t="s">
        <v>586</v>
      </c>
      <c r="D21" s="3">
        <v>126371</v>
      </c>
      <c r="E21" s="205">
        <v>305591</v>
      </c>
      <c r="F21" s="7"/>
      <c r="G21" s="7"/>
    </row>
    <row r="22" spans="1:7" ht="15.75" customHeight="1">
      <c r="A22" s="260" t="s">
        <v>478</v>
      </c>
      <c r="B22" s="62" t="s">
        <v>479</v>
      </c>
      <c r="C22" s="444"/>
      <c r="D22" s="62">
        <f>D23+D27</f>
        <v>550000</v>
      </c>
      <c r="E22" s="204">
        <f>E23+E24+E25+E26+E27+E28+E29</f>
        <v>4072151</v>
      </c>
      <c r="F22" s="22"/>
      <c r="G22" s="22"/>
    </row>
    <row r="23" spans="1:7" ht="15.75" customHeight="1">
      <c r="A23" s="13" t="s">
        <v>456</v>
      </c>
      <c r="B23" s="3" t="s">
        <v>480</v>
      </c>
      <c r="C23" s="2" t="s">
        <v>610</v>
      </c>
      <c r="D23" s="3">
        <v>550000</v>
      </c>
      <c r="E23" s="205">
        <v>3147821</v>
      </c>
      <c r="F23" s="7"/>
      <c r="G23" s="7"/>
    </row>
    <row r="24" spans="1:7" ht="15.75" customHeight="1">
      <c r="A24" s="13" t="s">
        <v>457</v>
      </c>
      <c r="B24" s="3" t="s">
        <v>481</v>
      </c>
      <c r="C24" s="2" t="s">
        <v>611</v>
      </c>
      <c r="D24" s="3">
        <v>0</v>
      </c>
      <c r="E24" s="205">
        <v>100000</v>
      </c>
      <c r="F24" s="7"/>
      <c r="G24" s="7"/>
    </row>
    <row r="25" spans="1:7" ht="15.75" customHeight="1">
      <c r="A25" s="13" t="s">
        <v>459</v>
      </c>
      <c r="B25" s="3" t="s">
        <v>296</v>
      </c>
      <c r="C25" s="2" t="s">
        <v>610</v>
      </c>
      <c r="D25" s="3">
        <v>0</v>
      </c>
      <c r="E25" s="205">
        <v>48000</v>
      </c>
      <c r="F25" s="7"/>
      <c r="G25" s="7"/>
    </row>
    <row r="26" spans="1:7" ht="39" customHeight="1">
      <c r="A26" s="13" t="s">
        <v>461</v>
      </c>
      <c r="B26" s="4" t="s">
        <v>278</v>
      </c>
      <c r="C26" s="2" t="s">
        <v>665</v>
      </c>
      <c r="D26" s="3"/>
      <c r="E26" s="205">
        <v>776330</v>
      </c>
      <c r="F26" s="7"/>
      <c r="G26" s="7"/>
    </row>
    <row r="27" spans="1:13" ht="15.75" customHeight="1">
      <c r="A27" s="13" t="s">
        <v>463</v>
      </c>
      <c r="B27" s="3" t="s">
        <v>482</v>
      </c>
      <c r="C27" s="2" t="s">
        <v>612</v>
      </c>
      <c r="D27" s="3">
        <v>0</v>
      </c>
      <c r="E27" s="205">
        <v>0</v>
      </c>
      <c r="F27" s="7"/>
      <c r="G27" s="7"/>
      <c r="M27" s="7"/>
    </row>
    <row r="28" spans="1:7" ht="15.75" customHeight="1">
      <c r="A28" s="13" t="s">
        <v>488</v>
      </c>
      <c r="B28" s="3" t="s">
        <v>483</v>
      </c>
      <c r="C28" s="2" t="s">
        <v>613</v>
      </c>
      <c r="D28" s="3">
        <v>0</v>
      </c>
      <c r="E28" s="205">
        <v>0</v>
      </c>
      <c r="F28" s="7"/>
      <c r="G28" s="7"/>
    </row>
    <row r="29" spans="1:7" ht="15.75" customHeight="1" thickBot="1">
      <c r="A29" s="10" t="s">
        <v>489</v>
      </c>
      <c r="B29" s="15" t="s">
        <v>484</v>
      </c>
      <c r="C29" s="16" t="s">
        <v>247</v>
      </c>
      <c r="D29" s="15"/>
      <c r="E29" s="201">
        <v>0</v>
      </c>
      <c r="F29" s="7"/>
      <c r="G29" s="7"/>
    </row>
    <row r="30" ht="30" customHeight="1"/>
    <row r="31" spans="3:4" ht="16.5" customHeight="1">
      <c r="C31" s="715" t="s">
        <v>301</v>
      </c>
      <c r="D31" s="715"/>
    </row>
    <row r="32" spans="3:4" ht="8.25" customHeight="1">
      <c r="C32" s="163"/>
      <c r="D32" s="163"/>
    </row>
    <row r="33" spans="3:4" ht="19.5" customHeight="1">
      <c r="C33" s="715" t="s">
        <v>775</v>
      </c>
      <c r="D33" s="715"/>
    </row>
  </sheetData>
  <mergeCells count="10">
    <mergeCell ref="A3:E3"/>
    <mergeCell ref="C33:D33"/>
    <mergeCell ref="C31:D31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C102">
      <selection activeCell="H125" sqref="H125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30" t="s">
        <v>265</v>
      </c>
      <c r="F1" s="830"/>
      <c r="G1" s="830"/>
      <c r="H1" s="830"/>
      <c r="I1" s="830"/>
      <c r="J1" s="830"/>
      <c r="K1" s="830"/>
      <c r="L1" s="830"/>
    </row>
    <row r="2" spans="1:12" ht="12" customHeight="1">
      <c r="A2" s="831" t="s">
        <v>844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</row>
    <row r="3" s="7" customFormat="1" ht="8.25" customHeight="1" thickBot="1"/>
    <row r="4" spans="1:12" ht="10.5" customHeight="1">
      <c r="A4" s="826" t="s">
        <v>403</v>
      </c>
      <c r="B4" s="827"/>
      <c r="C4" s="827"/>
      <c r="D4" s="837" t="s">
        <v>404</v>
      </c>
      <c r="E4" s="840" t="s">
        <v>299</v>
      </c>
      <c r="F4" s="819" t="s">
        <v>426</v>
      </c>
      <c r="G4" s="822" t="s">
        <v>382</v>
      </c>
      <c r="H4" s="822"/>
      <c r="I4" s="822"/>
      <c r="J4" s="822"/>
      <c r="K4" s="822"/>
      <c r="L4" s="834" t="s">
        <v>406</v>
      </c>
    </row>
    <row r="5" spans="1:12" ht="7.5" customHeight="1">
      <c r="A5" s="828"/>
      <c r="B5" s="829"/>
      <c r="C5" s="829"/>
      <c r="D5" s="838"/>
      <c r="E5" s="841"/>
      <c r="F5" s="820"/>
      <c r="G5" s="843" t="s">
        <v>682</v>
      </c>
      <c r="H5" s="845" t="s">
        <v>443</v>
      </c>
      <c r="I5" s="845"/>
      <c r="J5" s="845"/>
      <c r="K5" s="823" t="s">
        <v>733</v>
      </c>
      <c r="L5" s="835"/>
    </row>
    <row r="6" spans="1:12" ht="19.5" customHeight="1" thickBot="1">
      <c r="A6" s="364" t="s">
        <v>407</v>
      </c>
      <c r="B6" s="365" t="s">
        <v>408</v>
      </c>
      <c r="C6" s="365" t="s">
        <v>760</v>
      </c>
      <c r="D6" s="839"/>
      <c r="E6" s="842"/>
      <c r="F6" s="821"/>
      <c r="G6" s="844"/>
      <c r="H6" s="151" t="s">
        <v>259</v>
      </c>
      <c r="I6" s="152" t="s">
        <v>538</v>
      </c>
      <c r="J6" s="152" t="s">
        <v>539</v>
      </c>
      <c r="K6" s="824"/>
      <c r="L6" s="836"/>
    </row>
    <row r="7" spans="1:12" ht="11.25" customHeight="1" thickBot="1">
      <c r="A7" s="370">
        <v>1</v>
      </c>
      <c r="B7" s="371">
        <v>2</v>
      </c>
      <c r="C7" s="371">
        <v>3</v>
      </c>
      <c r="D7" s="371">
        <v>4</v>
      </c>
      <c r="E7" s="371">
        <v>5</v>
      </c>
      <c r="F7" s="371">
        <v>6</v>
      </c>
      <c r="G7" s="371">
        <v>7</v>
      </c>
      <c r="H7" s="371">
        <v>8</v>
      </c>
      <c r="I7" s="371">
        <v>9</v>
      </c>
      <c r="J7" s="371">
        <v>10</v>
      </c>
      <c r="K7" s="371">
        <v>11</v>
      </c>
      <c r="L7" s="372">
        <v>12</v>
      </c>
    </row>
    <row r="8" spans="1:13" ht="12.75" customHeight="1">
      <c r="A8" s="366" t="s">
        <v>409</v>
      </c>
      <c r="B8" s="367"/>
      <c r="C8" s="367"/>
      <c r="D8" s="367" t="s">
        <v>410</v>
      </c>
      <c r="E8" s="368">
        <v>0</v>
      </c>
      <c r="F8" s="368">
        <v>0</v>
      </c>
      <c r="G8" s="368"/>
      <c r="H8" s="368"/>
      <c r="I8" s="368"/>
      <c r="J8" s="368"/>
      <c r="K8" s="368"/>
      <c r="L8" s="369">
        <f>L9+L10</f>
        <v>126000</v>
      </c>
      <c r="M8" t="s">
        <v>721</v>
      </c>
    </row>
    <row r="9" spans="1:12" ht="12.75">
      <c r="A9" s="233" t="s">
        <v>761</v>
      </c>
      <c r="B9" s="234" t="s">
        <v>657</v>
      </c>
      <c r="C9" s="234" t="s">
        <v>658</v>
      </c>
      <c r="D9" s="234" t="s">
        <v>659</v>
      </c>
      <c r="E9" s="220">
        <v>0</v>
      </c>
      <c r="F9" s="220">
        <v>0</v>
      </c>
      <c r="G9" s="220"/>
      <c r="H9" s="220"/>
      <c r="I9" s="220"/>
      <c r="J9" s="220"/>
      <c r="K9" s="220"/>
      <c r="L9" s="221">
        <v>0</v>
      </c>
    </row>
    <row r="10" spans="1:12" ht="14.25" customHeight="1">
      <c r="A10" s="233">
        <v>700</v>
      </c>
      <c r="B10" s="234">
        <v>70005</v>
      </c>
      <c r="C10" s="234">
        <v>2350</v>
      </c>
      <c r="D10" s="235" t="s">
        <v>157</v>
      </c>
      <c r="E10" s="220">
        <v>0</v>
      </c>
      <c r="F10" s="220">
        <v>0</v>
      </c>
      <c r="G10" s="220"/>
      <c r="H10" s="220"/>
      <c r="I10" s="220"/>
      <c r="J10" s="220"/>
      <c r="K10" s="220"/>
      <c r="L10" s="221">
        <v>126000</v>
      </c>
    </row>
    <row r="11" spans="1:12" ht="12.75">
      <c r="A11" s="219" t="s">
        <v>411</v>
      </c>
      <c r="B11" s="825" t="s">
        <v>412</v>
      </c>
      <c r="C11" s="825"/>
      <c r="D11" s="825"/>
      <c r="E11" s="825"/>
      <c r="F11" s="825"/>
      <c r="G11" s="222"/>
      <c r="H11" s="222"/>
      <c r="I11" s="222"/>
      <c r="J11" s="222"/>
      <c r="K11" s="222"/>
      <c r="L11" s="223"/>
    </row>
    <row r="12" spans="1:12" ht="21" customHeight="1">
      <c r="A12" s="236" t="s">
        <v>761</v>
      </c>
      <c r="B12" s="232" t="s">
        <v>138</v>
      </c>
      <c r="C12" s="232" t="s">
        <v>291</v>
      </c>
      <c r="D12" s="237" t="s">
        <v>413</v>
      </c>
      <c r="E12" s="224">
        <f>'Z 1'!I10</f>
        <v>45000</v>
      </c>
      <c r="F12" s="224">
        <f aca="true" t="shared" si="0" ref="F12:K12">F13</f>
        <v>45000</v>
      </c>
      <c r="G12" s="224">
        <f t="shared" si="0"/>
        <v>45000</v>
      </c>
      <c r="H12" s="224">
        <f t="shared" si="0"/>
        <v>0</v>
      </c>
      <c r="I12" s="224">
        <f t="shared" si="0"/>
        <v>0</v>
      </c>
      <c r="J12" s="224">
        <f t="shared" si="0"/>
        <v>0</v>
      </c>
      <c r="K12" s="224">
        <f t="shared" si="0"/>
        <v>0</v>
      </c>
      <c r="L12" s="221">
        <v>0</v>
      </c>
    </row>
    <row r="13" spans="1:12" ht="15" customHeight="1">
      <c r="A13" s="225"/>
      <c r="B13" s="91"/>
      <c r="C13" s="91" t="s">
        <v>130</v>
      </c>
      <c r="D13" s="218" t="s">
        <v>217</v>
      </c>
      <c r="E13" s="91">
        <v>0</v>
      </c>
      <c r="F13" s="91">
        <f>'Z 2 '!D10</f>
        <v>45000</v>
      </c>
      <c r="G13" s="91">
        <f>F13</f>
        <v>45000</v>
      </c>
      <c r="H13" s="91"/>
      <c r="I13" s="91"/>
      <c r="J13" s="91"/>
      <c r="K13" s="91"/>
      <c r="L13" s="226">
        <v>0</v>
      </c>
    </row>
    <row r="14" spans="1:12" ht="15" customHeight="1">
      <c r="A14" s="236" t="s">
        <v>155</v>
      </c>
      <c r="B14" s="232" t="s">
        <v>156</v>
      </c>
      <c r="C14" s="232" t="s">
        <v>291</v>
      </c>
      <c r="D14" s="237" t="s">
        <v>157</v>
      </c>
      <c r="E14" s="224">
        <f>'Z 1'!I32</f>
        <v>74000</v>
      </c>
      <c r="F14" s="224">
        <f aca="true" t="shared" si="1" ref="F14:L14">SUM(F15:F21)</f>
        <v>74000</v>
      </c>
      <c r="G14" s="224">
        <f t="shared" si="1"/>
        <v>74000</v>
      </c>
      <c r="H14" s="224">
        <f t="shared" si="1"/>
        <v>10000</v>
      </c>
      <c r="I14" s="224">
        <f t="shared" si="1"/>
        <v>0</v>
      </c>
      <c r="J14" s="224">
        <f t="shared" si="1"/>
        <v>0</v>
      </c>
      <c r="K14" s="224">
        <f t="shared" si="1"/>
        <v>0</v>
      </c>
      <c r="L14" s="363">
        <f t="shared" si="1"/>
        <v>0</v>
      </c>
    </row>
    <row r="15" spans="1:12" ht="12.75" customHeight="1">
      <c r="A15" s="135"/>
      <c r="B15" s="141"/>
      <c r="C15" s="131">
        <v>4170</v>
      </c>
      <c r="D15" s="238" t="s">
        <v>671</v>
      </c>
      <c r="E15" s="182"/>
      <c r="F15" s="182">
        <v>10000</v>
      </c>
      <c r="G15" s="182">
        <f>F15</f>
        <v>10000</v>
      </c>
      <c r="H15" s="182">
        <f>G15</f>
        <v>10000</v>
      </c>
      <c r="I15" s="182"/>
      <c r="J15" s="182"/>
      <c r="K15" s="182"/>
      <c r="L15" s="185"/>
    </row>
    <row r="16" spans="1:12" ht="12.75" customHeight="1">
      <c r="A16" s="135"/>
      <c r="B16" s="141"/>
      <c r="C16" s="131" t="s">
        <v>126</v>
      </c>
      <c r="D16" s="238" t="s">
        <v>841</v>
      </c>
      <c r="E16" s="182"/>
      <c r="F16" s="182">
        <v>3000</v>
      </c>
      <c r="G16" s="182">
        <f aca="true" t="shared" si="2" ref="G16:G21">F16</f>
        <v>3000</v>
      </c>
      <c r="H16" s="182"/>
      <c r="I16" s="182"/>
      <c r="J16" s="182"/>
      <c r="K16" s="182"/>
      <c r="L16" s="185"/>
    </row>
    <row r="17" spans="1:12" ht="12.75">
      <c r="A17" s="129"/>
      <c r="B17" s="231"/>
      <c r="C17" s="48" t="s">
        <v>128</v>
      </c>
      <c r="D17" s="47" t="s">
        <v>215</v>
      </c>
      <c r="E17" s="91">
        <v>0</v>
      </c>
      <c r="F17" s="91">
        <f>'Z 2 '!G52</f>
        <v>3000</v>
      </c>
      <c r="G17" s="182">
        <f t="shared" si="2"/>
        <v>3000</v>
      </c>
      <c r="H17" s="91"/>
      <c r="I17" s="91"/>
      <c r="J17" s="91"/>
      <c r="K17" s="91"/>
      <c r="L17" s="102"/>
    </row>
    <row r="18" spans="1:12" ht="12.75">
      <c r="A18" s="128"/>
      <c r="B18" s="48"/>
      <c r="C18" s="48" t="s">
        <v>130</v>
      </c>
      <c r="D18" s="47" t="s">
        <v>217</v>
      </c>
      <c r="E18" s="91">
        <v>0</v>
      </c>
      <c r="F18" s="91">
        <v>29861</v>
      </c>
      <c r="G18" s="182">
        <f t="shared" si="2"/>
        <v>29861</v>
      </c>
      <c r="H18" s="91"/>
      <c r="I18" s="91"/>
      <c r="J18" s="91"/>
      <c r="K18" s="91"/>
      <c r="L18" s="92"/>
    </row>
    <row r="19" spans="1:12" ht="12.75">
      <c r="A19" s="128"/>
      <c r="B19" s="48"/>
      <c r="C19" s="48" t="s">
        <v>134</v>
      </c>
      <c r="D19" s="41" t="s">
        <v>135</v>
      </c>
      <c r="E19" s="91"/>
      <c r="F19" s="91">
        <v>2400</v>
      </c>
      <c r="G19" s="182">
        <f t="shared" si="2"/>
        <v>2400</v>
      </c>
      <c r="H19" s="91"/>
      <c r="I19" s="91"/>
      <c r="J19" s="91"/>
      <c r="K19" s="91"/>
      <c r="L19" s="92"/>
    </row>
    <row r="20" spans="1:12" ht="12.75">
      <c r="A20" s="129"/>
      <c r="B20" s="231"/>
      <c r="C20" s="48" t="s">
        <v>150</v>
      </c>
      <c r="D20" s="47" t="s">
        <v>151</v>
      </c>
      <c r="E20" s="91">
        <v>0</v>
      </c>
      <c r="F20" s="91">
        <v>21060</v>
      </c>
      <c r="G20" s="182">
        <f t="shared" si="2"/>
        <v>21060</v>
      </c>
      <c r="H20" s="91"/>
      <c r="I20" s="91"/>
      <c r="J20" s="91"/>
      <c r="K20" s="91"/>
      <c r="L20" s="226"/>
    </row>
    <row r="21" spans="1:12" ht="12.75">
      <c r="A21" s="129"/>
      <c r="B21" s="231"/>
      <c r="C21" s="48" t="s">
        <v>185</v>
      </c>
      <c r="D21" s="47" t="s">
        <v>190</v>
      </c>
      <c r="E21" s="91">
        <v>0</v>
      </c>
      <c r="F21" s="91">
        <v>4679</v>
      </c>
      <c r="G21" s="182">
        <f t="shared" si="2"/>
        <v>4679</v>
      </c>
      <c r="H21" s="91"/>
      <c r="I21" s="91"/>
      <c r="J21" s="91"/>
      <c r="K21" s="91"/>
      <c r="L21" s="226"/>
    </row>
    <row r="22" spans="1:12" ht="22.5">
      <c r="A22" s="236" t="s">
        <v>158</v>
      </c>
      <c r="B22" s="232" t="s">
        <v>160</v>
      </c>
      <c r="C22" s="232" t="s">
        <v>291</v>
      </c>
      <c r="D22" s="237" t="s">
        <v>161</v>
      </c>
      <c r="E22" s="224">
        <f>'Z 1'!I35</f>
        <v>30000</v>
      </c>
      <c r="F22" s="224">
        <f aca="true" t="shared" si="3" ref="F22:K22">F23</f>
        <v>30000</v>
      </c>
      <c r="G22" s="224">
        <f t="shared" si="3"/>
        <v>30000</v>
      </c>
      <c r="H22" s="224">
        <f t="shared" si="3"/>
        <v>0</v>
      </c>
      <c r="I22" s="224">
        <f t="shared" si="3"/>
        <v>0</v>
      </c>
      <c r="J22" s="224">
        <f t="shared" si="3"/>
        <v>0</v>
      </c>
      <c r="K22" s="224">
        <f t="shared" si="3"/>
        <v>0</v>
      </c>
      <c r="L22" s="221">
        <v>0</v>
      </c>
    </row>
    <row r="23" spans="1:12" ht="12.75">
      <c r="A23" s="129"/>
      <c r="B23" s="231"/>
      <c r="C23" s="48" t="s">
        <v>130</v>
      </c>
      <c r="D23" s="47" t="s">
        <v>217</v>
      </c>
      <c r="E23" s="91">
        <v>0</v>
      </c>
      <c r="F23" s="91">
        <f>'Z 2 '!G60</f>
        <v>30000</v>
      </c>
      <c r="G23" s="91">
        <f>F23</f>
        <v>30000</v>
      </c>
      <c r="H23" s="91"/>
      <c r="I23" s="91"/>
      <c r="J23" s="91"/>
      <c r="K23" s="91"/>
      <c r="L23" s="227">
        <v>0</v>
      </c>
    </row>
    <row r="24" spans="1:12" ht="12.75">
      <c r="A24" s="236" t="s">
        <v>158</v>
      </c>
      <c r="B24" s="232" t="s">
        <v>162</v>
      </c>
      <c r="C24" s="232" t="s">
        <v>291</v>
      </c>
      <c r="D24" s="237" t="s">
        <v>163</v>
      </c>
      <c r="E24" s="224">
        <f>'Z 1'!I37</f>
        <v>19000</v>
      </c>
      <c r="F24" s="224">
        <f aca="true" t="shared" si="4" ref="F24:K24">F25</f>
        <v>19000</v>
      </c>
      <c r="G24" s="224">
        <f t="shared" si="4"/>
        <v>19000</v>
      </c>
      <c r="H24" s="224">
        <f t="shared" si="4"/>
        <v>0</v>
      </c>
      <c r="I24" s="224">
        <f t="shared" si="4"/>
        <v>0</v>
      </c>
      <c r="J24" s="224">
        <f t="shared" si="4"/>
        <v>0</v>
      </c>
      <c r="K24" s="224">
        <f t="shared" si="4"/>
        <v>0</v>
      </c>
      <c r="L24" s="221">
        <v>0</v>
      </c>
    </row>
    <row r="25" spans="1:12" ht="12.75">
      <c r="A25" s="128"/>
      <c r="B25" s="48"/>
      <c r="C25" s="48" t="s">
        <v>130</v>
      </c>
      <c r="D25" s="47" t="s">
        <v>217</v>
      </c>
      <c r="E25" s="91">
        <v>0</v>
      </c>
      <c r="F25" s="91">
        <f>'Z 2 '!G62</f>
        <v>19000</v>
      </c>
      <c r="G25" s="91">
        <f>F25</f>
        <v>19000</v>
      </c>
      <c r="H25" s="91"/>
      <c r="I25" s="91"/>
      <c r="J25" s="91"/>
      <c r="K25" s="91"/>
      <c r="L25" s="226">
        <v>0</v>
      </c>
    </row>
    <row r="26" spans="1:12" ht="12.75">
      <c r="A26" s="236" t="s">
        <v>158</v>
      </c>
      <c r="B26" s="232" t="s">
        <v>164</v>
      </c>
      <c r="C26" s="232" t="s">
        <v>291</v>
      </c>
      <c r="D26" s="232" t="s">
        <v>165</v>
      </c>
      <c r="E26" s="224">
        <f>'Z 1'!I40</f>
        <v>242959</v>
      </c>
      <c r="F26" s="224">
        <f aca="true" t="shared" si="5" ref="F26:K26">SUM(F27:F46)</f>
        <v>242959</v>
      </c>
      <c r="G26" s="224">
        <f t="shared" si="5"/>
        <v>242959</v>
      </c>
      <c r="H26" s="224">
        <f t="shared" si="5"/>
        <v>185599</v>
      </c>
      <c r="I26" s="224">
        <f t="shared" si="5"/>
        <v>34457</v>
      </c>
      <c r="J26" s="224">
        <f t="shared" si="5"/>
        <v>0</v>
      </c>
      <c r="K26" s="224">
        <f t="shared" si="5"/>
        <v>0</v>
      </c>
      <c r="L26" s="221">
        <v>0</v>
      </c>
    </row>
    <row r="27" spans="1:12" ht="14.25" customHeight="1">
      <c r="A27" s="128"/>
      <c r="B27" s="231"/>
      <c r="C27" s="48" t="s">
        <v>117</v>
      </c>
      <c r="D27" s="47" t="s">
        <v>118</v>
      </c>
      <c r="E27" s="91">
        <v>0</v>
      </c>
      <c r="F27" s="91">
        <f>'Z 2 '!G64</f>
        <v>66560</v>
      </c>
      <c r="G27" s="91">
        <f>F27</f>
        <v>66560</v>
      </c>
      <c r="H27" s="91">
        <f>G27</f>
        <v>66560</v>
      </c>
      <c r="I27" s="91"/>
      <c r="J27" s="91"/>
      <c r="K27" s="91"/>
      <c r="L27" s="226">
        <v>0</v>
      </c>
    </row>
    <row r="28" spans="1:12" ht="14.25" customHeight="1">
      <c r="A28" s="128"/>
      <c r="B28" s="231"/>
      <c r="C28" s="48" t="s">
        <v>119</v>
      </c>
      <c r="D28" s="47" t="s">
        <v>121</v>
      </c>
      <c r="E28" s="91">
        <v>0</v>
      </c>
      <c r="F28" s="91">
        <f>'Z 2 '!G65</f>
        <v>109065</v>
      </c>
      <c r="G28" s="91">
        <f aca="true" t="shared" si="6" ref="G28:H46">F28</f>
        <v>109065</v>
      </c>
      <c r="H28" s="91">
        <f t="shared" si="6"/>
        <v>109065</v>
      </c>
      <c r="I28" s="91"/>
      <c r="J28" s="91"/>
      <c r="K28" s="91"/>
      <c r="L28" s="226">
        <v>0</v>
      </c>
    </row>
    <row r="29" spans="1:12" ht="12.75">
      <c r="A29" s="128"/>
      <c r="B29" s="231"/>
      <c r="C29" s="48" t="s">
        <v>122</v>
      </c>
      <c r="D29" s="48" t="s">
        <v>418</v>
      </c>
      <c r="E29" s="91">
        <v>0</v>
      </c>
      <c r="F29" s="91">
        <f>'Z 2 '!G66</f>
        <v>9974</v>
      </c>
      <c r="G29" s="91">
        <f t="shared" si="6"/>
        <v>9974</v>
      </c>
      <c r="H29" s="91">
        <f t="shared" si="6"/>
        <v>9974</v>
      </c>
      <c r="I29" s="91"/>
      <c r="J29" s="91"/>
      <c r="K29" s="91"/>
      <c r="L29" s="226">
        <v>0</v>
      </c>
    </row>
    <row r="30" spans="1:12" ht="12.75">
      <c r="A30" s="128"/>
      <c r="B30" s="231"/>
      <c r="C30" s="47" t="s">
        <v>147</v>
      </c>
      <c r="D30" s="47" t="s">
        <v>180</v>
      </c>
      <c r="E30" s="91">
        <v>0</v>
      </c>
      <c r="F30" s="91">
        <f>'Z 2 '!G67</f>
        <v>29924</v>
      </c>
      <c r="G30" s="91">
        <f t="shared" si="6"/>
        <v>29924</v>
      </c>
      <c r="H30" s="91"/>
      <c r="I30" s="91">
        <f>G30</f>
        <v>29924</v>
      </c>
      <c r="J30" s="91"/>
      <c r="K30" s="91"/>
      <c r="L30" s="226">
        <v>0</v>
      </c>
    </row>
    <row r="31" spans="1:12" ht="13.5" customHeight="1">
      <c r="A31" s="128"/>
      <c r="B31" s="231"/>
      <c r="C31" s="47" t="s">
        <v>124</v>
      </c>
      <c r="D31" s="47" t="s">
        <v>125</v>
      </c>
      <c r="E31" s="91">
        <v>0</v>
      </c>
      <c r="F31" s="91">
        <f>'Z 2 '!G68</f>
        <v>4533</v>
      </c>
      <c r="G31" s="91">
        <f t="shared" si="6"/>
        <v>4533</v>
      </c>
      <c r="H31" s="91"/>
      <c r="I31" s="91">
        <f>G31</f>
        <v>4533</v>
      </c>
      <c r="J31" s="91"/>
      <c r="K31" s="91"/>
      <c r="L31" s="226">
        <v>0</v>
      </c>
    </row>
    <row r="32" spans="1:12" ht="15" customHeight="1">
      <c r="A32" s="128"/>
      <c r="B32" s="231"/>
      <c r="C32" s="48" t="s">
        <v>126</v>
      </c>
      <c r="D32" s="48" t="s">
        <v>127</v>
      </c>
      <c r="E32" s="91">
        <v>0</v>
      </c>
      <c r="F32" s="91">
        <f>'Z 2 '!G69</f>
        <v>3200</v>
      </c>
      <c r="G32" s="91">
        <f t="shared" si="6"/>
        <v>3200</v>
      </c>
      <c r="H32" s="91"/>
      <c r="I32" s="91"/>
      <c r="J32" s="91"/>
      <c r="K32" s="91"/>
      <c r="L32" s="226">
        <v>0</v>
      </c>
    </row>
    <row r="33" spans="1:12" ht="15" customHeight="1">
      <c r="A33" s="128"/>
      <c r="B33" s="231"/>
      <c r="C33" s="48" t="s">
        <v>128</v>
      </c>
      <c r="D33" s="47" t="s">
        <v>215</v>
      </c>
      <c r="E33" s="91">
        <v>0</v>
      </c>
      <c r="F33" s="91">
        <f>'Z 2 '!G70</f>
        <v>2451</v>
      </c>
      <c r="G33" s="91">
        <f t="shared" si="6"/>
        <v>2451</v>
      </c>
      <c r="H33" s="91"/>
      <c r="I33" s="91"/>
      <c r="J33" s="91"/>
      <c r="K33" s="91"/>
      <c r="L33" s="226">
        <v>0</v>
      </c>
    </row>
    <row r="34" spans="1:12" ht="15" customHeight="1">
      <c r="A34" s="128"/>
      <c r="B34" s="231"/>
      <c r="C34" s="48" t="s">
        <v>186</v>
      </c>
      <c r="D34" s="47" t="s">
        <v>187</v>
      </c>
      <c r="E34" s="91">
        <v>0</v>
      </c>
      <c r="F34" s="91">
        <f>'Z 2 '!G71</f>
        <v>150</v>
      </c>
      <c r="G34" s="91">
        <f t="shared" si="6"/>
        <v>150</v>
      </c>
      <c r="H34" s="91"/>
      <c r="I34" s="91"/>
      <c r="J34" s="91"/>
      <c r="K34" s="91"/>
      <c r="L34" s="226">
        <v>0</v>
      </c>
    </row>
    <row r="35" spans="1:12" ht="15" customHeight="1">
      <c r="A35" s="128"/>
      <c r="B35" s="231"/>
      <c r="C35" s="48" t="s">
        <v>130</v>
      </c>
      <c r="D35" s="48" t="s">
        <v>217</v>
      </c>
      <c r="E35" s="91">
        <v>0</v>
      </c>
      <c r="F35" s="91">
        <f>'Z 2 '!G72</f>
        <v>3726</v>
      </c>
      <c r="G35" s="91">
        <f t="shared" si="6"/>
        <v>3726</v>
      </c>
      <c r="H35" s="91"/>
      <c r="I35" s="91"/>
      <c r="J35" s="91"/>
      <c r="K35" s="91"/>
      <c r="L35" s="226">
        <v>0</v>
      </c>
    </row>
    <row r="36" spans="1:12" ht="15" customHeight="1">
      <c r="A36" s="128"/>
      <c r="B36" s="231"/>
      <c r="C36" s="48" t="s">
        <v>672</v>
      </c>
      <c r="D36" s="47" t="s">
        <v>673</v>
      </c>
      <c r="E36" s="91">
        <v>0</v>
      </c>
      <c r="F36" s="91">
        <f>'Z 2 '!G73</f>
        <v>330</v>
      </c>
      <c r="G36" s="91">
        <f t="shared" si="6"/>
        <v>330</v>
      </c>
      <c r="H36" s="91"/>
      <c r="I36" s="91"/>
      <c r="J36" s="91"/>
      <c r="K36" s="91"/>
      <c r="L36" s="226">
        <v>0</v>
      </c>
    </row>
    <row r="37" spans="1:12" ht="15" customHeight="1">
      <c r="A37" s="128"/>
      <c r="B37" s="231"/>
      <c r="C37" s="48" t="s">
        <v>351</v>
      </c>
      <c r="D37" s="47" t="s">
        <v>353</v>
      </c>
      <c r="E37" s="91">
        <v>0</v>
      </c>
      <c r="F37" s="91">
        <f>'Z 2 '!G74</f>
        <v>550</v>
      </c>
      <c r="G37" s="91">
        <f t="shared" si="6"/>
        <v>550</v>
      </c>
      <c r="H37" s="91"/>
      <c r="I37" s="91"/>
      <c r="J37" s="91"/>
      <c r="K37" s="91"/>
      <c r="L37" s="226">
        <v>0</v>
      </c>
    </row>
    <row r="38" spans="1:12" ht="15" customHeight="1">
      <c r="A38" s="128"/>
      <c r="B38" s="231"/>
      <c r="C38" s="48" t="s">
        <v>343</v>
      </c>
      <c r="D38" s="47" t="s">
        <v>347</v>
      </c>
      <c r="E38" s="91">
        <v>0</v>
      </c>
      <c r="F38" s="91">
        <f>'Z 2 '!G75</f>
        <v>2000</v>
      </c>
      <c r="G38" s="91">
        <f t="shared" si="6"/>
        <v>2000</v>
      </c>
      <c r="H38" s="91"/>
      <c r="I38" s="91"/>
      <c r="J38" s="91"/>
      <c r="K38" s="91"/>
      <c r="L38" s="226">
        <v>0</v>
      </c>
    </row>
    <row r="39" spans="1:12" ht="13.5" customHeight="1">
      <c r="A39" s="128"/>
      <c r="B39" s="231"/>
      <c r="C39" s="48" t="s">
        <v>356</v>
      </c>
      <c r="D39" s="47" t="s">
        <v>357</v>
      </c>
      <c r="E39" s="91">
        <v>0</v>
      </c>
      <c r="F39" s="91">
        <f>'Z 2 '!G76</f>
        <v>2970</v>
      </c>
      <c r="G39" s="91">
        <f t="shared" si="6"/>
        <v>2970</v>
      </c>
      <c r="H39" s="91"/>
      <c r="I39" s="91"/>
      <c r="J39" s="91"/>
      <c r="K39" s="91"/>
      <c r="L39" s="226">
        <v>0</v>
      </c>
    </row>
    <row r="40" spans="1:12" ht="12.75" customHeight="1">
      <c r="A40" s="128"/>
      <c r="B40" s="231"/>
      <c r="C40" s="48" t="s">
        <v>132</v>
      </c>
      <c r="D40" s="48" t="s">
        <v>133</v>
      </c>
      <c r="E40" s="91">
        <v>0</v>
      </c>
      <c r="F40" s="91">
        <f>'Z 2 '!G77</f>
        <v>500</v>
      </c>
      <c r="G40" s="91">
        <f t="shared" si="6"/>
        <v>500</v>
      </c>
      <c r="H40" s="91"/>
      <c r="I40" s="91"/>
      <c r="J40" s="91"/>
      <c r="K40" s="91"/>
      <c r="L40" s="226">
        <v>0</v>
      </c>
    </row>
    <row r="41" spans="1:12" ht="15" customHeight="1">
      <c r="A41" s="128"/>
      <c r="B41" s="231"/>
      <c r="C41" s="48" t="s">
        <v>134</v>
      </c>
      <c r="D41" s="48" t="s">
        <v>292</v>
      </c>
      <c r="E41" s="91">
        <v>0</v>
      </c>
      <c r="F41" s="91">
        <f>'Z 2 '!G78</f>
        <v>1580</v>
      </c>
      <c r="G41" s="91">
        <f t="shared" si="6"/>
        <v>1580</v>
      </c>
      <c r="H41" s="91"/>
      <c r="I41" s="91"/>
      <c r="J41" s="91"/>
      <c r="K41" s="91"/>
      <c r="L41" s="226">
        <v>0</v>
      </c>
    </row>
    <row r="42" spans="1:12" ht="15" customHeight="1">
      <c r="A42" s="128"/>
      <c r="B42" s="231"/>
      <c r="C42" s="48" t="s">
        <v>136</v>
      </c>
      <c r="D42" s="48" t="s">
        <v>137</v>
      </c>
      <c r="E42" s="91">
        <v>0</v>
      </c>
      <c r="F42" s="91">
        <f>'Z 2 '!G79</f>
        <v>3626</v>
      </c>
      <c r="G42" s="91">
        <f t="shared" si="6"/>
        <v>3626</v>
      </c>
      <c r="H42" s="91"/>
      <c r="I42" s="91"/>
      <c r="J42" s="91"/>
      <c r="K42" s="91"/>
      <c r="L42" s="226">
        <v>0</v>
      </c>
    </row>
    <row r="43" spans="1:12" ht="15" customHeight="1">
      <c r="A43" s="128"/>
      <c r="B43" s="231"/>
      <c r="C43" s="48">
        <v>4550</v>
      </c>
      <c r="D43" s="239" t="s">
        <v>778</v>
      </c>
      <c r="E43" s="91"/>
      <c r="F43" s="91">
        <f>'Z 2 '!G80</f>
        <v>100</v>
      </c>
      <c r="G43" s="91">
        <f t="shared" si="6"/>
        <v>100</v>
      </c>
      <c r="H43" s="91"/>
      <c r="I43" s="91"/>
      <c r="J43" s="91"/>
      <c r="K43" s="91"/>
      <c r="L43" s="226"/>
    </row>
    <row r="44" spans="1:12" ht="15" customHeight="1">
      <c r="A44" s="128"/>
      <c r="B44" s="231"/>
      <c r="C44" s="48" t="s">
        <v>344</v>
      </c>
      <c r="D44" s="41" t="s">
        <v>941</v>
      </c>
      <c r="E44" s="91"/>
      <c r="F44" s="91">
        <f>'Z 2 '!G81</f>
        <v>620</v>
      </c>
      <c r="G44" s="91">
        <f t="shared" si="6"/>
        <v>620</v>
      </c>
      <c r="H44" s="91"/>
      <c r="I44" s="91"/>
      <c r="J44" s="91"/>
      <c r="K44" s="91"/>
      <c r="L44" s="226"/>
    </row>
    <row r="45" spans="1:12" ht="15" customHeight="1">
      <c r="A45" s="128"/>
      <c r="B45" s="231"/>
      <c r="C45" s="48" t="s">
        <v>345</v>
      </c>
      <c r="D45" s="47" t="s">
        <v>349</v>
      </c>
      <c r="E45" s="91">
        <v>0</v>
      </c>
      <c r="F45" s="91">
        <f>'Z 2 '!G82</f>
        <v>500</v>
      </c>
      <c r="G45" s="91">
        <f t="shared" si="6"/>
        <v>500</v>
      </c>
      <c r="H45" s="91"/>
      <c r="I45" s="91"/>
      <c r="J45" s="91"/>
      <c r="K45" s="91"/>
      <c r="L45" s="226">
        <v>0</v>
      </c>
    </row>
    <row r="46" spans="1:12" ht="12.75" customHeight="1">
      <c r="A46" s="128"/>
      <c r="B46" s="231"/>
      <c r="C46" s="48" t="s">
        <v>346</v>
      </c>
      <c r="D46" s="47" t="s">
        <v>350</v>
      </c>
      <c r="E46" s="91">
        <v>0</v>
      </c>
      <c r="F46" s="91">
        <f>'Z 2 '!G83</f>
        <v>600</v>
      </c>
      <c r="G46" s="91">
        <f t="shared" si="6"/>
        <v>600</v>
      </c>
      <c r="H46" s="91"/>
      <c r="I46" s="91"/>
      <c r="J46" s="91"/>
      <c r="K46" s="91"/>
      <c r="L46" s="226">
        <v>0</v>
      </c>
    </row>
    <row r="47" spans="1:12" ht="12.75">
      <c r="A47" s="236" t="s">
        <v>167</v>
      </c>
      <c r="B47" s="232" t="s">
        <v>169</v>
      </c>
      <c r="C47" s="232" t="s">
        <v>291</v>
      </c>
      <c r="D47" s="232" t="s">
        <v>170</v>
      </c>
      <c r="E47" s="224">
        <f>'Z 1'!I43</f>
        <v>162935</v>
      </c>
      <c r="F47" s="224">
        <f>SUM(F48:F57)</f>
        <v>162935</v>
      </c>
      <c r="G47" s="224">
        <f aca="true" t="shared" si="7" ref="G47:L47">SUM(G48:G57)</f>
        <v>162935</v>
      </c>
      <c r="H47" s="224">
        <f t="shared" si="7"/>
        <v>132406</v>
      </c>
      <c r="I47" s="224">
        <f t="shared" si="7"/>
        <v>23000</v>
      </c>
      <c r="J47" s="224">
        <f t="shared" si="7"/>
        <v>0</v>
      </c>
      <c r="K47" s="224">
        <f t="shared" si="7"/>
        <v>0</v>
      </c>
      <c r="L47" s="363">
        <f t="shared" si="7"/>
        <v>0</v>
      </c>
    </row>
    <row r="48" spans="1:12" ht="12.75">
      <c r="A48" s="128"/>
      <c r="B48" s="231"/>
      <c r="C48" s="48" t="s">
        <v>117</v>
      </c>
      <c r="D48" s="47" t="s">
        <v>118</v>
      </c>
      <c r="E48" s="91">
        <v>0</v>
      </c>
      <c r="F48" s="91">
        <f>'Z 2 '!G86</f>
        <v>95644</v>
      </c>
      <c r="G48" s="91">
        <f>F48</f>
        <v>95644</v>
      </c>
      <c r="H48" s="91">
        <f>G48</f>
        <v>95644</v>
      </c>
      <c r="I48" s="91"/>
      <c r="J48" s="91"/>
      <c r="K48" s="91"/>
      <c r="L48" s="226">
        <v>0</v>
      </c>
    </row>
    <row r="49" spans="1:12" ht="12.75">
      <c r="A49" s="128"/>
      <c r="B49" s="231"/>
      <c r="C49" s="48" t="s">
        <v>122</v>
      </c>
      <c r="D49" s="48" t="s">
        <v>418</v>
      </c>
      <c r="E49" s="91">
        <v>0</v>
      </c>
      <c r="F49" s="91">
        <f>'Z 2 '!G87</f>
        <v>4712</v>
      </c>
      <c r="G49" s="91">
        <f aca="true" t="shared" si="8" ref="G49:G57">F49</f>
        <v>4712</v>
      </c>
      <c r="H49" s="91">
        <f>G49</f>
        <v>4712</v>
      </c>
      <c r="I49" s="91"/>
      <c r="J49" s="91"/>
      <c r="K49" s="91"/>
      <c r="L49" s="226">
        <v>0</v>
      </c>
    </row>
    <row r="50" spans="1:12" ht="12.75">
      <c r="A50" s="128"/>
      <c r="B50" s="231"/>
      <c r="C50" s="47" t="s">
        <v>147</v>
      </c>
      <c r="D50" s="47" t="s">
        <v>180</v>
      </c>
      <c r="E50" s="91">
        <v>0</v>
      </c>
      <c r="F50" s="91">
        <f>'Z 2 '!G88</f>
        <v>19932</v>
      </c>
      <c r="G50" s="91">
        <f t="shared" si="8"/>
        <v>19932</v>
      </c>
      <c r="H50" s="91"/>
      <c r="I50" s="91">
        <f>G50</f>
        <v>19932</v>
      </c>
      <c r="J50" s="91"/>
      <c r="K50" s="91"/>
      <c r="L50" s="226">
        <v>0</v>
      </c>
    </row>
    <row r="51" spans="1:12" ht="12.75">
      <c r="A51" s="128"/>
      <c r="B51" s="231"/>
      <c r="C51" s="47" t="s">
        <v>124</v>
      </c>
      <c r="D51" s="47" t="s">
        <v>125</v>
      </c>
      <c r="E51" s="91">
        <v>0</v>
      </c>
      <c r="F51" s="91">
        <f>'Z 2 '!G89</f>
        <v>3068</v>
      </c>
      <c r="G51" s="91">
        <f t="shared" si="8"/>
        <v>3068</v>
      </c>
      <c r="H51" s="91"/>
      <c r="I51" s="91">
        <f>G51</f>
        <v>3068</v>
      </c>
      <c r="J51" s="91"/>
      <c r="K51" s="91"/>
      <c r="L51" s="226">
        <v>0</v>
      </c>
    </row>
    <row r="52" spans="1:12" ht="12.75">
      <c r="A52" s="128"/>
      <c r="B52" s="231"/>
      <c r="C52" s="47" t="s">
        <v>670</v>
      </c>
      <c r="D52" s="47" t="s">
        <v>671</v>
      </c>
      <c r="E52" s="91">
        <v>0</v>
      </c>
      <c r="F52" s="91">
        <f>'Z 2 '!G90</f>
        <v>32050</v>
      </c>
      <c r="G52" s="91">
        <f t="shared" si="8"/>
        <v>32050</v>
      </c>
      <c r="H52" s="91">
        <f>G52</f>
        <v>32050</v>
      </c>
      <c r="I52" s="91"/>
      <c r="J52" s="91"/>
      <c r="K52" s="91"/>
      <c r="L52" s="226">
        <v>0</v>
      </c>
    </row>
    <row r="53" spans="1:12" ht="12.75">
      <c r="A53" s="128"/>
      <c r="B53" s="231"/>
      <c r="C53" s="48" t="s">
        <v>126</v>
      </c>
      <c r="D53" s="48" t="s">
        <v>127</v>
      </c>
      <c r="E53" s="91">
        <v>0</v>
      </c>
      <c r="F53" s="91">
        <f>'Z 2 '!G91</f>
        <v>284</v>
      </c>
      <c r="G53" s="91">
        <f t="shared" si="8"/>
        <v>284</v>
      </c>
      <c r="H53" s="91"/>
      <c r="I53" s="91"/>
      <c r="J53" s="91"/>
      <c r="K53" s="91"/>
      <c r="L53" s="226">
        <v>0</v>
      </c>
    </row>
    <row r="54" spans="1:12" ht="12.75">
      <c r="A54" s="128"/>
      <c r="B54" s="231"/>
      <c r="C54" s="48" t="s">
        <v>130</v>
      </c>
      <c r="D54" s="48" t="s">
        <v>217</v>
      </c>
      <c r="E54" s="91">
        <v>0</v>
      </c>
      <c r="F54" s="91">
        <f>'Z 2 '!G92</f>
        <v>1692</v>
      </c>
      <c r="G54" s="91">
        <f t="shared" si="8"/>
        <v>1692</v>
      </c>
      <c r="H54" s="91"/>
      <c r="I54" s="91"/>
      <c r="J54" s="91"/>
      <c r="K54" s="91"/>
      <c r="L54" s="226">
        <v>0</v>
      </c>
    </row>
    <row r="55" spans="1:12" ht="12.75">
      <c r="A55" s="128"/>
      <c r="B55" s="231"/>
      <c r="C55" s="48" t="s">
        <v>136</v>
      </c>
      <c r="D55" s="48" t="s">
        <v>137</v>
      </c>
      <c r="E55" s="91">
        <v>0</v>
      </c>
      <c r="F55" s="91">
        <f>'Z 2 '!G93</f>
        <v>2644</v>
      </c>
      <c r="G55" s="91">
        <f t="shared" si="8"/>
        <v>2644</v>
      </c>
      <c r="H55" s="91"/>
      <c r="I55" s="91"/>
      <c r="J55" s="91"/>
      <c r="K55" s="91"/>
      <c r="L55" s="226">
        <v>0</v>
      </c>
    </row>
    <row r="56" spans="1:12" ht="12.75">
      <c r="A56" s="128"/>
      <c r="B56" s="231"/>
      <c r="C56" s="48">
        <v>4740</v>
      </c>
      <c r="D56" s="47" t="s">
        <v>349</v>
      </c>
      <c r="E56" s="91"/>
      <c r="F56" s="91">
        <f>'Z 2 '!G94</f>
        <v>1309</v>
      </c>
      <c r="G56" s="91">
        <f t="shared" si="8"/>
        <v>1309</v>
      </c>
      <c r="H56" s="91"/>
      <c r="I56" s="91"/>
      <c r="J56" s="91"/>
      <c r="K56" s="91"/>
      <c r="L56" s="226"/>
    </row>
    <row r="57" spans="1:12" ht="12.75">
      <c r="A57" s="128"/>
      <c r="B57" s="231"/>
      <c r="C57" s="48" t="s">
        <v>346</v>
      </c>
      <c r="D57" s="141" t="s">
        <v>350</v>
      </c>
      <c r="E57" s="91"/>
      <c r="F57" s="91">
        <f>'Z 2 '!G95</f>
        <v>1600</v>
      </c>
      <c r="G57" s="91">
        <f t="shared" si="8"/>
        <v>1600</v>
      </c>
      <c r="H57" s="91"/>
      <c r="I57" s="91"/>
      <c r="J57" s="91"/>
      <c r="K57" s="91"/>
      <c r="L57" s="226"/>
    </row>
    <row r="58" spans="1:12" ht="13.5" customHeight="1">
      <c r="A58" s="236" t="s">
        <v>167</v>
      </c>
      <c r="B58" s="232" t="s">
        <v>178</v>
      </c>
      <c r="C58" s="232" t="s">
        <v>291</v>
      </c>
      <c r="D58" s="232" t="s">
        <v>179</v>
      </c>
      <c r="E58" s="224">
        <f>'Z 1'!I51</f>
        <v>14000</v>
      </c>
      <c r="F58" s="224">
        <f>SUM(F59:F67)</f>
        <v>14000</v>
      </c>
      <c r="G58" s="224">
        <f aca="true" t="shared" si="9" ref="G58:L58">SUM(G59:G67)</f>
        <v>14000</v>
      </c>
      <c r="H58" s="224">
        <f t="shared" si="9"/>
        <v>5800</v>
      </c>
      <c r="I58" s="224">
        <f t="shared" si="9"/>
        <v>711</v>
      </c>
      <c r="J58" s="224">
        <f t="shared" si="9"/>
        <v>0</v>
      </c>
      <c r="K58" s="224">
        <f t="shared" si="9"/>
        <v>0</v>
      </c>
      <c r="L58" s="224">
        <f t="shared" si="9"/>
        <v>0</v>
      </c>
    </row>
    <row r="59" spans="1:12" ht="12" customHeight="1">
      <c r="A59" s="129"/>
      <c r="B59" s="231"/>
      <c r="C59" s="48" t="s">
        <v>116</v>
      </c>
      <c r="D59" s="48" t="s">
        <v>429</v>
      </c>
      <c r="E59" s="91">
        <v>0</v>
      </c>
      <c r="F59" s="91">
        <f>'Z 2 '!G135</f>
        <v>5330</v>
      </c>
      <c r="G59" s="91">
        <f>F59</f>
        <v>5330</v>
      </c>
      <c r="H59" s="91"/>
      <c r="I59" s="91"/>
      <c r="J59" s="91"/>
      <c r="K59" s="91"/>
      <c r="L59" s="226">
        <v>0</v>
      </c>
    </row>
    <row r="60" spans="1:12" ht="12.75" customHeight="1">
      <c r="A60" s="129"/>
      <c r="B60" s="231"/>
      <c r="C60" s="48" t="s">
        <v>147</v>
      </c>
      <c r="D60" s="48" t="s">
        <v>180</v>
      </c>
      <c r="E60" s="91">
        <v>0</v>
      </c>
      <c r="F60" s="91">
        <f>'Z 2 '!G136</f>
        <v>612</v>
      </c>
      <c r="G60" s="91">
        <f aca="true" t="shared" si="10" ref="G60:G67">F60</f>
        <v>612</v>
      </c>
      <c r="H60" s="91"/>
      <c r="I60" s="91">
        <f>G60</f>
        <v>612</v>
      </c>
      <c r="J60" s="91"/>
      <c r="K60" s="91"/>
      <c r="L60" s="226">
        <v>0</v>
      </c>
    </row>
    <row r="61" spans="1:12" ht="11.25" customHeight="1">
      <c r="A61" s="129"/>
      <c r="B61" s="231"/>
      <c r="C61" s="48" t="s">
        <v>124</v>
      </c>
      <c r="D61" s="48" t="s">
        <v>125</v>
      </c>
      <c r="E61" s="91">
        <v>0</v>
      </c>
      <c r="F61" s="91">
        <f>'Z 2 '!G137</f>
        <v>99</v>
      </c>
      <c r="G61" s="91">
        <f t="shared" si="10"/>
        <v>99</v>
      </c>
      <c r="H61" s="91"/>
      <c r="I61" s="91">
        <f>G61</f>
        <v>99</v>
      </c>
      <c r="J61" s="91"/>
      <c r="K61" s="91"/>
      <c r="L61" s="226">
        <v>0</v>
      </c>
    </row>
    <row r="62" spans="1:12" ht="12.75" customHeight="1">
      <c r="A62" s="129"/>
      <c r="B62" s="231"/>
      <c r="C62" s="48" t="s">
        <v>670</v>
      </c>
      <c r="D62" s="48" t="s">
        <v>671</v>
      </c>
      <c r="E62" s="91">
        <v>0</v>
      </c>
      <c r="F62" s="91">
        <f>'Z 2 '!G138</f>
        <v>5800</v>
      </c>
      <c r="G62" s="91">
        <f t="shared" si="10"/>
        <v>5800</v>
      </c>
      <c r="H62" s="91">
        <f>G62</f>
        <v>5800</v>
      </c>
      <c r="I62" s="91"/>
      <c r="J62" s="91"/>
      <c r="K62" s="91"/>
      <c r="L62" s="226">
        <v>0</v>
      </c>
    </row>
    <row r="63" spans="1:12" ht="13.5" customHeight="1">
      <c r="A63" s="129"/>
      <c r="B63" s="231"/>
      <c r="C63" s="48" t="s">
        <v>126</v>
      </c>
      <c r="D63" s="48" t="s">
        <v>127</v>
      </c>
      <c r="E63" s="91">
        <v>0</v>
      </c>
      <c r="F63" s="91">
        <f>'Z 2 '!G139</f>
        <v>222</v>
      </c>
      <c r="G63" s="91">
        <f t="shared" si="10"/>
        <v>222</v>
      </c>
      <c r="H63" s="91"/>
      <c r="I63" s="91"/>
      <c r="J63" s="91"/>
      <c r="K63" s="91"/>
      <c r="L63" s="226">
        <v>0</v>
      </c>
    </row>
    <row r="64" spans="1:12" ht="13.5" customHeight="1">
      <c r="A64" s="129"/>
      <c r="B64" s="231"/>
      <c r="C64" s="48" t="s">
        <v>130</v>
      </c>
      <c r="D64" s="48" t="s">
        <v>217</v>
      </c>
      <c r="E64" s="91">
        <v>0</v>
      </c>
      <c r="F64" s="91">
        <f>'Z 2 '!G140</f>
        <v>996</v>
      </c>
      <c r="G64" s="91">
        <f t="shared" si="10"/>
        <v>996</v>
      </c>
      <c r="H64" s="91"/>
      <c r="I64" s="91"/>
      <c r="J64" s="91"/>
      <c r="K64" s="91"/>
      <c r="L64" s="226">
        <v>0</v>
      </c>
    </row>
    <row r="65" spans="1:12" ht="13.5" customHeight="1">
      <c r="A65" s="129"/>
      <c r="B65" s="231"/>
      <c r="C65" s="48" t="s">
        <v>343</v>
      </c>
      <c r="D65" s="47" t="s">
        <v>347</v>
      </c>
      <c r="E65" s="91">
        <v>0</v>
      </c>
      <c r="F65" s="91">
        <f>'Z 2 '!G141</f>
        <v>62</v>
      </c>
      <c r="G65" s="91">
        <f t="shared" si="10"/>
        <v>62</v>
      </c>
      <c r="H65" s="91"/>
      <c r="I65" s="91"/>
      <c r="J65" s="91"/>
      <c r="K65" s="91"/>
      <c r="L65" s="226"/>
    </row>
    <row r="66" spans="1:12" ht="13.5" customHeight="1">
      <c r="A66" s="128"/>
      <c r="B66" s="48"/>
      <c r="C66" s="48" t="s">
        <v>345</v>
      </c>
      <c r="D66" s="47" t="s">
        <v>349</v>
      </c>
      <c r="E66" s="91">
        <v>0</v>
      </c>
      <c r="F66" s="91">
        <f>'Z 2 '!G142</f>
        <v>50</v>
      </c>
      <c r="G66" s="91">
        <f t="shared" si="10"/>
        <v>50</v>
      </c>
      <c r="H66" s="91"/>
      <c r="I66" s="91"/>
      <c r="J66" s="91"/>
      <c r="K66" s="91"/>
      <c r="L66" s="226"/>
    </row>
    <row r="67" spans="1:12" ht="13.5" customHeight="1">
      <c r="A67" s="128"/>
      <c r="B67" s="48"/>
      <c r="C67" s="48" t="s">
        <v>346</v>
      </c>
      <c r="D67" s="141" t="s">
        <v>350</v>
      </c>
      <c r="E67" s="91">
        <v>0</v>
      </c>
      <c r="F67" s="91">
        <f>'Z 2 '!G143</f>
        <v>829</v>
      </c>
      <c r="G67" s="91">
        <f t="shared" si="10"/>
        <v>829</v>
      </c>
      <c r="H67" s="91"/>
      <c r="I67" s="91"/>
      <c r="J67" s="91"/>
      <c r="K67" s="91"/>
      <c r="L67" s="226"/>
    </row>
    <row r="68" spans="1:12" ht="23.25" customHeight="1">
      <c r="A68" s="236" t="s">
        <v>183</v>
      </c>
      <c r="B68" s="232" t="s">
        <v>218</v>
      </c>
      <c r="C68" s="237" t="s">
        <v>840</v>
      </c>
      <c r="D68" s="237" t="s">
        <v>433</v>
      </c>
      <c r="E68" s="224">
        <f>'Z 1'!I58+'Z 1'!I61</f>
        <v>2734496</v>
      </c>
      <c r="F68" s="224">
        <f>SUM(F69:F94)</f>
        <v>2734496</v>
      </c>
      <c r="G68" s="224">
        <f aca="true" t="shared" si="11" ref="G68:L68">SUM(G69:G94)</f>
        <v>2584496</v>
      </c>
      <c r="H68" s="224">
        <f t="shared" si="11"/>
        <v>2015106</v>
      </c>
      <c r="I68" s="224">
        <f t="shared" si="11"/>
        <v>10390</v>
      </c>
      <c r="J68" s="224">
        <f t="shared" si="11"/>
        <v>0</v>
      </c>
      <c r="K68" s="224">
        <f t="shared" si="11"/>
        <v>0</v>
      </c>
      <c r="L68" s="363">
        <f t="shared" si="11"/>
        <v>150000</v>
      </c>
    </row>
    <row r="69" spans="1:12" ht="12.75" customHeight="1">
      <c r="A69" s="130"/>
      <c r="B69" s="240"/>
      <c r="C69" s="141" t="s">
        <v>492</v>
      </c>
      <c r="D69" s="47" t="s">
        <v>726</v>
      </c>
      <c r="E69" s="182"/>
      <c r="F69" s="182">
        <f>'Z 2 '!G185</f>
        <v>155000</v>
      </c>
      <c r="G69" s="182">
        <f>F69</f>
        <v>155000</v>
      </c>
      <c r="H69" s="182"/>
      <c r="I69" s="182"/>
      <c r="J69" s="182"/>
      <c r="K69" s="182"/>
      <c r="L69" s="228"/>
    </row>
    <row r="70" spans="1:12" ht="12" customHeight="1">
      <c r="A70" s="129"/>
      <c r="B70" s="48"/>
      <c r="C70" s="48" t="s">
        <v>119</v>
      </c>
      <c r="D70" s="47" t="s">
        <v>434</v>
      </c>
      <c r="E70" s="91"/>
      <c r="F70" s="182">
        <f>'Z 2 '!G186</f>
        <v>58106</v>
      </c>
      <c r="G70" s="182">
        <f aca="true" t="shared" si="12" ref="G70:H84">F70</f>
        <v>58106</v>
      </c>
      <c r="H70" s="182">
        <f t="shared" si="12"/>
        <v>58106</v>
      </c>
      <c r="I70" s="182"/>
      <c r="J70" s="182"/>
      <c r="K70" s="182"/>
      <c r="L70" s="226">
        <v>0</v>
      </c>
    </row>
    <row r="71" spans="1:12" ht="12" customHeight="1">
      <c r="A71" s="129"/>
      <c r="B71" s="48"/>
      <c r="C71" s="48" t="s">
        <v>122</v>
      </c>
      <c r="D71" s="47" t="s">
        <v>430</v>
      </c>
      <c r="E71" s="91"/>
      <c r="F71" s="182">
        <f>'Z 2 '!G187</f>
        <v>2000</v>
      </c>
      <c r="G71" s="182">
        <f t="shared" si="12"/>
        <v>2000</v>
      </c>
      <c r="H71" s="182">
        <f t="shared" si="12"/>
        <v>2000</v>
      </c>
      <c r="I71" s="182"/>
      <c r="J71" s="182"/>
      <c r="K71" s="182"/>
      <c r="L71" s="226">
        <v>0</v>
      </c>
    </row>
    <row r="72" spans="1:12" ht="12" customHeight="1">
      <c r="A72" s="129"/>
      <c r="B72" s="48"/>
      <c r="C72" s="48" t="s">
        <v>191</v>
      </c>
      <c r="D72" s="47" t="s">
        <v>298</v>
      </c>
      <c r="E72" s="91"/>
      <c r="F72" s="182">
        <f>'Z 2 '!G188</f>
        <v>1743000</v>
      </c>
      <c r="G72" s="182">
        <f t="shared" si="12"/>
        <v>1743000</v>
      </c>
      <c r="H72" s="182">
        <f t="shared" si="12"/>
        <v>1743000</v>
      </c>
      <c r="I72" s="182"/>
      <c r="J72" s="182"/>
      <c r="K72" s="182"/>
      <c r="L72" s="226">
        <v>0</v>
      </c>
    </row>
    <row r="73" spans="1:12" ht="12" customHeight="1">
      <c r="A73" s="129"/>
      <c r="B73" s="48"/>
      <c r="C73" s="48" t="s">
        <v>208</v>
      </c>
      <c r="D73" s="48" t="s">
        <v>431</v>
      </c>
      <c r="E73" s="91"/>
      <c r="F73" s="182">
        <f>'Z 2 '!G189</f>
        <v>67000</v>
      </c>
      <c r="G73" s="182">
        <f t="shared" si="12"/>
        <v>67000</v>
      </c>
      <c r="H73" s="182">
        <f t="shared" si="12"/>
        <v>67000</v>
      </c>
      <c r="I73" s="182"/>
      <c r="J73" s="182"/>
      <c r="K73" s="182"/>
      <c r="L73" s="226">
        <v>0</v>
      </c>
    </row>
    <row r="74" spans="1:12" ht="14.25" customHeight="1">
      <c r="A74" s="129"/>
      <c r="B74" s="48"/>
      <c r="C74" s="48" t="s">
        <v>210</v>
      </c>
      <c r="D74" s="48" t="s">
        <v>211</v>
      </c>
      <c r="E74" s="91"/>
      <c r="F74" s="182">
        <f>'Z 2 '!G190</f>
        <v>145000</v>
      </c>
      <c r="G74" s="182">
        <f t="shared" si="12"/>
        <v>145000</v>
      </c>
      <c r="H74" s="182">
        <f t="shared" si="12"/>
        <v>145000</v>
      </c>
      <c r="I74" s="182"/>
      <c r="J74" s="182"/>
      <c r="K74" s="182"/>
      <c r="L74" s="226">
        <v>0</v>
      </c>
    </row>
    <row r="75" spans="1:12" ht="15.75" customHeight="1">
      <c r="A75" s="129"/>
      <c r="B75" s="48"/>
      <c r="C75" s="47" t="s">
        <v>147</v>
      </c>
      <c r="D75" s="47" t="s">
        <v>432</v>
      </c>
      <c r="E75" s="91"/>
      <c r="F75" s="182">
        <f>'Z 2 '!G191</f>
        <v>8838</v>
      </c>
      <c r="G75" s="182">
        <f t="shared" si="12"/>
        <v>8838</v>
      </c>
      <c r="H75" s="182"/>
      <c r="I75" s="182">
        <f>G75</f>
        <v>8838</v>
      </c>
      <c r="J75" s="182"/>
      <c r="K75" s="182"/>
      <c r="L75" s="226">
        <v>0</v>
      </c>
    </row>
    <row r="76" spans="1:12" ht="13.5" customHeight="1">
      <c r="A76" s="129"/>
      <c r="B76" s="48"/>
      <c r="C76" s="47" t="s">
        <v>124</v>
      </c>
      <c r="D76" s="47" t="s">
        <v>125</v>
      </c>
      <c r="E76" s="91"/>
      <c r="F76" s="182">
        <f>'Z 2 '!G192</f>
        <v>1552</v>
      </c>
      <c r="G76" s="182">
        <f t="shared" si="12"/>
        <v>1552</v>
      </c>
      <c r="H76" s="182"/>
      <c r="I76" s="182">
        <f>G76</f>
        <v>1552</v>
      </c>
      <c r="J76" s="182"/>
      <c r="K76" s="182"/>
      <c r="L76" s="226">
        <v>0</v>
      </c>
    </row>
    <row r="77" spans="1:12" ht="13.5" customHeight="1">
      <c r="A77" s="129"/>
      <c r="B77" s="48"/>
      <c r="C77" s="48" t="s">
        <v>494</v>
      </c>
      <c r="D77" s="47" t="s">
        <v>495</v>
      </c>
      <c r="E77" s="91"/>
      <c r="F77" s="182">
        <f>'Z 2 '!G193</f>
        <v>81917</v>
      </c>
      <c r="G77" s="182">
        <f t="shared" si="12"/>
        <v>81917</v>
      </c>
      <c r="H77" s="182"/>
      <c r="I77" s="182"/>
      <c r="J77" s="182"/>
      <c r="K77" s="182"/>
      <c r="L77" s="226">
        <v>0</v>
      </c>
    </row>
    <row r="78" spans="1:12" ht="14.25" customHeight="1">
      <c r="A78" s="129"/>
      <c r="B78" s="231"/>
      <c r="C78" s="48" t="s">
        <v>126</v>
      </c>
      <c r="D78" s="48" t="s">
        <v>127</v>
      </c>
      <c r="E78" s="91"/>
      <c r="F78" s="182">
        <f>'Z 2 '!G194</f>
        <v>127083</v>
      </c>
      <c r="G78" s="182">
        <f t="shared" si="12"/>
        <v>127083</v>
      </c>
      <c r="H78" s="182"/>
      <c r="I78" s="182"/>
      <c r="J78" s="182"/>
      <c r="K78" s="182"/>
      <c r="L78" s="229">
        <v>0</v>
      </c>
    </row>
    <row r="79" spans="1:12" ht="13.5" customHeight="1">
      <c r="A79" s="129"/>
      <c r="B79" s="231"/>
      <c r="C79" s="48" t="s">
        <v>213</v>
      </c>
      <c r="D79" s="48" t="s">
        <v>214</v>
      </c>
      <c r="E79" s="91"/>
      <c r="F79" s="182">
        <v>10000</v>
      </c>
      <c r="G79" s="182">
        <f t="shared" si="12"/>
        <v>10000</v>
      </c>
      <c r="H79" s="182"/>
      <c r="I79" s="182"/>
      <c r="J79" s="182"/>
      <c r="K79" s="182"/>
      <c r="L79" s="229">
        <v>0</v>
      </c>
    </row>
    <row r="80" spans="1:12" ht="15" customHeight="1">
      <c r="A80" s="129"/>
      <c r="B80" s="231"/>
      <c r="C80" s="48" t="s">
        <v>128</v>
      </c>
      <c r="D80" s="48" t="s">
        <v>215</v>
      </c>
      <c r="E80" s="91"/>
      <c r="F80" s="182">
        <f>'Z 2 '!G196</f>
        <v>23000</v>
      </c>
      <c r="G80" s="182">
        <f t="shared" si="12"/>
        <v>23000</v>
      </c>
      <c r="H80" s="182"/>
      <c r="I80" s="182"/>
      <c r="J80" s="182"/>
      <c r="K80" s="182"/>
      <c r="L80" s="229">
        <v>0</v>
      </c>
    </row>
    <row r="81" spans="1:12" ht="13.5" customHeight="1">
      <c r="A81" s="129"/>
      <c r="B81" s="231"/>
      <c r="C81" s="48" t="s">
        <v>129</v>
      </c>
      <c r="D81" s="48" t="s">
        <v>216</v>
      </c>
      <c r="E81" s="91"/>
      <c r="F81" s="182">
        <f>'Z 2 '!G197</f>
        <v>61000</v>
      </c>
      <c r="G81" s="182">
        <f t="shared" si="12"/>
        <v>61000</v>
      </c>
      <c r="H81" s="182"/>
      <c r="I81" s="182"/>
      <c r="J81" s="182"/>
      <c r="K81" s="182"/>
      <c r="L81" s="229">
        <v>0</v>
      </c>
    </row>
    <row r="82" spans="1:12" ht="13.5" customHeight="1">
      <c r="A82" s="129"/>
      <c r="B82" s="231"/>
      <c r="C82" s="48" t="s">
        <v>186</v>
      </c>
      <c r="D82" s="48" t="s">
        <v>187</v>
      </c>
      <c r="E82" s="91"/>
      <c r="F82" s="182">
        <f>'Z 2 '!G198</f>
        <v>14000</v>
      </c>
      <c r="G82" s="182">
        <f t="shared" si="12"/>
        <v>14000</v>
      </c>
      <c r="H82" s="182"/>
      <c r="I82" s="182"/>
      <c r="J82" s="182"/>
      <c r="K82" s="182"/>
      <c r="L82" s="229"/>
    </row>
    <row r="83" spans="1:12" ht="12.75" customHeight="1">
      <c r="A83" s="129"/>
      <c r="B83" s="231"/>
      <c r="C83" s="48" t="s">
        <v>130</v>
      </c>
      <c r="D83" s="48" t="s">
        <v>217</v>
      </c>
      <c r="E83" s="91"/>
      <c r="F83" s="182">
        <f>'Z 2 '!G199</f>
        <v>47000</v>
      </c>
      <c r="G83" s="182">
        <f t="shared" si="12"/>
        <v>47000</v>
      </c>
      <c r="H83" s="182"/>
      <c r="I83" s="182"/>
      <c r="J83" s="182"/>
      <c r="K83" s="182"/>
      <c r="L83" s="229">
        <v>0</v>
      </c>
    </row>
    <row r="84" spans="1:12" ht="12.75" customHeight="1">
      <c r="A84" s="129"/>
      <c r="B84" s="231"/>
      <c r="C84" s="48" t="s">
        <v>672</v>
      </c>
      <c r="D84" s="47" t="s">
        <v>673</v>
      </c>
      <c r="E84" s="91"/>
      <c r="F84" s="182">
        <f>'Z 2 '!G200</f>
        <v>1500</v>
      </c>
      <c r="G84" s="182">
        <f t="shared" si="12"/>
        <v>1500</v>
      </c>
      <c r="H84" s="182"/>
      <c r="I84" s="182"/>
      <c r="J84" s="182"/>
      <c r="K84" s="182"/>
      <c r="L84" s="229"/>
    </row>
    <row r="85" spans="1:12" ht="14.25" customHeight="1">
      <c r="A85" s="129"/>
      <c r="B85" s="231"/>
      <c r="C85" s="48" t="s">
        <v>351</v>
      </c>
      <c r="D85" s="47" t="s">
        <v>353</v>
      </c>
      <c r="E85" s="91"/>
      <c r="F85" s="182">
        <f>'Z 2 '!G201</f>
        <v>4500</v>
      </c>
      <c r="G85" s="182">
        <f aca="true" t="shared" si="13" ref="G85:G93">F85</f>
        <v>4500</v>
      </c>
      <c r="H85" s="182"/>
      <c r="I85" s="182"/>
      <c r="J85" s="182"/>
      <c r="K85" s="182"/>
      <c r="L85" s="229"/>
    </row>
    <row r="86" spans="1:12" ht="14.25" customHeight="1">
      <c r="A86" s="129"/>
      <c r="B86" s="231"/>
      <c r="C86" s="48" t="s">
        <v>343</v>
      </c>
      <c r="D86" s="47" t="s">
        <v>347</v>
      </c>
      <c r="E86" s="91"/>
      <c r="F86" s="182">
        <f>'Z 2 '!G202</f>
        <v>7500</v>
      </c>
      <c r="G86" s="182">
        <f t="shared" si="13"/>
        <v>7500</v>
      </c>
      <c r="H86" s="182"/>
      <c r="I86" s="182"/>
      <c r="J86" s="182"/>
      <c r="K86" s="182"/>
      <c r="L86" s="229"/>
    </row>
    <row r="87" spans="1:12" ht="14.25" customHeight="1">
      <c r="A87" s="129"/>
      <c r="B87" s="231"/>
      <c r="C87" s="48" t="s">
        <v>132</v>
      </c>
      <c r="D87" s="48" t="s">
        <v>133</v>
      </c>
      <c r="E87" s="91"/>
      <c r="F87" s="182">
        <f>'Z 2 '!G203</f>
        <v>5000</v>
      </c>
      <c r="G87" s="182">
        <f t="shared" si="13"/>
        <v>5000</v>
      </c>
      <c r="H87" s="182"/>
      <c r="I87" s="182"/>
      <c r="J87" s="182"/>
      <c r="K87" s="182"/>
      <c r="L87" s="229">
        <v>0</v>
      </c>
    </row>
    <row r="88" spans="1:12" ht="13.5" customHeight="1">
      <c r="A88" s="129"/>
      <c r="B88" s="231"/>
      <c r="C88" s="48" t="s">
        <v>134</v>
      </c>
      <c r="D88" s="48" t="s">
        <v>135</v>
      </c>
      <c r="E88" s="91"/>
      <c r="F88" s="182">
        <f>'Z 2 '!G204</f>
        <v>1500</v>
      </c>
      <c r="G88" s="182">
        <f t="shared" si="13"/>
        <v>1500</v>
      </c>
      <c r="H88" s="182"/>
      <c r="I88" s="182"/>
      <c r="J88" s="182"/>
      <c r="K88" s="182"/>
      <c r="L88" s="229">
        <v>0</v>
      </c>
    </row>
    <row r="89" spans="1:12" ht="12" customHeight="1">
      <c r="A89" s="129"/>
      <c r="B89" s="231"/>
      <c r="C89" s="48" t="s">
        <v>136</v>
      </c>
      <c r="D89" s="48" t="s">
        <v>137</v>
      </c>
      <c r="E89" s="91"/>
      <c r="F89" s="182">
        <f>'Z 2 '!G205</f>
        <v>2000</v>
      </c>
      <c r="G89" s="182">
        <f t="shared" si="13"/>
        <v>2000</v>
      </c>
      <c r="H89" s="182"/>
      <c r="I89" s="182"/>
      <c r="J89" s="182"/>
      <c r="K89" s="182"/>
      <c r="L89" s="229">
        <v>0</v>
      </c>
    </row>
    <row r="90" spans="1:12" ht="14.25" customHeight="1">
      <c r="A90" s="129"/>
      <c r="B90" s="231"/>
      <c r="C90" s="48" t="s">
        <v>185</v>
      </c>
      <c r="D90" s="48" t="s">
        <v>190</v>
      </c>
      <c r="E90" s="91"/>
      <c r="F90" s="182">
        <f>'Z 2 '!G206</f>
        <v>12840</v>
      </c>
      <c r="G90" s="182">
        <f t="shared" si="13"/>
        <v>12840</v>
      </c>
      <c r="H90" s="182"/>
      <c r="I90" s="182"/>
      <c r="J90" s="182"/>
      <c r="K90" s="182"/>
      <c r="L90" s="229">
        <v>0</v>
      </c>
    </row>
    <row r="91" spans="1:12" ht="12.75" customHeight="1">
      <c r="A91" s="129"/>
      <c r="B91" s="231"/>
      <c r="C91" s="48" t="s">
        <v>220</v>
      </c>
      <c r="D91" s="48" t="s">
        <v>435</v>
      </c>
      <c r="E91" s="91"/>
      <c r="F91" s="182">
        <f>'Z 2 '!G207</f>
        <v>160</v>
      </c>
      <c r="G91" s="182">
        <f t="shared" si="13"/>
        <v>160</v>
      </c>
      <c r="H91" s="182"/>
      <c r="I91" s="182"/>
      <c r="J91" s="182"/>
      <c r="K91" s="182"/>
      <c r="L91" s="229">
        <v>0</v>
      </c>
    </row>
    <row r="92" spans="1:12" ht="12" customHeight="1">
      <c r="A92" s="129"/>
      <c r="B92" s="231"/>
      <c r="C92" s="48" t="s">
        <v>345</v>
      </c>
      <c r="D92" s="47" t="s">
        <v>349</v>
      </c>
      <c r="E92" s="91"/>
      <c r="F92" s="182">
        <f>'Z 2 '!G208</f>
        <v>4000</v>
      </c>
      <c r="G92" s="182">
        <f t="shared" si="13"/>
        <v>4000</v>
      </c>
      <c r="H92" s="182"/>
      <c r="I92" s="182"/>
      <c r="J92" s="182"/>
      <c r="K92" s="182"/>
      <c r="L92" s="229"/>
    </row>
    <row r="93" spans="1:12" ht="11.25" customHeight="1">
      <c r="A93" s="129"/>
      <c r="B93" s="231"/>
      <c r="C93" s="48" t="s">
        <v>346</v>
      </c>
      <c r="D93" s="141" t="s">
        <v>350</v>
      </c>
      <c r="E93" s="91"/>
      <c r="F93" s="182">
        <f>'Z 2 '!G209</f>
        <v>1000</v>
      </c>
      <c r="G93" s="182">
        <f t="shared" si="13"/>
        <v>1000</v>
      </c>
      <c r="H93" s="182"/>
      <c r="I93" s="182"/>
      <c r="J93" s="182"/>
      <c r="K93" s="182"/>
      <c r="L93" s="229"/>
    </row>
    <row r="94" spans="1:12" ht="13.5" customHeight="1">
      <c r="A94" s="129"/>
      <c r="B94" s="231"/>
      <c r="C94" s="48" t="s">
        <v>154</v>
      </c>
      <c r="D94" s="48" t="s">
        <v>737</v>
      </c>
      <c r="E94" s="91"/>
      <c r="F94" s="182">
        <v>150000</v>
      </c>
      <c r="G94" s="182"/>
      <c r="H94" s="182"/>
      <c r="I94" s="182"/>
      <c r="J94" s="182"/>
      <c r="K94" s="182"/>
      <c r="L94" s="229">
        <f>F94</f>
        <v>150000</v>
      </c>
    </row>
    <row r="95" spans="1:12" ht="15" customHeight="1">
      <c r="A95" s="236" t="s">
        <v>314</v>
      </c>
      <c r="B95" s="232" t="s">
        <v>322</v>
      </c>
      <c r="C95" s="232" t="s">
        <v>291</v>
      </c>
      <c r="D95" s="237" t="s">
        <v>436</v>
      </c>
      <c r="E95" s="224">
        <f>'Z 1'!I106</f>
        <v>887368</v>
      </c>
      <c r="F95" s="224">
        <f aca="true" t="shared" si="14" ref="F95:K95">F96</f>
        <v>887368</v>
      </c>
      <c r="G95" s="224">
        <f t="shared" si="14"/>
        <v>887368</v>
      </c>
      <c r="H95" s="224">
        <f t="shared" si="14"/>
        <v>0</v>
      </c>
      <c r="I95" s="224">
        <f t="shared" si="14"/>
        <v>0</v>
      </c>
      <c r="J95" s="224">
        <f t="shared" si="14"/>
        <v>887368</v>
      </c>
      <c r="K95" s="224">
        <f t="shared" si="14"/>
        <v>0</v>
      </c>
      <c r="L95" s="230">
        <v>0</v>
      </c>
    </row>
    <row r="96" spans="1:12" ht="13.5" customHeight="1">
      <c r="A96" s="129"/>
      <c r="B96" s="231"/>
      <c r="C96" s="48" t="s">
        <v>323</v>
      </c>
      <c r="D96" s="47" t="s">
        <v>437</v>
      </c>
      <c r="E96" s="91">
        <v>0</v>
      </c>
      <c r="F96" s="91">
        <f>'Z 2 '!G401</f>
        <v>887368</v>
      </c>
      <c r="G96" s="91">
        <f>F96</f>
        <v>887368</v>
      </c>
      <c r="H96" s="91"/>
      <c r="I96" s="91"/>
      <c r="J96" s="91">
        <f>G96</f>
        <v>887368</v>
      </c>
      <c r="K96" s="91"/>
      <c r="L96" s="229">
        <v>0</v>
      </c>
    </row>
    <row r="97" spans="1:12" ht="14.25" customHeight="1">
      <c r="A97" s="236">
        <v>852</v>
      </c>
      <c r="B97" s="232">
        <v>85203</v>
      </c>
      <c r="C97" s="232">
        <v>2110</v>
      </c>
      <c r="D97" s="241" t="s">
        <v>603</v>
      </c>
      <c r="E97" s="224">
        <f>'Z 1'!I118</f>
        <v>309166</v>
      </c>
      <c r="F97" s="224">
        <f>SUM(F98:F113)</f>
        <v>309166</v>
      </c>
      <c r="G97" s="224">
        <f aca="true" t="shared" si="15" ref="G97:L97">SUM(G98:G113)</f>
        <v>309166</v>
      </c>
      <c r="H97" s="224">
        <f t="shared" si="15"/>
        <v>215967</v>
      </c>
      <c r="I97" s="224">
        <f t="shared" si="15"/>
        <v>39533</v>
      </c>
      <c r="J97" s="224">
        <f t="shared" si="15"/>
        <v>0</v>
      </c>
      <c r="K97" s="224">
        <f t="shared" si="15"/>
        <v>0</v>
      </c>
      <c r="L97" s="363">
        <f t="shared" si="15"/>
        <v>0</v>
      </c>
    </row>
    <row r="98" spans="1:12" ht="16.5" customHeight="1">
      <c r="A98" s="128"/>
      <c r="B98" s="231"/>
      <c r="C98" s="48" t="s">
        <v>117</v>
      </c>
      <c r="D98" s="47" t="s">
        <v>118</v>
      </c>
      <c r="E98" s="91">
        <v>0</v>
      </c>
      <c r="F98" s="91">
        <f>'Z 2 '!G447</f>
        <v>203412</v>
      </c>
      <c r="G98" s="91">
        <f>F98</f>
        <v>203412</v>
      </c>
      <c r="H98" s="91">
        <f>G98</f>
        <v>203412</v>
      </c>
      <c r="I98" s="91"/>
      <c r="J98" s="91"/>
      <c r="K98" s="91"/>
      <c r="L98" s="226">
        <v>0</v>
      </c>
    </row>
    <row r="99" spans="1:12" ht="16.5" customHeight="1">
      <c r="A99" s="128"/>
      <c r="B99" s="231"/>
      <c r="C99" s="48" t="s">
        <v>122</v>
      </c>
      <c r="D99" s="47" t="s">
        <v>418</v>
      </c>
      <c r="E99" s="91">
        <v>0</v>
      </c>
      <c r="F99" s="91">
        <f>'Z 2 '!G448</f>
        <v>10555</v>
      </c>
      <c r="G99" s="91">
        <f aca="true" t="shared" si="16" ref="G99:G113">F99</f>
        <v>10555</v>
      </c>
      <c r="H99" s="91">
        <f>G99</f>
        <v>10555</v>
      </c>
      <c r="I99" s="91"/>
      <c r="J99" s="91"/>
      <c r="K99" s="91"/>
      <c r="L99" s="226">
        <v>0</v>
      </c>
    </row>
    <row r="100" spans="1:12" ht="16.5" customHeight="1">
      <c r="A100" s="128"/>
      <c r="B100" s="231"/>
      <c r="C100" s="47" t="s">
        <v>147</v>
      </c>
      <c r="D100" s="47" t="s">
        <v>180</v>
      </c>
      <c r="E100" s="91">
        <v>0</v>
      </c>
      <c r="F100" s="91">
        <f>'Z 2 '!G449</f>
        <v>33948</v>
      </c>
      <c r="G100" s="91">
        <f t="shared" si="16"/>
        <v>33948</v>
      </c>
      <c r="H100" s="91"/>
      <c r="I100" s="91">
        <f>G100</f>
        <v>33948</v>
      </c>
      <c r="J100" s="91"/>
      <c r="K100" s="91"/>
      <c r="L100" s="226">
        <v>0</v>
      </c>
    </row>
    <row r="101" spans="1:12" ht="16.5" customHeight="1">
      <c r="A101" s="128"/>
      <c r="B101" s="231"/>
      <c r="C101" s="47" t="s">
        <v>124</v>
      </c>
      <c r="D101" s="47" t="s">
        <v>125</v>
      </c>
      <c r="E101" s="91">
        <v>0</v>
      </c>
      <c r="F101" s="91">
        <f>'Z 2 '!G450</f>
        <v>5585</v>
      </c>
      <c r="G101" s="91">
        <f t="shared" si="16"/>
        <v>5585</v>
      </c>
      <c r="H101" s="91"/>
      <c r="I101" s="91">
        <f>G101</f>
        <v>5585</v>
      </c>
      <c r="J101" s="91"/>
      <c r="K101" s="91"/>
      <c r="L101" s="226">
        <v>0</v>
      </c>
    </row>
    <row r="102" spans="1:12" ht="16.5" customHeight="1">
      <c r="A102" s="128"/>
      <c r="B102" s="231"/>
      <c r="C102" s="132">
        <v>4170</v>
      </c>
      <c r="D102" s="47" t="s">
        <v>671</v>
      </c>
      <c r="E102" s="91"/>
      <c r="F102" s="91">
        <f>'Z 2 '!G451</f>
        <v>2000</v>
      </c>
      <c r="G102" s="91">
        <f t="shared" si="16"/>
        <v>2000</v>
      </c>
      <c r="H102" s="91">
        <f>G102</f>
        <v>2000</v>
      </c>
      <c r="I102" s="91"/>
      <c r="J102" s="91"/>
      <c r="K102" s="91"/>
      <c r="L102" s="226"/>
    </row>
    <row r="103" spans="1:12" ht="17.25" customHeight="1">
      <c r="A103" s="128"/>
      <c r="B103" s="231"/>
      <c r="C103" s="47" t="s">
        <v>126</v>
      </c>
      <c r="D103" s="47" t="s">
        <v>127</v>
      </c>
      <c r="E103" s="91">
        <v>0</v>
      </c>
      <c r="F103" s="91">
        <f>'Z 2 '!G452</f>
        <v>5726</v>
      </c>
      <c r="G103" s="91">
        <f t="shared" si="16"/>
        <v>5726</v>
      </c>
      <c r="H103" s="91"/>
      <c r="I103" s="91"/>
      <c r="J103" s="91"/>
      <c r="K103" s="91"/>
      <c r="L103" s="226">
        <v>0</v>
      </c>
    </row>
    <row r="104" spans="1:12" ht="17.25" customHeight="1">
      <c r="A104" s="128"/>
      <c r="B104" s="231"/>
      <c r="C104" s="132">
        <v>4230</v>
      </c>
      <c r="D104" s="48" t="s">
        <v>781</v>
      </c>
      <c r="E104" s="91"/>
      <c r="F104" s="91">
        <f>'Z 2 '!G453</f>
        <v>400</v>
      </c>
      <c r="G104" s="91">
        <f t="shared" si="16"/>
        <v>400</v>
      </c>
      <c r="H104" s="91"/>
      <c r="I104" s="91"/>
      <c r="J104" s="91"/>
      <c r="K104" s="91"/>
      <c r="L104" s="226"/>
    </row>
    <row r="105" spans="1:12" ht="17.25" customHeight="1">
      <c r="A105" s="128"/>
      <c r="B105" s="231"/>
      <c r="C105" s="47" t="s">
        <v>128</v>
      </c>
      <c r="D105" s="47" t="s">
        <v>215</v>
      </c>
      <c r="E105" s="91">
        <v>0</v>
      </c>
      <c r="F105" s="91">
        <f>'Z 2 '!G454</f>
        <v>23657</v>
      </c>
      <c r="G105" s="91">
        <f t="shared" si="16"/>
        <v>23657</v>
      </c>
      <c r="H105" s="91"/>
      <c r="I105" s="91"/>
      <c r="J105" s="91"/>
      <c r="K105" s="91"/>
      <c r="L105" s="226">
        <v>0</v>
      </c>
    </row>
    <row r="106" spans="1:12" ht="17.25" customHeight="1">
      <c r="A106" s="128"/>
      <c r="B106" s="231"/>
      <c r="C106" s="132" t="s">
        <v>186</v>
      </c>
      <c r="D106" s="48" t="s">
        <v>187</v>
      </c>
      <c r="E106" s="91"/>
      <c r="F106" s="91">
        <f>'Z 2 '!G455</f>
        <v>40</v>
      </c>
      <c r="G106" s="91">
        <f t="shared" si="16"/>
        <v>40</v>
      </c>
      <c r="H106" s="91"/>
      <c r="I106" s="91"/>
      <c r="J106" s="91"/>
      <c r="K106" s="91"/>
      <c r="L106" s="226"/>
    </row>
    <row r="107" spans="1:12" ht="16.5" customHeight="1">
      <c r="A107" s="128"/>
      <c r="B107" s="231"/>
      <c r="C107" s="47" t="s">
        <v>130</v>
      </c>
      <c r="D107" s="47" t="s">
        <v>217</v>
      </c>
      <c r="E107" s="91">
        <v>0</v>
      </c>
      <c r="F107" s="91">
        <f>'Z 2 '!G456</f>
        <v>6370</v>
      </c>
      <c r="G107" s="91">
        <f t="shared" si="16"/>
        <v>6370</v>
      </c>
      <c r="H107" s="91"/>
      <c r="I107" s="91"/>
      <c r="J107" s="91"/>
      <c r="K107" s="91"/>
      <c r="L107" s="226">
        <v>0</v>
      </c>
    </row>
    <row r="108" spans="1:12" ht="16.5" customHeight="1">
      <c r="A108" s="128"/>
      <c r="B108" s="231"/>
      <c r="C108" s="47" t="s">
        <v>672</v>
      </c>
      <c r="D108" s="47" t="s">
        <v>673</v>
      </c>
      <c r="E108" s="91"/>
      <c r="F108" s="91">
        <f>'Z 2 '!G457</f>
        <v>297</v>
      </c>
      <c r="G108" s="91">
        <f t="shared" si="16"/>
        <v>297</v>
      </c>
      <c r="H108" s="91"/>
      <c r="I108" s="91"/>
      <c r="J108" s="91"/>
      <c r="K108" s="91"/>
      <c r="L108" s="226"/>
    </row>
    <row r="109" spans="1:12" ht="16.5" customHeight="1">
      <c r="A109" s="128"/>
      <c r="B109" s="231"/>
      <c r="C109" s="47">
        <v>4370</v>
      </c>
      <c r="D109" s="47" t="s">
        <v>347</v>
      </c>
      <c r="E109" s="91"/>
      <c r="F109" s="91">
        <f>'Z 2 '!G458</f>
        <v>3603</v>
      </c>
      <c r="G109" s="91">
        <f t="shared" si="16"/>
        <v>3603</v>
      </c>
      <c r="H109" s="91"/>
      <c r="I109" s="91"/>
      <c r="J109" s="91"/>
      <c r="K109" s="91"/>
      <c r="L109" s="226"/>
    </row>
    <row r="110" spans="1:12" ht="18" customHeight="1">
      <c r="A110" s="128"/>
      <c r="B110" s="231"/>
      <c r="C110" s="47" t="s">
        <v>132</v>
      </c>
      <c r="D110" s="47" t="s">
        <v>133</v>
      </c>
      <c r="E110" s="91">
        <v>0</v>
      </c>
      <c r="F110" s="91">
        <f>'Z 2 '!G459</f>
        <v>2000</v>
      </c>
      <c r="G110" s="91">
        <f t="shared" si="16"/>
        <v>2000</v>
      </c>
      <c r="H110" s="91"/>
      <c r="I110" s="91"/>
      <c r="J110" s="91"/>
      <c r="K110" s="91"/>
      <c r="L110" s="226">
        <v>0</v>
      </c>
    </row>
    <row r="111" spans="1:12" ht="17.25" customHeight="1">
      <c r="A111" s="128"/>
      <c r="B111" s="231"/>
      <c r="C111" s="47" t="s">
        <v>136</v>
      </c>
      <c r="D111" s="47" t="s">
        <v>137</v>
      </c>
      <c r="E111" s="91">
        <v>0</v>
      </c>
      <c r="F111" s="91">
        <f>'Z 2 '!G460</f>
        <v>8613</v>
      </c>
      <c r="G111" s="91">
        <f t="shared" si="16"/>
        <v>8613</v>
      </c>
      <c r="H111" s="91"/>
      <c r="I111" s="91"/>
      <c r="J111" s="91"/>
      <c r="K111" s="91"/>
      <c r="L111" s="226">
        <v>0</v>
      </c>
    </row>
    <row r="112" spans="1:12" ht="17.25" customHeight="1">
      <c r="A112" s="128"/>
      <c r="B112" s="231"/>
      <c r="C112" s="47" t="s">
        <v>344</v>
      </c>
      <c r="D112" s="41" t="s">
        <v>924</v>
      </c>
      <c r="E112" s="91"/>
      <c r="F112" s="91">
        <f>'Z 2 '!G461</f>
        <v>2000</v>
      </c>
      <c r="G112" s="91">
        <f t="shared" si="16"/>
        <v>2000</v>
      </c>
      <c r="H112" s="91"/>
      <c r="I112" s="91"/>
      <c r="J112" s="91"/>
      <c r="K112" s="91"/>
      <c r="L112" s="226"/>
    </row>
    <row r="113" spans="1:12" ht="15" customHeight="1">
      <c r="A113" s="128"/>
      <c r="B113" s="231"/>
      <c r="C113" s="47">
        <v>4750</v>
      </c>
      <c r="D113" s="141" t="s">
        <v>350</v>
      </c>
      <c r="E113" s="91"/>
      <c r="F113" s="91">
        <f>'Z 2 '!G462</f>
        <v>960</v>
      </c>
      <c r="G113" s="91">
        <f t="shared" si="16"/>
        <v>960</v>
      </c>
      <c r="H113" s="91"/>
      <c r="I113" s="91"/>
      <c r="J113" s="91"/>
      <c r="K113" s="91"/>
      <c r="L113" s="226"/>
    </row>
    <row r="114" spans="1:12" ht="17.25" customHeight="1">
      <c r="A114" s="236">
        <v>852</v>
      </c>
      <c r="B114" s="232">
        <v>85218</v>
      </c>
      <c r="C114" s="232">
        <v>2110</v>
      </c>
      <c r="D114" s="232" t="s">
        <v>332</v>
      </c>
      <c r="E114" s="224">
        <f>'Z 1'!I125</f>
        <v>15000</v>
      </c>
      <c r="F114" s="224">
        <f>SUM(F115:F118)</f>
        <v>15000</v>
      </c>
      <c r="G114" s="224">
        <f aca="true" t="shared" si="17" ref="G114:L114">SUM(G115:G118)</f>
        <v>15000</v>
      </c>
      <c r="H114" s="224">
        <f t="shared" si="17"/>
        <v>2000</v>
      </c>
      <c r="I114" s="224">
        <f t="shared" si="17"/>
        <v>0</v>
      </c>
      <c r="J114" s="224">
        <f t="shared" si="17"/>
        <v>0</v>
      </c>
      <c r="K114" s="224">
        <f t="shared" si="17"/>
        <v>0</v>
      </c>
      <c r="L114" s="224">
        <f t="shared" si="17"/>
        <v>0</v>
      </c>
    </row>
    <row r="115" spans="1:12" ht="17.25" customHeight="1">
      <c r="A115" s="511"/>
      <c r="B115" s="512"/>
      <c r="C115" s="132">
        <v>4170</v>
      </c>
      <c r="D115" s="47" t="s">
        <v>671</v>
      </c>
      <c r="E115" s="513"/>
      <c r="F115" s="514">
        <v>2000</v>
      </c>
      <c r="G115" s="514">
        <f>F115</f>
        <v>2000</v>
      </c>
      <c r="H115" s="514">
        <f>G115</f>
        <v>2000</v>
      </c>
      <c r="I115" s="514"/>
      <c r="J115" s="514"/>
      <c r="K115" s="514"/>
      <c r="L115" s="515"/>
    </row>
    <row r="116" spans="1:12" ht="17.25" customHeight="1">
      <c r="A116" s="511"/>
      <c r="B116" s="512"/>
      <c r="C116" s="518" t="s">
        <v>126</v>
      </c>
      <c r="D116" s="47" t="s">
        <v>127</v>
      </c>
      <c r="E116" s="513"/>
      <c r="F116" s="514">
        <v>4200</v>
      </c>
      <c r="G116" s="514">
        <f>F116</f>
        <v>4200</v>
      </c>
      <c r="H116" s="514"/>
      <c r="I116" s="514"/>
      <c r="J116" s="514"/>
      <c r="K116" s="514"/>
      <c r="L116" s="515"/>
    </row>
    <row r="117" spans="1:12" ht="17.25" customHeight="1">
      <c r="A117" s="511"/>
      <c r="B117" s="512"/>
      <c r="C117" s="518" t="s">
        <v>128</v>
      </c>
      <c r="D117" s="47" t="s">
        <v>215</v>
      </c>
      <c r="E117" s="513"/>
      <c r="F117" s="514">
        <v>6000</v>
      </c>
      <c r="G117" s="514">
        <f>F117</f>
        <v>6000</v>
      </c>
      <c r="H117" s="514"/>
      <c r="I117" s="514"/>
      <c r="J117" s="514"/>
      <c r="K117" s="514"/>
      <c r="L117" s="515"/>
    </row>
    <row r="118" spans="1:12" ht="17.25" customHeight="1">
      <c r="A118" s="134"/>
      <c r="B118" s="373"/>
      <c r="C118" s="374" t="s">
        <v>130</v>
      </c>
      <c r="D118" s="581" t="s">
        <v>217</v>
      </c>
      <c r="E118" s="184">
        <v>0</v>
      </c>
      <c r="F118" s="516">
        <v>2800</v>
      </c>
      <c r="G118" s="514">
        <f>F118</f>
        <v>2800</v>
      </c>
      <c r="H118" s="516"/>
      <c r="I118" s="516"/>
      <c r="J118" s="516"/>
      <c r="K118" s="516"/>
      <c r="L118" s="517">
        <v>0</v>
      </c>
    </row>
    <row r="119" spans="1:12" ht="17.25" customHeight="1">
      <c r="A119" s="236" t="s">
        <v>325</v>
      </c>
      <c r="B119" s="236" t="s">
        <v>341</v>
      </c>
      <c r="C119" s="236" t="s">
        <v>291</v>
      </c>
      <c r="D119" s="236" t="s">
        <v>340</v>
      </c>
      <c r="E119" s="583">
        <f>'Z 1'!I145</f>
        <v>32151</v>
      </c>
      <c r="F119" s="583">
        <f aca="true" t="shared" si="18" ref="F119:L119">F120</f>
        <v>32151</v>
      </c>
      <c r="G119" s="583">
        <f t="shared" si="18"/>
        <v>32151</v>
      </c>
      <c r="H119" s="583">
        <f t="shared" si="18"/>
        <v>0</v>
      </c>
      <c r="I119" s="583">
        <f t="shared" si="18"/>
        <v>0</v>
      </c>
      <c r="J119" s="583">
        <f t="shared" si="18"/>
        <v>32151</v>
      </c>
      <c r="K119" s="583">
        <f t="shared" si="18"/>
        <v>0</v>
      </c>
      <c r="L119" s="583">
        <f t="shared" si="18"/>
        <v>0</v>
      </c>
    </row>
    <row r="120" spans="1:12" ht="17.25" customHeight="1">
      <c r="A120" s="48"/>
      <c r="B120" s="231"/>
      <c r="C120" s="48" t="s">
        <v>326</v>
      </c>
      <c r="D120" s="47" t="s">
        <v>327</v>
      </c>
      <c r="E120" s="91"/>
      <c r="F120" s="206">
        <f>'Z 2 '!G555</f>
        <v>32151</v>
      </c>
      <c r="G120" s="188">
        <f>F120</f>
        <v>32151</v>
      </c>
      <c r="H120" s="206"/>
      <c r="I120" s="206"/>
      <c r="J120" s="206">
        <f>G120</f>
        <v>32151</v>
      </c>
      <c r="K120" s="206"/>
      <c r="L120" s="582"/>
    </row>
    <row r="121" spans="1:12" ht="21" customHeight="1" thickBot="1">
      <c r="A121" s="832" t="s">
        <v>438</v>
      </c>
      <c r="B121" s="833"/>
      <c r="C121" s="833"/>
      <c r="D121" s="833"/>
      <c r="E121" s="510">
        <f aca="true" t="shared" si="19" ref="E121:L121">E12+E14+E22+E24+E26+E47+E58+E68+E95+E97+E114+E119</f>
        <v>4566075</v>
      </c>
      <c r="F121" s="510">
        <f t="shared" si="19"/>
        <v>4566075</v>
      </c>
      <c r="G121" s="510">
        <f t="shared" si="19"/>
        <v>4416075</v>
      </c>
      <c r="H121" s="510">
        <f t="shared" si="19"/>
        <v>2566878</v>
      </c>
      <c r="I121" s="510">
        <f t="shared" si="19"/>
        <v>108091</v>
      </c>
      <c r="J121" s="510">
        <f t="shared" si="19"/>
        <v>919519</v>
      </c>
      <c r="K121" s="510">
        <f t="shared" si="19"/>
        <v>0</v>
      </c>
      <c r="L121" s="510">
        <f t="shared" si="19"/>
        <v>150000</v>
      </c>
    </row>
    <row r="124" spans="9:11" ht="12.75">
      <c r="I124" s="715" t="s">
        <v>757</v>
      </c>
      <c r="J124" s="715"/>
      <c r="K124" s="715"/>
    </row>
    <row r="125" spans="9:11" ht="12.75">
      <c r="I125" s="163"/>
      <c r="J125" s="163"/>
      <c r="K125" s="163"/>
    </row>
    <row r="126" spans="9:11" ht="12.75">
      <c r="I126" s="715" t="s">
        <v>775</v>
      </c>
      <c r="J126" s="715"/>
      <c r="K126" s="715"/>
    </row>
  </sheetData>
  <mergeCells count="15">
    <mergeCell ref="E1:L1"/>
    <mergeCell ref="A2:L2"/>
    <mergeCell ref="A121:D121"/>
    <mergeCell ref="L4:L6"/>
    <mergeCell ref="D4:D6"/>
    <mergeCell ref="E4:E6"/>
    <mergeCell ref="G5:G6"/>
    <mergeCell ref="H5:J5"/>
    <mergeCell ref="I126:K126"/>
    <mergeCell ref="F4:F6"/>
    <mergeCell ref="G4:K4"/>
    <mergeCell ref="K5:K6"/>
    <mergeCell ref="I124:K124"/>
    <mergeCell ref="B11:F11"/>
    <mergeCell ref="A4:C5"/>
  </mergeCells>
  <printOptions/>
  <pageMargins left="0.4330708661417323" right="0.4330708661417323" top="0.1968503937007874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0.625" style="0" customWidth="1"/>
    <col min="11" max="11" width="11.125" style="0" customWidth="1"/>
    <col min="12" max="12" width="9.625" style="0" bestFit="1" customWidth="1"/>
  </cols>
  <sheetData>
    <row r="1" spans="4:11" ht="10.5" customHeight="1">
      <c r="D1" s="1"/>
      <c r="E1" s="784" t="s">
        <v>203</v>
      </c>
      <c r="F1" s="784"/>
      <c r="G1" s="784"/>
      <c r="H1" s="784"/>
      <c r="I1" s="784"/>
      <c r="J1" s="784"/>
      <c r="K1" s="784"/>
    </row>
    <row r="2" spans="5:11" ht="4.5" customHeight="1">
      <c r="E2" s="1"/>
      <c r="F2" s="1"/>
      <c r="G2" s="1"/>
      <c r="H2" s="1"/>
      <c r="I2" s="1"/>
      <c r="J2" s="1"/>
      <c r="K2" s="1"/>
    </row>
    <row r="3" spans="1:11" ht="12" customHeight="1" thickBot="1">
      <c r="A3" s="848" t="s">
        <v>1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</row>
    <row r="4" spans="1:11" ht="9" customHeight="1">
      <c r="A4" s="797" t="s">
        <v>403</v>
      </c>
      <c r="B4" s="849"/>
      <c r="C4" s="849"/>
      <c r="D4" s="849" t="s">
        <v>404</v>
      </c>
      <c r="E4" s="791" t="s">
        <v>299</v>
      </c>
      <c r="F4" s="791" t="s">
        <v>426</v>
      </c>
      <c r="G4" s="849" t="s">
        <v>320</v>
      </c>
      <c r="H4" s="849"/>
      <c r="I4" s="849"/>
      <c r="J4" s="849"/>
      <c r="K4" s="851"/>
    </row>
    <row r="5" spans="1:11" ht="9.75" customHeight="1">
      <c r="A5" s="440"/>
      <c r="B5" s="448"/>
      <c r="C5" s="448"/>
      <c r="D5" s="850"/>
      <c r="E5" s="792"/>
      <c r="F5" s="792"/>
      <c r="G5" s="792" t="s">
        <v>682</v>
      </c>
      <c r="H5" s="850" t="s">
        <v>443</v>
      </c>
      <c r="I5" s="850"/>
      <c r="J5" s="850"/>
      <c r="K5" s="793" t="s">
        <v>733</v>
      </c>
    </row>
    <row r="6" spans="1:11" ht="22.5">
      <c r="A6" s="440" t="s">
        <v>407</v>
      </c>
      <c r="B6" s="448" t="s">
        <v>408</v>
      </c>
      <c r="C6" s="448" t="s">
        <v>760</v>
      </c>
      <c r="D6" s="850"/>
      <c r="E6" s="792"/>
      <c r="F6" s="792"/>
      <c r="G6" s="792"/>
      <c r="H6" s="448" t="s">
        <v>321</v>
      </c>
      <c r="I6" s="84" t="s">
        <v>538</v>
      </c>
      <c r="J6" s="84" t="s">
        <v>539</v>
      </c>
      <c r="K6" s="793"/>
    </row>
    <row r="7" spans="1:11" ht="9.75" customHeight="1">
      <c r="A7" s="160">
        <v>1</v>
      </c>
      <c r="B7" s="29">
        <v>2</v>
      </c>
      <c r="C7" s="29">
        <v>3</v>
      </c>
      <c r="D7" s="29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245">
        <v>11</v>
      </c>
    </row>
    <row r="8" spans="1:11" ht="13.5" customHeight="1">
      <c r="A8" s="662">
        <v>801</v>
      </c>
      <c r="B8" s="662">
        <v>80195</v>
      </c>
      <c r="C8" s="663">
        <v>2130</v>
      </c>
      <c r="D8" s="665" t="s">
        <v>182</v>
      </c>
      <c r="E8" s="666">
        <f>'Z 1'!I95</f>
        <v>10947</v>
      </c>
      <c r="F8" s="664">
        <f aca="true" t="shared" si="0" ref="F8:K8">SUM(F9:F11)</f>
        <v>10947</v>
      </c>
      <c r="G8" s="664">
        <f t="shared" si="0"/>
        <v>10947</v>
      </c>
      <c r="H8" s="664">
        <f t="shared" si="0"/>
        <v>9288</v>
      </c>
      <c r="I8" s="664">
        <f t="shared" si="0"/>
        <v>1659</v>
      </c>
      <c r="J8" s="664">
        <f t="shared" si="0"/>
        <v>0</v>
      </c>
      <c r="K8" s="664">
        <f t="shared" si="0"/>
        <v>0</v>
      </c>
    </row>
    <row r="9" spans="1:11" ht="13.5" customHeight="1">
      <c r="A9" s="160"/>
      <c r="B9" s="29"/>
      <c r="C9" s="45">
        <v>4010</v>
      </c>
      <c r="D9" s="44" t="s">
        <v>118</v>
      </c>
      <c r="E9" s="116"/>
      <c r="F9" s="118">
        <v>9288</v>
      </c>
      <c r="G9" s="118">
        <f>F9</f>
        <v>9288</v>
      </c>
      <c r="H9" s="118">
        <f>G9</f>
        <v>9288</v>
      </c>
      <c r="I9" s="116"/>
      <c r="J9" s="116"/>
      <c r="K9" s="245"/>
    </row>
    <row r="10" spans="1:11" ht="13.5" customHeight="1">
      <c r="A10" s="160"/>
      <c r="B10" s="29"/>
      <c r="C10" s="44">
        <v>4110</v>
      </c>
      <c r="D10" s="44" t="s">
        <v>180</v>
      </c>
      <c r="E10" s="116"/>
      <c r="F10" s="118">
        <v>1431</v>
      </c>
      <c r="G10" s="118">
        <f>F10</f>
        <v>1431</v>
      </c>
      <c r="H10" s="116"/>
      <c r="I10" s="118">
        <f>G10</f>
        <v>1431</v>
      </c>
      <c r="J10" s="116"/>
      <c r="K10" s="245"/>
    </row>
    <row r="11" spans="1:11" ht="15.75" customHeight="1">
      <c r="A11" s="160"/>
      <c r="B11" s="29"/>
      <c r="C11" s="44">
        <v>4120</v>
      </c>
      <c r="D11" s="44" t="s">
        <v>125</v>
      </c>
      <c r="E11" s="116"/>
      <c r="F11" s="118">
        <v>228</v>
      </c>
      <c r="G11" s="118">
        <f>F11</f>
        <v>228</v>
      </c>
      <c r="H11" s="116"/>
      <c r="I11" s="118">
        <f>G11</f>
        <v>228</v>
      </c>
      <c r="J11" s="116"/>
      <c r="K11" s="245"/>
    </row>
    <row r="12" spans="1:11" ht="14.25" customHeight="1">
      <c r="A12" s="246">
        <v>852</v>
      </c>
      <c r="B12" s="242">
        <v>85201</v>
      </c>
      <c r="C12" s="242">
        <v>2130</v>
      </c>
      <c r="D12" s="665" t="s">
        <v>188</v>
      </c>
      <c r="E12" s="220">
        <f>'Z 1'!I111</f>
        <v>15000</v>
      </c>
      <c r="F12" s="242">
        <f aca="true" t="shared" si="1" ref="F12:K12">F13+F14</f>
        <v>15000</v>
      </c>
      <c r="G12" s="242">
        <f t="shared" si="1"/>
        <v>15000</v>
      </c>
      <c r="H12" s="242">
        <f t="shared" si="1"/>
        <v>1500</v>
      </c>
      <c r="I12" s="242">
        <f t="shared" si="1"/>
        <v>0</v>
      </c>
      <c r="J12" s="242">
        <f t="shared" si="1"/>
        <v>0</v>
      </c>
      <c r="K12" s="628">
        <f t="shared" si="1"/>
        <v>0</v>
      </c>
    </row>
    <row r="13" spans="1:11" ht="11.25" customHeight="1">
      <c r="A13" s="160"/>
      <c r="B13" s="29"/>
      <c r="C13" s="45">
        <v>4010</v>
      </c>
      <c r="D13" s="44" t="s">
        <v>118</v>
      </c>
      <c r="E13" s="116"/>
      <c r="F13" s="118">
        <v>1500</v>
      </c>
      <c r="G13" s="118">
        <f>F13</f>
        <v>1500</v>
      </c>
      <c r="H13" s="118">
        <f>G13</f>
        <v>1500</v>
      </c>
      <c r="I13" s="116"/>
      <c r="J13" s="116"/>
      <c r="K13" s="245"/>
    </row>
    <row r="14" spans="1:11" ht="11.25" customHeight="1">
      <c r="A14" s="160"/>
      <c r="B14" s="29"/>
      <c r="C14" s="45">
        <v>4210</v>
      </c>
      <c r="D14" s="44" t="s">
        <v>127</v>
      </c>
      <c r="E14" s="116"/>
      <c r="F14" s="118">
        <v>13500</v>
      </c>
      <c r="G14" s="118">
        <f>F14</f>
        <v>13500</v>
      </c>
      <c r="H14" s="118"/>
      <c r="I14" s="116"/>
      <c r="J14" s="116"/>
      <c r="K14" s="245"/>
    </row>
    <row r="15" spans="1:11" ht="13.5" customHeight="1">
      <c r="A15" s="246">
        <v>852</v>
      </c>
      <c r="B15" s="242">
        <v>85202</v>
      </c>
      <c r="C15" s="242">
        <v>2130</v>
      </c>
      <c r="D15" s="668" t="s">
        <v>329</v>
      </c>
      <c r="E15" s="243">
        <f>'Z 1'!I116</f>
        <v>342316</v>
      </c>
      <c r="F15" s="243">
        <f aca="true" t="shared" si="2" ref="F15:K15">SUM(F16:F29)</f>
        <v>342316</v>
      </c>
      <c r="G15" s="243">
        <f t="shared" si="2"/>
        <v>342316</v>
      </c>
      <c r="H15" s="243">
        <f t="shared" si="2"/>
        <v>285988</v>
      </c>
      <c r="I15" s="243">
        <f t="shared" si="2"/>
        <v>13421</v>
      </c>
      <c r="J15" s="243">
        <f t="shared" si="2"/>
        <v>0</v>
      </c>
      <c r="K15" s="247">
        <f t="shared" si="2"/>
        <v>0</v>
      </c>
    </row>
    <row r="16" spans="1:11" ht="15" customHeight="1">
      <c r="A16" s="248"/>
      <c r="B16" s="244"/>
      <c r="C16" s="45">
        <v>4010</v>
      </c>
      <c r="D16" s="44" t="s">
        <v>118</v>
      </c>
      <c r="E16" s="183">
        <v>0</v>
      </c>
      <c r="F16" s="183">
        <v>261026</v>
      </c>
      <c r="G16" s="183">
        <f>F16</f>
        <v>261026</v>
      </c>
      <c r="H16" s="183">
        <f>G16</f>
        <v>261026</v>
      </c>
      <c r="I16" s="183"/>
      <c r="J16" s="183"/>
      <c r="K16" s="249"/>
    </row>
    <row r="17" spans="1:11" ht="13.5" customHeight="1">
      <c r="A17" s="248"/>
      <c r="B17" s="244"/>
      <c r="C17" s="45">
        <v>4040</v>
      </c>
      <c r="D17" s="44" t="s">
        <v>430</v>
      </c>
      <c r="E17" s="183">
        <v>0</v>
      </c>
      <c r="F17" s="183">
        <v>24962</v>
      </c>
      <c r="G17" s="183">
        <f aca="true" t="shared" si="3" ref="G17:G29">F17</f>
        <v>24962</v>
      </c>
      <c r="H17" s="183">
        <f>G17</f>
        <v>24962</v>
      </c>
      <c r="I17" s="183"/>
      <c r="J17" s="183"/>
      <c r="K17" s="249"/>
    </row>
    <row r="18" spans="1:11" ht="12.75">
      <c r="A18" s="248"/>
      <c r="B18" s="244"/>
      <c r="C18" s="44">
        <v>4110</v>
      </c>
      <c r="D18" s="44" t="s">
        <v>180</v>
      </c>
      <c r="E18" s="183">
        <v>0</v>
      </c>
      <c r="F18" s="183">
        <v>11914</v>
      </c>
      <c r="G18" s="183">
        <f t="shared" si="3"/>
        <v>11914</v>
      </c>
      <c r="H18" s="183"/>
      <c r="I18" s="183">
        <f>G18</f>
        <v>11914</v>
      </c>
      <c r="J18" s="183"/>
      <c r="K18" s="249"/>
    </row>
    <row r="19" spans="1:11" ht="12.75">
      <c r="A19" s="248"/>
      <c r="B19" s="244"/>
      <c r="C19" s="44">
        <v>4120</v>
      </c>
      <c r="D19" s="44" t="s">
        <v>125</v>
      </c>
      <c r="E19" s="183">
        <v>0</v>
      </c>
      <c r="F19" s="183">
        <v>1507</v>
      </c>
      <c r="G19" s="183">
        <f t="shared" si="3"/>
        <v>1507</v>
      </c>
      <c r="H19" s="183"/>
      <c r="I19" s="183">
        <f>G19</f>
        <v>1507</v>
      </c>
      <c r="J19" s="183"/>
      <c r="K19" s="249"/>
    </row>
    <row r="20" spans="1:11" ht="12.75" customHeight="1">
      <c r="A20" s="248"/>
      <c r="B20" s="244"/>
      <c r="C20" s="45">
        <v>4230</v>
      </c>
      <c r="D20" s="44" t="s">
        <v>669</v>
      </c>
      <c r="E20" s="183">
        <v>0</v>
      </c>
      <c r="F20" s="183">
        <v>1000</v>
      </c>
      <c r="G20" s="183">
        <f t="shared" si="3"/>
        <v>1000</v>
      </c>
      <c r="H20" s="183"/>
      <c r="I20" s="183"/>
      <c r="J20" s="183"/>
      <c r="K20" s="249"/>
    </row>
    <row r="21" spans="1:11" ht="12.75" hidden="1">
      <c r="A21" s="248"/>
      <c r="B21" s="244"/>
      <c r="C21" s="45">
        <v>4270</v>
      </c>
      <c r="D21" s="44" t="s">
        <v>216</v>
      </c>
      <c r="E21" s="183">
        <v>0</v>
      </c>
      <c r="F21" s="183"/>
      <c r="G21" s="183">
        <f t="shared" si="3"/>
        <v>0</v>
      </c>
      <c r="H21" s="183"/>
      <c r="I21" s="183"/>
      <c r="J21" s="183"/>
      <c r="K21" s="249"/>
    </row>
    <row r="22" spans="1:11" ht="12.75">
      <c r="A22" s="248"/>
      <c r="B22" s="244"/>
      <c r="C22" s="45">
        <v>4300</v>
      </c>
      <c r="D22" s="44" t="s">
        <v>217</v>
      </c>
      <c r="E22" s="183">
        <v>0</v>
      </c>
      <c r="F22" s="183">
        <v>21627</v>
      </c>
      <c r="G22" s="183">
        <f t="shared" si="3"/>
        <v>21627</v>
      </c>
      <c r="H22" s="183"/>
      <c r="I22" s="183"/>
      <c r="J22" s="183"/>
      <c r="K22" s="249"/>
    </row>
    <row r="23" spans="1:11" ht="12.75">
      <c r="A23" s="248"/>
      <c r="B23" s="244"/>
      <c r="C23" s="45">
        <v>4350</v>
      </c>
      <c r="D23" s="41" t="s">
        <v>673</v>
      </c>
      <c r="E23" s="183">
        <v>0</v>
      </c>
      <c r="F23" s="183">
        <v>300</v>
      </c>
      <c r="G23" s="183">
        <f t="shared" si="3"/>
        <v>300</v>
      </c>
      <c r="H23" s="183"/>
      <c r="I23" s="183"/>
      <c r="J23" s="183"/>
      <c r="K23" s="249"/>
    </row>
    <row r="24" spans="1:11" ht="14.25" customHeight="1">
      <c r="A24" s="248"/>
      <c r="B24" s="244"/>
      <c r="C24" s="45">
        <v>4360</v>
      </c>
      <c r="D24" s="41" t="s">
        <v>353</v>
      </c>
      <c r="E24" s="183">
        <v>0</v>
      </c>
      <c r="F24" s="183">
        <v>300</v>
      </c>
      <c r="G24" s="183">
        <f t="shared" si="3"/>
        <v>300</v>
      </c>
      <c r="H24" s="183"/>
      <c r="I24" s="183"/>
      <c r="J24" s="183"/>
      <c r="K24" s="249"/>
    </row>
    <row r="25" spans="1:11" ht="13.5" customHeight="1">
      <c r="A25" s="248"/>
      <c r="B25" s="244"/>
      <c r="C25" s="45">
        <v>4370</v>
      </c>
      <c r="D25" s="41" t="s">
        <v>347</v>
      </c>
      <c r="E25" s="183">
        <v>0</v>
      </c>
      <c r="F25" s="183">
        <v>2000</v>
      </c>
      <c r="G25" s="183">
        <f t="shared" si="3"/>
        <v>2000</v>
      </c>
      <c r="H25" s="183"/>
      <c r="I25" s="183"/>
      <c r="J25" s="183"/>
      <c r="K25" s="249"/>
    </row>
    <row r="26" spans="1:11" ht="12.75">
      <c r="A26" s="248"/>
      <c r="B26" s="244"/>
      <c r="C26" s="45">
        <v>4410</v>
      </c>
      <c r="D26" s="42" t="s">
        <v>133</v>
      </c>
      <c r="E26" s="183">
        <v>0</v>
      </c>
      <c r="F26" s="183">
        <v>700</v>
      </c>
      <c r="G26" s="183">
        <f t="shared" si="3"/>
        <v>700</v>
      </c>
      <c r="H26" s="183"/>
      <c r="I26" s="183"/>
      <c r="J26" s="183"/>
      <c r="K26" s="249"/>
    </row>
    <row r="27" spans="1:11" ht="12.75">
      <c r="A27" s="248"/>
      <c r="B27" s="244"/>
      <c r="C27" s="45">
        <v>4440</v>
      </c>
      <c r="D27" s="44" t="s">
        <v>137</v>
      </c>
      <c r="E27" s="183">
        <v>0</v>
      </c>
      <c r="F27" s="183">
        <v>15000</v>
      </c>
      <c r="G27" s="183">
        <f t="shared" si="3"/>
        <v>15000</v>
      </c>
      <c r="H27" s="183"/>
      <c r="I27" s="183"/>
      <c r="J27" s="183"/>
      <c r="K27" s="249"/>
    </row>
    <row r="28" spans="1:11" ht="12.75">
      <c r="A28" s="248"/>
      <c r="B28" s="244"/>
      <c r="C28" s="45">
        <v>4480</v>
      </c>
      <c r="D28" s="44" t="s">
        <v>151</v>
      </c>
      <c r="E28" s="183">
        <v>0</v>
      </c>
      <c r="F28" s="183">
        <v>1554</v>
      </c>
      <c r="G28" s="183">
        <f t="shared" si="3"/>
        <v>1554</v>
      </c>
      <c r="H28" s="183"/>
      <c r="I28" s="183"/>
      <c r="J28" s="183"/>
      <c r="K28" s="249"/>
    </row>
    <row r="29" spans="1:11" ht="12.75">
      <c r="A29" s="248"/>
      <c r="B29" s="244"/>
      <c r="C29" s="45">
        <v>4520</v>
      </c>
      <c r="D29" s="44" t="s">
        <v>435</v>
      </c>
      <c r="E29" s="183">
        <v>0</v>
      </c>
      <c r="F29" s="183">
        <v>426</v>
      </c>
      <c r="G29" s="183">
        <f t="shared" si="3"/>
        <v>426</v>
      </c>
      <c r="H29" s="183"/>
      <c r="I29" s="183"/>
      <c r="J29" s="183"/>
      <c r="K29" s="249"/>
    </row>
    <row r="30" spans="1:11" ht="12.75" customHeight="1">
      <c r="A30" s="246">
        <v>852</v>
      </c>
      <c r="B30" s="242">
        <v>85218</v>
      </c>
      <c r="C30" s="242">
        <v>2130</v>
      </c>
      <c r="D30" s="665" t="s">
        <v>33</v>
      </c>
      <c r="E30" s="220">
        <f>'Z 1'!I126</f>
        <v>1500</v>
      </c>
      <c r="F30" s="220">
        <f aca="true" t="shared" si="4" ref="F30:K30">F31</f>
        <v>1500</v>
      </c>
      <c r="G30" s="220">
        <f t="shared" si="4"/>
        <v>1500</v>
      </c>
      <c r="H30" s="220">
        <f t="shared" si="4"/>
        <v>1500</v>
      </c>
      <c r="I30" s="220">
        <f t="shared" si="4"/>
        <v>0</v>
      </c>
      <c r="J30" s="220">
        <f t="shared" si="4"/>
        <v>0</v>
      </c>
      <c r="K30" s="221">
        <f t="shared" si="4"/>
        <v>0</v>
      </c>
    </row>
    <row r="31" spans="1:11" ht="13.5" customHeight="1">
      <c r="A31" s="248"/>
      <c r="B31" s="244"/>
      <c r="C31" s="45">
        <v>4010</v>
      </c>
      <c r="D31" s="44" t="s">
        <v>118</v>
      </c>
      <c r="E31" s="183"/>
      <c r="F31" s="178">
        <v>1500</v>
      </c>
      <c r="G31" s="183">
        <f>F31</f>
        <v>1500</v>
      </c>
      <c r="H31" s="183">
        <f>G31</f>
        <v>1500</v>
      </c>
      <c r="I31" s="183"/>
      <c r="J31" s="183"/>
      <c r="K31" s="249"/>
    </row>
    <row r="32" spans="1:11" ht="32.25" customHeight="1">
      <c r="A32" s="246">
        <v>852</v>
      </c>
      <c r="B32" s="242">
        <v>85220</v>
      </c>
      <c r="C32" s="242">
        <v>2130</v>
      </c>
      <c r="D32" s="667" t="s">
        <v>396</v>
      </c>
      <c r="E32" s="220">
        <f>'Z 1'!I129</f>
        <v>35000</v>
      </c>
      <c r="F32" s="220">
        <f aca="true" t="shared" si="5" ref="F32:K32">SUM(F33:F40)</f>
        <v>35000</v>
      </c>
      <c r="G32" s="220">
        <f t="shared" si="5"/>
        <v>35000</v>
      </c>
      <c r="H32" s="220">
        <f t="shared" si="5"/>
        <v>17000</v>
      </c>
      <c r="I32" s="220">
        <f t="shared" si="5"/>
        <v>2684</v>
      </c>
      <c r="J32" s="220">
        <f t="shared" si="5"/>
        <v>0</v>
      </c>
      <c r="K32" s="221">
        <f t="shared" si="5"/>
        <v>0</v>
      </c>
    </row>
    <row r="33" spans="1:11" ht="13.5" customHeight="1">
      <c r="A33" s="248"/>
      <c r="B33" s="244"/>
      <c r="C33" s="45">
        <v>4010</v>
      </c>
      <c r="D33" s="44" t="s">
        <v>118</v>
      </c>
      <c r="E33" s="183"/>
      <c r="F33" s="178">
        <v>15000</v>
      </c>
      <c r="G33" s="183">
        <f>F33</f>
        <v>15000</v>
      </c>
      <c r="H33" s="183">
        <f>G33</f>
        <v>15000</v>
      </c>
      <c r="I33" s="183"/>
      <c r="J33" s="183"/>
      <c r="K33" s="249"/>
    </row>
    <row r="34" spans="1:11" ht="13.5" customHeight="1">
      <c r="A34" s="248"/>
      <c r="B34" s="244"/>
      <c r="C34" s="45">
        <v>4110</v>
      </c>
      <c r="D34" s="44" t="s">
        <v>180</v>
      </c>
      <c r="E34" s="183"/>
      <c r="F34" s="178">
        <v>2316</v>
      </c>
      <c r="G34" s="183">
        <f aca="true" t="shared" si="6" ref="G34:G40">F34</f>
        <v>2316</v>
      </c>
      <c r="H34" s="183"/>
      <c r="I34" s="183">
        <f>G34</f>
        <v>2316</v>
      </c>
      <c r="J34" s="183"/>
      <c r="K34" s="249"/>
    </row>
    <row r="35" spans="1:11" ht="12.75" customHeight="1">
      <c r="A35" s="248"/>
      <c r="B35" s="244"/>
      <c r="C35" s="45">
        <v>4120</v>
      </c>
      <c r="D35" s="44" t="s">
        <v>125</v>
      </c>
      <c r="E35" s="183"/>
      <c r="F35" s="178">
        <v>368</v>
      </c>
      <c r="G35" s="183">
        <f t="shared" si="6"/>
        <v>368</v>
      </c>
      <c r="H35" s="183"/>
      <c r="I35" s="183">
        <f>G35</f>
        <v>368</v>
      </c>
      <c r="J35" s="183"/>
      <c r="K35" s="249"/>
    </row>
    <row r="36" spans="1:11" ht="12.75" customHeight="1">
      <c r="A36" s="248"/>
      <c r="B36" s="244"/>
      <c r="C36" s="45">
        <v>4170</v>
      </c>
      <c r="D36" s="47" t="s">
        <v>671</v>
      </c>
      <c r="E36" s="183"/>
      <c r="F36" s="178">
        <v>2000</v>
      </c>
      <c r="G36" s="183">
        <f t="shared" si="6"/>
        <v>2000</v>
      </c>
      <c r="H36" s="183">
        <f>G36</f>
        <v>2000</v>
      </c>
      <c r="I36" s="183"/>
      <c r="J36" s="183"/>
      <c r="K36" s="249"/>
    </row>
    <row r="37" spans="1:11" ht="14.25" customHeight="1">
      <c r="A37" s="248"/>
      <c r="B37" s="244"/>
      <c r="C37" s="45">
        <v>4210</v>
      </c>
      <c r="D37" s="44" t="s">
        <v>127</v>
      </c>
      <c r="E37" s="183"/>
      <c r="F37" s="178">
        <v>10216</v>
      </c>
      <c r="G37" s="183">
        <f t="shared" si="6"/>
        <v>10216</v>
      </c>
      <c r="H37" s="183"/>
      <c r="I37" s="183"/>
      <c r="J37" s="183"/>
      <c r="K37" s="249"/>
    </row>
    <row r="38" spans="1:11" ht="14.25" customHeight="1">
      <c r="A38" s="248"/>
      <c r="B38" s="244"/>
      <c r="C38" s="45">
        <v>4260</v>
      </c>
      <c r="D38" s="44" t="s">
        <v>215</v>
      </c>
      <c r="E38" s="183"/>
      <c r="F38" s="178">
        <v>2500</v>
      </c>
      <c r="G38" s="183">
        <f t="shared" si="6"/>
        <v>2500</v>
      </c>
      <c r="H38" s="183"/>
      <c r="I38" s="183"/>
      <c r="J38" s="183"/>
      <c r="K38" s="249"/>
    </row>
    <row r="39" spans="1:11" ht="14.25" customHeight="1">
      <c r="A39" s="248"/>
      <c r="B39" s="244"/>
      <c r="C39" s="45">
        <v>4300</v>
      </c>
      <c r="D39" s="44" t="s">
        <v>216</v>
      </c>
      <c r="E39" s="183"/>
      <c r="F39" s="178">
        <v>2000</v>
      </c>
      <c r="G39" s="183">
        <f t="shared" si="6"/>
        <v>2000</v>
      </c>
      <c r="H39" s="183"/>
      <c r="I39" s="183"/>
      <c r="J39" s="183"/>
      <c r="K39" s="249"/>
    </row>
    <row r="40" spans="1:11" ht="12.75" customHeight="1">
      <c r="A40" s="248"/>
      <c r="B40" s="244"/>
      <c r="C40" s="45">
        <v>4370</v>
      </c>
      <c r="D40" s="41" t="s">
        <v>347</v>
      </c>
      <c r="E40" s="183"/>
      <c r="F40" s="178">
        <v>600</v>
      </c>
      <c r="G40" s="183">
        <f t="shared" si="6"/>
        <v>600</v>
      </c>
      <c r="H40" s="183"/>
      <c r="I40" s="183"/>
      <c r="J40" s="183"/>
      <c r="K40" s="249"/>
    </row>
    <row r="41" spans="1:11" ht="14.25" customHeight="1">
      <c r="A41" s="246">
        <v>854</v>
      </c>
      <c r="B41" s="242">
        <v>85415</v>
      </c>
      <c r="C41" s="242">
        <v>2130</v>
      </c>
      <c r="D41" s="665" t="s">
        <v>48</v>
      </c>
      <c r="E41" s="220">
        <f>'Z 1'!I162</f>
        <v>16000</v>
      </c>
      <c r="F41" s="220">
        <f>'Z 1'!J162</f>
        <v>16000</v>
      </c>
      <c r="G41" s="220">
        <f>'Z 1'!K162</f>
        <v>0</v>
      </c>
      <c r="H41" s="220">
        <f>'Z 1'!L162</f>
        <v>0</v>
      </c>
      <c r="I41" s="220">
        <f>'Z 1'!M162</f>
        <v>0</v>
      </c>
      <c r="J41" s="220">
        <f>'Z 1'!N162</f>
        <v>0</v>
      </c>
      <c r="K41" s="221">
        <f>'Z 1'!O162</f>
        <v>0</v>
      </c>
    </row>
    <row r="42" spans="1:11" ht="12.75" customHeight="1">
      <c r="A42" s="248"/>
      <c r="B42" s="244"/>
      <c r="C42" s="45">
        <v>3240</v>
      </c>
      <c r="D42" s="44" t="s">
        <v>49</v>
      </c>
      <c r="E42" s="183"/>
      <c r="F42" s="178">
        <v>16000</v>
      </c>
      <c r="G42" s="183">
        <f>F42</f>
        <v>16000</v>
      </c>
      <c r="H42" s="183"/>
      <c r="I42" s="183"/>
      <c r="J42" s="183"/>
      <c r="K42" s="249"/>
    </row>
    <row r="43" spans="1:11" ht="15.75" customHeight="1" thickBot="1">
      <c r="A43" s="846" t="s">
        <v>42</v>
      </c>
      <c r="B43" s="847"/>
      <c r="C43" s="847"/>
      <c r="D43" s="847"/>
      <c r="E43" s="187">
        <f aca="true" t="shared" si="7" ref="E43:K43">E12+E15+E30+E32+E41</f>
        <v>409816</v>
      </c>
      <c r="F43" s="187">
        <f t="shared" si="7"/>
        <v>409816</v>
      </c>
      <c r="G43" s="187">
        <f t="shared" si="7"/>
        <v>393816</v>
      </c>
      <c r="H43" s="187">
        <f t="shared" si="7"/>
        <v>305988</v>
      </c>
      <c r="I43" s="187">
        <f t="shared" si="7"/>
        <v>16105</v>
      </c>
      <c r="J43" s="187">
        <f t="shared" si="7"/>
        <v>0</v>
      </c>
      <c r="K43" s="599">
        <f t="shared" si="7"/>
        <v>0</v>
      </c>
    </row>
    <row r="44" ht="5.25" customHeight="1">
      <c r="C44" s="26"/>
    </row>
    <row r="45" spans="3:11" ht="12.75">
      <c r="C45" s="26"/>
      <c r="E45" s="40" t="s">
        <v>842</v>
      </c>
      <c r="F45" s="40"/>
      <c r="G45" s="40"/>
      <c r="H45" s="40"/>
      <c r="I45" s="40"/>
      <c r="J45" s="40"/>
      <c r="K45" s="40"/>
    </row>
    <row r="46" spans="1:11" ht="7.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3:9" ht="9" customHeight="1">
      <c r="C47" s="26"/>
      <c r="I47" s="163"/>
    </row>
    <row r="48" ht="12.75">
      <c r="C48" s="26"/>
    </row>
    <row r="49" ht="12.75">
      <c r="C49" s="26"/>
    </row>
    <row r="50" ht="12.75">
      <c r="C50" s="26"/>
    </row>
  </sheetData>
  <mergeCells count="11">
    <mergeCell ref="H5:J5"/>
    <mergeCell ref="E1:K1"/>
    <mergeCell ref="A43:D43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2008-08-27T09:29:12Z</cp:lastPrinted>
  <dcterms:created xsi:type="dcterms:W3CDTF">2002-03-22T09:59:04Z</dcterms:created>
  <dcterms:modified xsi:type="dcterms:W3CDTF">2008-09-02T06:53:04Z</dcterms:modified>
  <cp:category/>
  <cp:version/>
  <cp:contentType/>
  <cp:contentStatus/>
</cp:coreProperties>
</file>