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0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6" sheetId="8" r:id="rId8"/>
    <sheet name="Z6a" sheetId="9" r:id="rId9"/>
    <sheet name="z7" sheetId="10" r:id="rId10"/>
    <sheet name="z8" sheetId="11" r:id="rId11"/>
  </sheets>
  <definedNames>
    <definedName name="_xlnm.Print_Area" localSheetId="0">'Z 1'!$A$2:$K$149</definedName>
    <definedName name="_xlnm.Print_Area" localSheetId="1">'Z 2 '!$A$1:$N$627</definedName>
    <definedName name="_xlnm.Print_Area" localSheetId="2">'Z3'!$A$1:$P$33</definedName>
    <definedName name="_xlnm.Print_Area" localSheetId="3">'z3a'!$A$1:$N$27</definedName>
    <definedName name="_xlnm.Print_Area" localSheetId="5">'Z4'!$A$1:$P$63</definedName>
    <definedName name="_xlnm.Print_Area" localSheetId="6">'Z5'!$A$1:$E$34</definedName>
    <definedName name="_xlnm.Print_Area" localSheetId="7">'Z6'!$A$1:$R$30</definedName>
    <definedName name="_xlnm.Print_Area" localSheetId="10">'z8'!$A$1:$C$41</definedName>
    <definedName name="_xlnm.Print_Titles" localSheetId="0">'Z 1'!$5:$7</definedName>
    <definedName name="_xlnm.Print_Titles" localSheetId="1">'Z 2 '!$3:$7</definedName>
  </definedNames>
  <calcPr fullCalcOnLoad="1"/>
</workbook>
</file>

<file path=xl/sharedStrings.xml><?xml version="1.0" encoding="utf-8"?>
<sst xmlns="http://schemas.openxmlformats.org/spreadsheetml/2006/main" count="2025" uniqueCount="775">
  <si>
    <t>8010</t>
  </si>
  <si>
    <t>Rozliczenie z bankami związane z obsługą długu publicznego</t>
  </si>
  <si>
    <t>8060</t>
  </si>
  <si>
    <t>Odsetki i opłaty od otrzymanych kredytów i pożyczek zagranicznych</t>
  </si>
  <si>
    <t>Dotacje podmiotowe z budżetu dla niepublicznej jednostki systemu oświaty</t>
  </si>
  <si>
    <t>Spłata zobowiązań ( A+B+D)</t>
  </si>
  <si>
    <t>Dotacje celowe z budżetu na finansowanie lub dofinansopwanioe kosztów realizacji inwestycji innych jednostek sektotra finansów publicznych</t>
  </si>
  <si>
    <t xml:space="preserve">Dotacje celowe przekazane dla powiatu na inwestycje i zakupy inwestycyjne realizowane na podstawie porozumień między j.s.t. </t>
  </si>
  <si>
    <t>Wpłaty jednostek na fundusz celowy na finansowanie lub dofinansowanie zadań inwestycyjnych</t>
  </si>
  <si>
    <t>1a</t>
  </si>
  <si>
    <t>1b</t>
  </si>
  <si>
    <t>2a.</t>
  </si>
  <si>
    <t>Nazwa i cel zadania inwestycyjnego i okres realizacji (w latach)</t>
  </si>
  <si>
    <t xml:space="preserve">                Marian Świerszcz</t>
  </si>
  <si>
    <t>Kategoria (dział, rozdział, paragraf)</t>
  </si>
  <si>
    <t>§ 6058</t>
  </si>
  <si>
    <t>§ 6059</t>
  </si>
  <si>
    <t>2008 r. ogółem, w tym:</t>
  </si>
  <si>
    <t>2008r: wydatki inwestycyjne</t>
  </si>
  <si>
    <t>§ 4015</t>
  </si>
  <si>
    <t>§ 4016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</si>
  <si>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</si>
  <si>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</si>
  <si>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</si>
  <si>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</si>
  <si>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</si>
  <si>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</si>
  <si>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</si>
  <si>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</si>
  <si>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4225</t>
  </si>
  <si>
    <t>§ 4226</t>
  </si>
  <si>
    <t>§ 4245</t>
  </si>
  <si>
    <t>§ 4246</t>
  </si>
  <si>
    <t>§ 4305</t>
  </si>
  <si>
    <t>§ 4306</t>
  </si>
  <si>
    <t>§ 4425</t>
  </si>
  <si>
    <t>§ 4426</t>
  </si>
  <si>
    <t>§ 4435</t>
  </si>
  <si>
    <t>§ 4436</t>
  </si>
  <si>
    <t>§ 4755</t>
  </si>
  <si>
    <t>§ 4756</t>
  </si>
  <si>
    <t>Opłaty i składki</t>
  </si>
  <si>
    <t xml:space="preserve">Wynagrodzenia bezosobowe </t>
  </si>
  <si>
    <t>Przebudowa dróg powiatowych miasta Olecko - ulice: Grunwaldzka, Kościuszki, Norwida, Dąbrowskiej - 1,614 km</t>
  </si>
  <si>
    <t>75421</t>
  </si>
  <si>
    <t>Zarządzanie kryzysowe</t>
  </si>
  <si>
    <t xml:space="preserve">  Marian Świerszcz</t>
  </si>
  <si>
    <t>3030</t>
  </si>
  <si>
    <t>4010</t>
  </si>
  <si>
    <t>Wynagrodzenia osobowe pracowników</t>
  </si>
  <si>
    <t>4020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</si>
  <si>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</si>
  <si>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</si>
  <si>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</si>
  <si>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</si>
  <si>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</si>
  <si>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</si>
  <si>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</si>
  <si>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</si>
  <si>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</si>
  <si>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</si>
  <si>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</si>
  <si>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</si>
  <si>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</si>
  <si>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</si>
  <si>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</si>
  <si>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</si>
  <si>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</si>
  <si>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</si>
  <si>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</si>
  <si>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</si>
  <si>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</si>
  <si>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</si>
  <si>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</si>
  <si>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</si>
  <si>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</si>
  <si>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</si>
  <si>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</si>
  <si>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</si>
  <si>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</si>
  <si>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</si>
  <si>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</si>
  <si>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</si>
  <si>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</si>
  <si>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</si>
  <si>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</si>
  <si>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</si>
  <si>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</si>
  <si>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</si>
  <si>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</si>
  <si>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</si>
  <si>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</si>
  <si>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</si>
  <si>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</si>
  <si>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</si>
  <si>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</si>
  <si>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</si>
  <si>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</si>
  <si>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</si>
  <si>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</si>
  <si>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</si>
  <si>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</si>
  <si>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</si>
  <si>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</si>
  <si>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</si>
  <si>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</si>
  <si>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</si>
  <si>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</si>
  <si>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</si>
  <si>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</si>
  <si>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</si>
  <si>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</si>
  <si>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</si>
  <si>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</si>
  <si>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</si>
  <si>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</si>
  <si>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</si>
  <si>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</si>
  <si>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</si>
  <si>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</si>
  <si>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</si>
  <si>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</si>
  <si>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Pozostałe podatki na rzecz j.s.t.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</si>
  <si>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</si>
  <si>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</si>
  <si>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</si>
  <si>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</si>
  <si>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</si>
  <si>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</si>
  <si>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</si>
  <si>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</si>
  <si>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</si>
  <si>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</si>
  <si>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</si>
  <si>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</si>
  <si>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</si>
  <si>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</si>
  <si>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</si>
  <si>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</si>
  <si>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</si>
  <si>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</si>
  <si>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</si>
  <si>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</si>
  <si>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</si>
  <si>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</si>
  <si>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</si>
  <si>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</si>
  <si>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</si>
  <si>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</si>
  <si>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</si>
  <si>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</si>
  <si>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</si>
  <si>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</si>
  <si>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</si>
  <si>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</si>
  <si>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</si>
  <si>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</si>
  <si>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</si>
  <si>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</si>
  <si>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</si>
  <si>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</si>
  <si>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</si>
  <si>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</si>
  <si>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</si>
  <si>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</si>
  <si>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</si>
  <si>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</si>
  <si>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</si>
  <si>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</si>
  <si>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</si>
  <si>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</si>
  <si>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</si>
  <si>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</si>
  <si>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</si>
  <si>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</si>
  <si>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</si>
  <si>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</si>
  <si>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</si>
  <si>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</si>
  <si>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</si>
  <si>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</si>
  <si>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</si>
  <si>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</si>
  <si>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</si>
  <si>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</si>
  <si>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</si>
  <si>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</si>
  <si>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</si>
  <si>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</si>
  <si>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</si>
  <si>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</si>
  <si>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</si>
  <si>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</si>
  <si>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</si>
  <si>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</si>
  <si>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</si>
  <si>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Ogółem (1+2)</t>
  </si>
  <si>
    <t>Środki z budżetu krajowego</t>
  </si>
  <si>
    <t>Wydatki bieżące razem:</t>
  </si>
  <si>
    <t>Wydatki w okresie realizacji Projektu (całkowita wartość projektu) (5+6)</t>
  </si>
  <si>
    <t>851, 85111</t>
  </si>
  <si>
    <t>wydatki inwest. jednost. budżet.</t>
  </si>
  <si>
    <t>80130</t>
  </si>
  <si>
    <t>Szkoły zawodowe</t>
  </si>
  <si>
    <t>Nagr.i wydat.nie zalicz.do wynagr.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</si>
  <si>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</si>
  <si>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</si>
  <si>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</si>
  <si>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</si>
  <si>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</si>
  <si>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</si>
  <si>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</si>
  <si>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</si>
  <si>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</si>
  <si>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</si>
  <si>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</si>
  <si>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</si>
  <si>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</si>
  <si>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</si>
  <si>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</si>
  <si>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</si>
  <si>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</si>
  <si>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</si>
  <si>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</si>
  <si>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</si>
  <si>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 xml:space="preserve">Przewodniczący Rady Powiatu: </t>
  </si>
  <si>
    <t>Przewodniczący Rady Powiatu:</t>
  </si>
  <si>
    <t>§6270  - dotacje z f-szy celowych na realiz.inwest.jedn.nie zal.do sektora fin.publ.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</si>
  <si>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</si>
  <si>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</si>
  <si>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</si>
  <si>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</si>
  <si>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</si>
  <si>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 xml:space="preserve">                 Przewodniczący Rady Powiatu: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</si>
  <si>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</si>
  <si>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</si>
  <si>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</si>
  <si>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</si>
  <si>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</si>
  <si>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</si>
  <si>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</si>
  <si>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</si>
  <si>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85156</t>
  </si>
  <si>
    <t>4130</t>
  </si>
  <si>
    <t>Składki na ubezp.zdrow.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</si>
  <si>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</si>
  <si>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</si>
  <si>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</si>
  <si>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</si>
  <si>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</si>
  <si>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</si>
  <si>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</si>
  <si>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</si>
  <si>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</si>
  <si>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</si>
  <si>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</si>
  <si>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</si>
  <si>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85203</t>
  </si>
  <si>
    <t>85311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</si>
  <si>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</si>
  <si>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</si>
  <si>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</si>
  <si>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</si>
  <si>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</si>
  <si>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</si>
  <si>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</si>
  <si>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</si>
  <si>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</si>
  <si>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</si>
  <si>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</si>
  <si>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</si>
  <si>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</si>
  <si>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</si>
  <si>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</si>
  <si>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</si>
  <si>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</si>
  <si>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</si>
  <si>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</si>
  <si>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</si>
  <si>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</si>
  <si>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</si>
  <si>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</si>
  <si>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</si>
  <si>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</si>
  <si>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</si>
  <si>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</si>
  <si>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</si>
  <si>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</si>
  <si>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</si>
  <si>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</si>
  <si>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</si>
  <si>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</si>
  <si>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</si>
  <si>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</si>
  <si>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</si>
  <si>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</si>
  <si>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</si>
  <si>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</si>
  <si>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</si>
  <si>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</si>
  <si>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</si>
  <si>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</si>
  <si>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</si>
  <si>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</si>
  <si>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</si>
  <si>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</si>
  <si>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</si>
  <si>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</si>
  <si>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</si>
  <si>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</si>
  <si>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</si>
  <si>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</si>
  <si>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</si>
  <si>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</si>
  <si>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85154</t>
  </si>
  <si>
    <t xml:space="preserve">Przeciwdziałanie alkoholizmowi </t>
  </si>
  <si>
    <t>Zakup usług internetowych</t>
  </si>
  <si>
    <t>85220</t>
  </si>
  <si>
    <t>Wynagrodzenia osobowe prac.</t>
  </si>
  <si>
    <t>Jednostki specjalistycznego poradnictwa, mieszkania chronione i ośrodki interwencji kryzysowej</t>
  </si>
  <si>
    <t>Odpis na ZFŚS naucz.emerytów</t>
  </si>
  <si>
    <t>Stypendia  dla uczniów</t>
  </si>
  <si>
    <t>dotacje celowe przekazane gminie na zadania bieżące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</si>
  <si>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</si>
  <si>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</si>
  <si>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</si>
  <si>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</si>
  <si>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</si>
  <si>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</si>
  <si>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</si>
  <si>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</si>
  <si>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>Dział</t>
  </si>
  <si>
    <t>Rozdział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</si>
  <si>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</si>
  <si>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</si>
  <si>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</si>
  <si>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</si>
  <si>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</si>
  <si>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</si>
  <si>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</si>
  <si>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</si>
  <si>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</si>
  <si>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</si>
  <si>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</si>
  <si>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</si>
  <si>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</si>
  <si>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</si>
  <si>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</si>
  <si>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</si>
  <si>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Komendy Powiatowe Państwowej Straży Pożarnej</t>
  </si>
  <si>
    <t>Placówki opiekuńczo - wychowawcze</t>
  </si>
  <si>
    <t>Rodziny zastępcze</t>
  </si>
  <si>
    <t>dotacje na real. zad. bież. jed. sekt. finan. publicz.</t>
  </si>
  <si>
    <t>6619</t>
  </si>
  <si>
    <t>6299</t>
  </si>
  <si>
    <t>środki na dofin. własnych inwestycji otrzym.z innych źródeł</t>
  </si>
  <si>
    <t>w tym:</t>
  </si>
  <si>
    <t>Źródła sfinansowania deficytu lub rozdysponowania nadwyżki budżetowej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</si>
  <si>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</si>
  <si>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</si>
  <si>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</si>
  <si>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</si>
  <si>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</si>
  <si>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</si>
  <si>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</si>
  <si>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</si>
  <si>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</si>
  <si>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</si>
  <si>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</si>
  <si>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</si>
  <si>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</si>
  <si>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</si>
  <si>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</si>
  <si>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</si>
  <si>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</si>
  <si>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</si>
  <si>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</si>
  <si>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</si>
  <si>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</si>
  <si>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Pow.Centra Pomocy Rodzinie</t>
  </si>
  <si>
    <t>6298</t>
  </si>
  <si>
    <t>datacje na realizację zadań bieżących jednostek sektora  finansów publicznych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</si>
  <si>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</si>
  <si>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</si>
  <si>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</si>
  <si>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</si>
  <si>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</si>
  <si>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</si>
  <si>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</si>
  <si>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</si>
  <si>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</si>
  <si>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</si>
  <si>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</si>
  <si>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</si>
  <si>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</si>
  <si>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</si>
  <si>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</si>
  <si>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</si>
  <si>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</si>
  <si>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</si>
  <si>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</si>
  <si>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</si>
  <si>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</si>
  <si>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</si>
  <si>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</si>
  <si>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</si>
  <si>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</si>
  <si>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</si>
  <si>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</si>
  <si>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</si>
  <si>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</si>
  <si>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</si>
  <si>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</si>
  <si>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</si>
  <si>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</si>
  <si>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</si>
  <si>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</si>
  <si>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</si>
  <si>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</si>
  <si>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</si>
  <si>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</si>
  <si>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Projekt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</si>
  <si>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</si>
  <si>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</si>
  <si>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</si>
  <si>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</si>
  <si>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</si>
  <si>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</si>
  <si>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</si>
  <si>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</si>
  <si>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</si>
  <si>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</si>
  <si>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</si>
  <si>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</si>
  <si>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</si>
  <si>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Priorytet 3 - Rozwój lokalny</t>
  </si>
  <si>
    <t xml:space="preserve">Program: ZPORR 2004-2006 "Przebudowa (modernizacja) Szpitala powiatowego w Olecku" </t>
  </si>
  <si>
    <t>Działanie 3.5.2 Lokalna infrastruktura ochrony zdrowia</t>
  </si>
  <si>
    <t>w złotych</t>
  </si>
  <si>
    <t>L.p</t>
  </si>
  <si>
    <t xml:space="preserve">Treść </t>
  </si>
  <si>
    <t>Prace geodezyjno-urządz. na potrzeby rolnictwa</t>
  </si>
  <si>
    <t>10.</t>
  </si>
  <si>
    <t>Powiatowy Zarząd Dróg w Olecku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</si>
  <si>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</si>
  <si>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</si>
  <si>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</si>
  <si>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</si>
  <si>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</si>
  <si>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</si>
  <si>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</si>
  <si>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</si>
  <si>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</si>
  <si>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</si>
  <si>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</si>
  <si>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</si>
  <si>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</si>
  <si>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</si>
  <si>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</si>
  <si>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</si>
  <si>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</si>
  <si>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</si>
  <si>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</si>
  <si>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</si>
  <si>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</si>
  <si>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</si>
  <si>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dotacje celowe otrzymane z gmin na inwestycje</t>
  </si>
  <si>
    <t>część oświatowa subw. ogólnej dla jst</t>
  </si>
  <si>
    <t>13.</t>
  </si>
  <si>
    <t>dotacje celowe na zadania z zakresu administracji rządowej</t>
  </si>
  <si>
    <t>14.</t>
  </si>
  <si>
    <t xml:space="preserve">dotacje celowe otrzymane z powiatów na zadania bieżące </t>
  </si>
  <si>
    <t>dotacje celowe na zad. własne powiatu</t>
  </si>
  <si>
    <t>Ośrodki wsparcia</t>
  </si>
  <si>
    <t>15.</t>
  </si>
  <si>
    <t>16.</t>
  </si>
  <si>
    <t>17.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</si>
  <si>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</si>
  <si>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</si>
  <si>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</si>
  <si>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</si>
  <si>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</si>
  <si>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</si>
  <si>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</si>
  <si>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</si>
  <si>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</si>
  <si>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</si>
  <si>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</si>
  <si>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</si>
  <si>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</si>
  <si>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</si>
  <si>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</si>
  <si>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</si>
  <si>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</si>
  <si>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</si>
  <si>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</si>
  <si>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</si>
  <si>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</si>
  <si>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</si>
  <si>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</si>
  <si>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</si>
  <si>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</si>
  <si>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</si>
  <si>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Skł.na ubezp.zdrow.dla os.nie obj.obow.ubezp.</t>
  </si>
  <si>
    <t>Wypłaty z tyt. poręczeń i gwarancji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</si>
  <si>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</si>
  <si>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</si>
  <si>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</si>
  <si>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</si>
  <si>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</si>
  <si>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</si>
  <si>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</si>
  <si>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</si>
  <si>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</si>
  <si>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</si>
  <si>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</si>
  <si>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</si>
  <si>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</si>
  <si>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VI.1.</t>
  </si>
  <si>
    <t>VI.2.</t>
  </si>
  <si>
    <t>VII.1.</t>
  </si>
  <si>
    <t>VII.2.</t>
  </si>
  <si>
    <t>środki pochodzące z innych źródeł</t>
  </si>
  <si>
    <t>- przelewy na fundusz centralny</t>
  </si>
  <si>
    <t>- przelewy na fundusz wojewódzki</t>
  </si>
  <si>
    <t>§ 903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</si>
  <si>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</si>
  <si>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</si>
  <si>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</si>
  <si>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</si>
  <si>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</si>
  <si>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Nagrody i wyd.nie zal.do wynagr.</t>
  </si>
  <si>
    <t>4170</t>
  </si>
  <si>
    <t>Wynagrodzenia bezosobowe</t>
  </si>
  <si>
    <t>4350</t>
  </si>
  <si>
    <t>Opłaty za usługi internetowe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</si>
  <si>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</si>
  <si>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</si>
  <si>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</si>
  <si>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</si>
  <si>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</si>
  <si>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</si>
  <si>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</si>
  <si>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</si>
  <si>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</si>
  <si>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6439</t>
  </si>
  <si>
    <t>3250</t>
  </si>
  <si>
    <t>4610</t>
  </si>
  <si>
    <t>Gospodarka leśna</t>
  </si>
  <si>
    <t>02001</t>
  </si>
  <si>
    <t>§ 0830  - Wpływy z usług</t>
  </si>
  <si>
    <t>§ 0920  - Odsetki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</si>
  <si>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</si>
  <si>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</si>
  <si>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</si>
  <si>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>Wydatki majątkowe, w tym</t>
  </si>
  <si>
    <t>Odsetki od kredytów i pożyczek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</si>
  <si>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</si>
  <si>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</si>
  <si>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</si>
  <si>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</si>
  <si>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</si>
  <si>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</si>
  <si>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</si>
  <si>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</si>
  <si>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</si>
  <si>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</si>
  <si>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</si>
  <si>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</si>
  <si>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</si>
  <si>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</si>
  <si>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</si>
  <si>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</si>
  <si>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</si>
  <si>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</si>
  <si>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</si>
  <si>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</si>
  <si>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</si>
  <si>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</si>
  <si>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</si>
  <si>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</si>
  <si>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</si>
  <si>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</si>
  <si>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</si>
  <si>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Przewidywane wykonanie 2002</t>
  </si>
  <si>
    <t>Nagr.i wyd.nie zal.do wynagr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</si>
  <si>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</si>
  <si>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</si>
  <si>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</si>
  <si>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</si>
  <si>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Plan przychodów i wydatków Powiatowego Funduszu Gospodarki Zasobem Geodezyjnym i Kartograficznym</t>
  </si>
  <si>
    <t>w zł.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</si>
  <si>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</si>
  <si>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</si>
  <si>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</si>
  <si>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</si>
  <si>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</si>
  <si>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</si>
  <si>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</si>
  <si>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</si>
  <si>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</si>
  <si>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</si>
  <si>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</si>
  <si>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§ 6120- wydatki na zakupy inwestycyjne</t>
  </si>
  <si>
    <t xml:space="preserve">dochody z najmu i dzierżawy składników majątkowych </t>
  </si>
  <si>
    <t xml:space="preserve">środki na finan. własnych inwest. pozysk.z innych źródeł </t>
  </si>
  <si>
    <t>Kredyty zaciągane w bankach krajowych</t>
  </si>
  <si>
    <t>11.</t>
  </si>
  <si>
    <t>80123</t>
  </si>
  <si>
    <t>Licea profilowane</t>
  </si>
  <si>
    <t>Drogi publiczne powiatowe</t>
  </si>
  <si>
    <t>4420</t>
  </si>
  <si>
    <t>Podróże służbowe zagraniczne</t>
  </si>
  <si>
    <t>Opracowania geodez. i kartogr.</t>
  </si>
  <si>
    <t>Przewodniczący Rady Powiatu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</si>
  <si>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</si>
  <si>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</si>
  <si>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</si>
  <si>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</si>
  <si>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</si>
  <si>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</si>
  <si>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</si>
  <si>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Dotacje dla gmin</t>
  </si>
  <si>
    <t>PLAN DOCHODÓW BUDŻETU POWIATU NA ROK 2008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</si>
  <si>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</si>
  <si>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</si>
  <si>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</si>
  <si>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</si>
  <si>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</si>
  <si>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</si>
  <si>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</si>
  <si>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</si>
  <si>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</si>
  <si>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>Marian Świerszcz</t>
  </si>
  <si>
    <t>Środki otrzymane od pozostałych jednostek sektora finansów publicznych</t>
  </si>
  <si>
    <t>PLAN WYDATKÓW BUDŻETU POWIATU NA ROK 2008</t>
  </si>
  <si>
    <t>4550</t>
  </si>
  <si>
    <t>Szkol. prac.niebędących czł.sł.cywilnej</t>
  </si>
  <si>
    <t>Zakup leków i mat.medycznych</t>
  </si>
  <si>
    <t>rok budżetowy 2008 (8+9+10+11)</t>
  </si>
  <si>
    <t>"Przebudowa drogi powiatowej nr 1857 N "Orłowo-Wronki-Połom-Straduny" w zakresie dokumentacji</t>
  </si>
  <si>
    <t>Budowa 2 zatok autobusowych w m. Lenarty</t>
  </si>
  <si>
    <t>Komenda Powiatowa Państwowej Straży Pożarnej w Olecku</t>
  </si>
  <si>
    <t>Zakup sprzętu dla grupy wodno-nurkowej</t>
  </si>
  <si>
    <t xml:space="preserve">                                 Limity wydatków na wieloletnie programy inwestycyjne w latach 2007 - 2010                                                                                         </t>
  </si>
  <si>
    <t>"Przebudowa drogi powiatowej nr 1826N Dudki - Zajdy - Kukowo - Nowy Młyn na odcinku Dudki - Zajdy" 2,5 km</t>
  </si>
  <si>
    <t>"Przebudowa drogi powiatowej nr 1940 N Kukowo - Zatyki - Kijewo" 6,7km</t>
  </si>
  <si>
    <t>Termomodernizacja budynków powiatu</t>
  </si>
  <si>
    <t>Przebudowa i modernizacja Szpitala Powiatowego w Olecku (lata: 2005 - 2008)</t>
  </si>
  <si>
    <t>Budowa chodnika w miejscowości Nory - 0,450 km</t>
  </si>
  <si>
    <t xml:space="preserve">                                 Zadania inwestycyjne w 2008 r.                                                                                              </t>
  </si>
  <si>
    <t xml:space="preserve">                                   Pozostałe wydatki majątkowe na 2008 rok</t>
  </si>
  <si>
    <t>Plan na 2008 rok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</si>
  <si>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</si>
  <si>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</si>
  <si>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</si>
  <si>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4015</t>
  </si>
  <si>
    <t>4016</t>
  </si>
  <si>
    <t>4115</t>
  </si>
  <si>
    <t>4116</t>
  </si>
  <si>
    <t>4125</t>
  </si>
  <si>
    <t>4126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</si>
  <si>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</si>
  <si>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</si>
  <si>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</si>
  <si>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</si>
  <si>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</si>
  <si>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</si>
  <si>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</si>
  <si>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</si>
  <si>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</si>
  <si>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>4306</t>
  </si>
  <si>
    <t>4425</t>
  </si>
  <si>
    <t>4426</t>
  </si>
  <si>
    <t>4435</t>
  </si>
  <si>
    <t>4436</t>
  </si>
  <si>
    <t>4755</t>
  </si>
  <si>
    <t>4756</t>
  </si>
  <si>
    <t>B.Środki i dotacje otrzymane od innych jst oraz innych jednostek zalicznych do sektora finansów publicznych</t>
  </si>
  <si>
    <t>6620</t>
  </si>
  <si>
    <t xml:space="preserve">Dotacje celowe przekazane dla powiatu na zakupy inwestycyjne realizowane na podstawie porozumień </t>
  </si>
  <si>
    <t>75405</t>
  </si>
  <si>
    <t>Komendy Powiatowe Policji</t>
  </si>
  <si>
    <t>6170</t>
  </si>
  <si>
    <t xml:space="preserve">Wpłaty jednostek na fundusz celowy na finansowanie zadań inwestycyjnych </t>
  </si>
  <si>
    <t>Plan 2008</t>
  </si>
  <si>
    <t>1a.</t>
  </si>
  <si>
    <t>Spłata kredytu z obligacji</t>
  </si>
  <si>
    <t>Plan na 2008</t>
  </si>
  <si>
    <t>Przewidywane wykonanie w 2007 r.</t>
  </si>
  <si>
    <t>2008 rok</t>
  </si>
  <si>
    <t>Plan na 2008 r</t>
  </si>
  <si>
    <t>Prognoza kwoty długu powiatu na rok 2008 i lata następne</t>
  </si>
  <si>
    <t>§ 4300 - zakup usług pozostałych</t>
  </si>
  <si>
    <t xml:space="preserve"> § 4210 - zakup materiałów i wyposażenia</t>
  </si>
  <si>
    <t>§ 2450 - dotacje przekazane z funduszy celowych na realizację zadań bieżących dla jednostek niezalicznych do sektora finansów publicznych</t>
  </si>
  <si>
    <t>§ 2710 - wydatki na pomoc finansową udzielaną na podstawie porozumień z jst na dofinansow. zadań bieżących</t>
  </si>
  <si>
    <t>§ 2440 - dotacje przekazane z funduszy celowych na realizację zadań bieżących dla jednostek sektora finansów publicznych</t>
  </si>
  <si>
    <t>§ 4700 - szkolenia osób nie będących członkami służby cywilnej</t>
  </si>
  <si>
    <t xml:space="preserve"> A. Dotacje i środki z budżetu państwa ( np.. Od wojewody, MEN, UKFiS, ...)</t>
  </si>
  <si>
    <t xml:space="preserve"> C. Inne źródła</t>
  </si>
  <si>
    <t>środki na dofinansowanie własnych zadań bieżących powiatów pozyskane z innych żródeł</t>
  </si>
  <si>
    <t>6610</t>
  </si>
  <si>
    <t>Zakłady opiekuńczo-lecznicze i pielęgnacyjno-opiekuńcze</t>
  </si>
  <si>
    <t>85117</t>
  </si>
  <si>
    <t>6220</t>
  </si>
  <si>
    <t>Dotacje celowe z budżetu na dofinansowanie kosztów realizacji inwestycji innych jednostek sektora finansów publicznych</t>
  </si>
  <si>
    <t>§ 4360 - zakup rozmów telefon. telefonii komórkowej</t>
  </si>
  <si>
    <t>Priorytet 9: Polityka regionalna i działania transgraniczne</t>
  </si>
  <si>
    <t>Tytuł projektu: Wirtualny przewodnik po krainie EGO</t>
  </si>
  <si>
    <t>Norweski Mechanizm Finansowy</t>
  </si>
  <si>
    <t>750, 75075</t>
  </si>
  <si>
    <t xml:space="preserve">      Marian Świerszcz</t>
  </si>
  <si>
    <t>Rodzaj zadłużenia</t>
  </si>
  <si>
    <t>Przewidywane wykonanie na koniec 2007 r.</t>
  </si>
  <si>
    <t xml:space="preserve">         Marian Świerszcz</t>
  </si>
  <si>
    <t>Środki pozyskane ze źródeł zagranicznych</t>
  </si>
  <si>
    <t>KULTURA I OCHRONA DZIEDZICTWA NARODOWEGO</t>
  </si>
  <si>
    <t>4160</t>
  </si>
  <si>
    <t>Pokrycie przejętych zobowiązań po likwidowanym SPZOZ</t>
  </si>
  <si>
    <t>85226</t>
  </si>
  <si>
    <t>Ośrodki adopcyjno-opiekuńcze</t>
  </si>
  <si>
    <t>Wykonanie lądowiska dla helikoptera przy Szpitalu Powiatowym w Olecku</t>
  </si>
  <si>
    <t>Wykonanie dróg dojazdowych przy Szpitalu Powiatowym w Olecku</t>
  </si>
  <si>
    <t>"Przebudowa odcinka drogi powiatowej nr 1899 N Olecko-Krupin-Szczecinki"około 4 km - I etap</t>
  </si>
  <si>
    <t>Zminy</t>
  </si>
  <si>
    <t>Zwiększenia</t>
  </si>
  <si>
    <t>zmniejszenia</t>
  </si>
  <si>
    <t>Plan po zmianach na 2008 rok</t>
  </si>
  <si>
    <t>dotacje celowe otrzymane z budżetu państwa na realizację inwestycji własnych powiatu</t>
  </si>
  <si>
    <t>Plan po zmianach         na 2008 rok</t>
  </si>
  <si>
    <t>Zmiany</t>
  </si>
  <si>
    <t>Zwiększenie</t>
  </si>
  <si>
    <t>Zmniejszenie</t>
  </si>
  <si>
    <t>KULTURA FIZYCZNA                  I SPORT</t>
  </si>
  <si>
    <t>Zalącznik Nr 1 do Uchwały Rady Powiatu w Olecku Nr XIV/…./08 z dnia 31 stycznia 2008 roku</t>
  </si>
  <si>
    <t>Załącznik nr 2 do Uchwały Rady Powiatu w Olecku Nr XIV/......./08 z dn. 31 stycznia 2008 roku</t>
  </si>
  <si>
    <t>Załącznik nr 3 do Uchwały Rady Powiatu w Olecku Nr XIV/....../08 z dnia 31 stycznia 2008 roku</t>
  </si>
  <si>
    <t>Załącznik nr 3a do Uchwały Rady Powiatu w Olecku Nr XIV/....../08 z dnia 31 stycznia 2008 roku</t>
  </si>
  <si>
    <t>Załącznik Nr 3b do Uchwały Rady Powiatu w Olecku             Nr XIV/…../08z dnia  31 stycznia 2008 roku</t>
  </si>
  <si>
    <t>Załącznik Nr 5 do Uchwały Rady Powiatu w Olecku Nr XIV/....../08 z dnia  31 stycznia 2008 roku</t>
  </si>
  <si>
    <t xml:space="preserve">Plan przychodów i wydatków Powiatowego Funduszu                                           Ochrony Środowiska i Gospodarki Wodnej </t>
  </si>
  <si>
    <t xml:space="preserve">Rezerwa celowa </t>
  </si>
  <si>
    <t>80148</t>
  </si>
  <si>
    <t>Stołówki szkolne</t>
  </si>
  <si>
    <t>Szkol. prac. niebędących  członkami służby cywilnej</t>
  </si>
  <si>
    <t>4217</t>
  </si>
  <si>
    <t>4307</t>
  </si>
  <si>
    <t>4427</t>
  </si>
  <si>
    <t>podróże służbowe zagraniczne</t>
  </si>
  <si>
    <t>2707</t>
  </si>
  <si>
    <t>2.1</t>
  </si>
  <si>
    <t>854, 85495</t>
  </si>
  <si>
    <t>§ 4217</t>
  </si>
  <si>
    <t>§ 4307</t>
  </si>
  <si>
    <t>§ 4427</t>
  </si>
  <si>
    <t>2.2</t>
  </si>
  <si>
    <t>Załącznik nr 4 do Uchwały Rady Powiatu w Olecku Nr XIV/........./08z dnia 31 stycznia 2008 roku</t>
  </si>
  <si>
    <t>Załącznik nr 6 do Uchwały Rady Powiatu w Olecku nr XIV/…./08  z dnia 31 stycznia 2008r.</t>
  </si>
  <si>
    <t>Załacznik Nr 7 do Uchwały Rady Powiatu  w Olecku Nr XIIV......./08 z dnia 31 stycznia 2008r.</t>
  </si>
  <si>
    <t>Załącznik nr 8 do Uchwały Rady Powiatu  w Olecku Nr  XIV./....../08 z dnia 31 stycznia 2008r.</t>
  </si>
  <si>
    <t>Tytuł projektu: Współczesność i perspektywy rozwoju przemysłu transportowego w Europie oraz ich konsekwencje dla środowiska naturalnego.</t>
  </si>
  <si>
    <t>Wielostronne projekty partnerskie szkół</t>
  </si>
  <si>
    <t>COMENIUS - partnerskie projekty szkół</t>
  </si>
  <si>
    <t>GOSPODARKA MIESZK. ORAZ NIEMATERIALNE USŁUGI KOMUNALNE</t>
  </si>
  <si>
    <t>Zakup uslug obejmuj. tłumaczenia</t>
  </si>
  <si>
    <t>Szkol. członk. korpusu służb. cywil.</t>
  </si>
  <si>
    <t>Prace geodezyjne i kartograf. (nieinwestycyjne)</t>
  </si>
  <si>
    <t>Szkol. prac.niebęd. czł.sł.cywilnej</t>
  </si>
  <si>
    <t>Skł. na ubezp. zdrow.osób nie objętych obowiązkowym ubezpieczeniem zdrowotnym</t>
  </si>
  <si>
    <t>Rehabilitacja zawodowa  i społeczna osób niepełnosprawnych</t>
  </si>
  <si>
    <t>Nagr.i wyd.nie zal.do wynagrodz.</t>
  </si>
  <si>
    <t>Wynagrodz. osobowe prac.</t>
  </si>
  <si>
    <t>dotacje przekazane dla j.s.t. na zadania bieżące realizowane na podstawie porozumień</t>
  </si>
  <si>
    <t>Załącznik Nr 6a do Uchwały Rady Powiatu w Olecku  nr XIV/……/08 z dnia 31 stycznia 2008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</si>
</sst>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 wrapText="1"/>
    </xf>
    <xf numFmtId="0" fontId="10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41" fontId="11" fillId="0" borderId="4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7" fillId="3" borderId="1" xfId="0" applyFont="1" applyFill="1" applyBorder="1" applyAlignment="1">
      <alignment wrapText="1"/>
    </xf>
    <xf numFmtId="0" fontId="4" fillId="3" borderId="5" xfId="0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7" fillId="5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10" fillId="5" borderId="1" xfId="0" applyFont="1" applyFill="1" applyBorder="1" applyAlignment="1">
      <alignment/>
    </xf>
    <xf numFmtId="41" fontId="11" fillId="0" borderId="4" xfId="0" applyNumberFormat="1" applyFont="1" applyBorder="1" applyAlignment="1">
      <alignment horizontal="left"/>
    </xf>
    <xf numFmtId="41" fontId="11" fillId="0" borderId="4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41" fontId="10" fillId="6" borderId="1" xfId="0" applyNumberFormat="1" applyFont="1" applyFill="1" applyBorder="1" applyAlignment="1">
      <alignment horizontal="center"/>
    </xf>
    <xf numFmtId="41" fontId="11" fillId="6" borderId="1" xfId="0" applyNumberFormat="1" applyFont="1" applyFill="1" applyBorder="1" applyAlignment="1">
      <alignment horizontal="center" vertical="center"/>
    </xf>
    <xf numFmtId="41" fontId="11" fillId="5" borderId="1" xfId="0" applyNumberFormat="1" applyFont="1" applyFill="1" applyBorder="1" applyAlignment="1">
      <alignment horizontal="center" vertical="center"/>
    </xf>
    <xf numFmtId="41" fontId="11" fillId="5" borderId="2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4" fillId="2" borderId="11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3" fontId="10" fillId="2" borderId="5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0" fillId="0" borderId="16" xfId="0" applyFont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30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31" xfId="0" applyFont="1" applyFill="1" applyBorder="1" applyAlignment="1">
      <alignment horizont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/>
    </xf>
    <xf numFmtId="0" fontId="0" fillId="4" borderId="7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2" borderId="11" xfId="0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 wrapText="1"/>
    </xf>
    <xf numFmtId="49" fontId="10" fillId="3" borderId="9" xfId="0" applyNumberFormat="1" applyFont="1" applyFill="1" applyBorder="1" applyAlignment="1">
      <alignment/>
    </xf>
    <xf numFmtId="49" fontId="11" fillId="3" borderId="5" xfId="0" applyNumberFormat="1" applyFont="1" applyFill="1" applyBorder="1" applyAlignment="1">
      <alignment horizontal="left"/>
    </xf>
    <xf numFmtId="49" fontId="10" fillId="5" borderId="1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1" fillId="0" borderId="11" xfId="0" applyNumberFormat="1" applyFont="1" applyBorder="1" applyAlignment="1">
      <alignment horizontal="center"/>
    </xf>
    <xf numFmtId="49" fontId="10" fillId="3" borderId="11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left"/>
    </xf>
    <xf numFmtId="49" fontId="10" fillId="5" borderId="11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1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49" fontId="10" fillId="2" borderId="1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3" borderId="4" xfId="0" applyNumberFormat="1" applyFont="1" applyFill="1" applyBorder="1" applyAlignment="1">
      <alignment horizontal="left"/>
    </xf>
    <xf numFmtId="49" fontId="10" fillId="5" borderId="34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 horizontal="left"/>
    </xf>
    <xf numFmtId="49" fontId="11" fillId="0" borderId="12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left"/>
    </xf>
    <xf numFmtId="49" fontId="11" fillId="2" borderId="11" xfId="0" applyNumberFormat="1" applyFont="1" applyFill="1" applyBorder="1" applyAlignment="1">
      <alignment/>
    </xf>
    <xf numFmtId="49" fontId="10" fillId="0" borderId="1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3" borderId="1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11" fillId="7" borderId="3" xfId="0" applyNumberFormat="1" applyFont="1" applyFill="1" applyBorder="1" applyAlignment="1">
      <alignment horizontal="center"/>
    </xf>
    <xf numFmtId="49" fontId="11" fillId="7" borderId="16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0" fontId="4" fillId="4" borderId="35" xfId="0" applyFont="1" applyFill="1" applyBorder="1" applyAlignment="1">
      <alignment horizontal="center"/>
    </xf>
    <xf numFmtId="0" fontId="4" fillId="4" borderId="36" xfId="0" applyFont="1" applyFill="1" applyBorder="1" applyAlignment="1">
      <alignment/>
    </xf>
    <xf numFmtId="0" fontId="0" fillId="4" borderId="28" xfId="0" applyFill="1" applyBorder="1" applyAlignment="1">
      <alignment/>
    </xf>
    <xf numFmtId="0" fontId="4" fillId="4" borderId="20" xfId="0" applyFont="1" applyFill="1" applyBorder="1" applyAlignment="1">
      <alignment/>
    </xf>
    <xf numFmtId="0" fontId="0" fillId="0" borderId="15" xfId="0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3" fontId="10" fillId="2" borderId="37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8" borderId="15" xfId="0" applyFont="1" applyFill="1" applyBorder="1" applyAlignment="1" applyProtection="1">
      <alignment horizontal="center" vertical="center"/>
      <protection/>
    </xf>
    <xf numFmtId="3" fontId="9" fillId="0" borderId="1" xfId="0" applyNumberFormat="1" applyFont="1" applyBorder="1" applyAlignment="1">
      <alignment/>
    </xf>
    <xf numFmtId="3" fontId="7" fillId="3" borderId="1" xfId="0" applyNumberFormat="1" applyFont="1" applyFill="1" applyBorder="1" applyAlignment="1">
      <alignment/>
    </xf>
    <xf numFmtId="0" fontId="7" fillId="8" borderId="16" xfId="0" applyFont="1" applyFill="1" applyBorder="1" applyAlignment="1" applyProtection="1">
      <alignment horizontal="center" vertical="center"/>
      <protection/>
    </xf>
    <xf numFmtId="0" fontId="7" fillId="8" borderId="16" xfId="0" applyFont="1" applyFill="1" applyBorder="1" applyAlignment="1" applyProtection="1">
      <alignment horizontal="left" vertical="center"/>
      <protection/>
    </xf>
    <xf numFmtId="0" fontId="7" fillId="8" borderId="16" xfId="0" applyFont="1" applyFill="1" applyBorder="1" applyAlignment="1" applyProtection="1">
      <alignment horizontal="center" vertical="center" wrapText="1"/>
      <protection/>
    </xf>
    <xf numFmtId="0" fontId="4" fillId="3" borderId="9" xfId="0" applyFont="1" applyFill="1" applyBorder="1" applyAlignment="1">
      <alignment horizontal="right"/>
    </xf>
    <xf numFmtId="0" fontId="11" fillId="0" borderId="6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3" fontId="10" fillId="3" borderId="5" xfId="0" applyNumberFormat="1" applyFont="1" applyFill="1" applyBorder="1" applyAlignment="1">
      <alignment/>
    </xf>
    <xf numFmtId="3" fontId="11" fillId="3" borderId="5" xfId="0" applyNumberFormat="1" applyFont="1" applyFill="1" applyBorder="1" applyAlignment="1">
      <alignment/>
    </xf>
    <xf numFmtId="3" fontId="10" fillId="3" borderId="37" xfId="0" applyNumberFormat="1" applyFont="1" applyFill="1" applyBorder="1" applyAlignment="1">
      <alignment/>
    </xf>
    <xf numFmtId="3" fontId="10" fillId="5" borderId="1" xfId="0" applyNumberFormat="1" applyFont="1" applyFill="1" applyBorder="1" applyAlignment="1">
      <alignment/>
    </xf>
    <xf numFmtId="3" fontId="10" fillId="5" borderId="25" xfId="0" applyNumberFormat="1" applyFont="1" applyFill="1" applyBorder="1" applyAlignment="1">
      <alignment/>
    </xf>
    <xf numFmtId="3" fontId="11" fillId="2" borderId="5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1" fillId="2" borderId="37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/>
    </xf>
    <xf numFmtId="3" fontId="10" fillId="3" borderId="25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2" borderId="0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 horizontal="right"/>
    </xf>
    <xf numFmtId="3" fontId="11" fillId="3" borderId="37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3" fontId="10" fillId="7" borderId="16" xfId="0" applyNumberFormat="1" applyFont="1" applyFill="1" applyBorder="1" applyAlignment="1">
      <alignment/>
    </xf>
    <xf numFmtId="49" fontId="10" fillId="2" borderId="34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2" borderId="5" xfId="0" applyNumberFormat="1" applyFont="1" applyFill="1" applyBorder="1" applyAlignment="1">
      <alignment/>
    </xf>
    <xf numFmtId="3" fontId="11" fillId="2" borderId="37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0" borderId="2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0" borderId="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2" borderId="1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3" fontId="0" fillId="4" borderId="24" xfId="0" applyNumberFormat="1" applyFill="1" applyBorder="1" applyAlignment="1">
      <alignment/>
    </xf>
    <xf numFmtId="0" fontId="11" fillId="0" borderId="0" xfId="0" applyFont="1" applyAlignment="1">
      <alignment wrapText="1"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4" fillId="4" borderId="28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" fillId="4" borderId="26" xfId="0" applyNumberFormat="1" applyFont="1" applyFill="1" applyBorder="1" applyAlignment="1">
      <alignment/>
    </xf>
    <xf numFmtId="3" fontId="0" fillId="0" borderId="2" xfId="0" applyNumberFormat="1" applyBorder="1" applyAlignment="1">
      <alignment/>
    </xf>
    <xf numFmtId="0" fontId="9" fillId="0" borderId="1" xfId="0" applyFont="1" applyBorder="1" applyAlignment="1">
      <alignment wrapText="1"/>
    </xf>
    <xf numFmtId="3" fontId="9" fillId="0" borderId="4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4" borderId="25" xfId="0" applyNumberFormat="1" applyFont="1" applyFill="1" applyBorder="1" applyAlignment="1">
      <alignment/>
    </xf>
    <xf numFmtId="3" fontId="0" fillId="0" borderId="25" xfId="0" applyNumberFormat="1" applyBorder="1" applyAlignment="1">
      <alignment/>
    </xf>
    <xf numFmtId="49" fontId="11" fillId="0" borderId="5" xfId="0" applyNumberFormat="1" applyFont="1" applyBorder="1" applyAlignment="1">
      <alignment horizontal="left"/>
    </xf>
    <xf numFmtId="3" fontId="11" fillId="2" borderId="21" xfId="0" applyNumberFormat="1" applyFont="1" applyFill="1" applyBorder="1" applyAlignment="1">
      <alignment/>
    </xf>
    <xf numFmtId="3" fontId="11" fillId="2" borderId="40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/>
    </xf>
    <xf numFmtId="3" fontId="11" fillId="2" borderId="26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/>
    </xf>
    <xf numFmtId="3" fontId="11" fillId="0" borderId="1" xfId="0" applyNumberFormat="1" applyFont="1" applyBorder="1" applyAlignment="1">
      <alignment/>
    </xf>
    <xf numFmtId="0" fontId="1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3" fontId="11" fillId="2" borderId="37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center" vertical="center"/>
    </xf>
    <xf numFmtId="3" fontId="4" fillId="5" borderId="39" xfId="0" applyNumberFormat="1" applyFont="1" applyFill="1" applyBorder="1" applyAlignment="1">
      <alignment horizontal="center"/>
    </xf>
    <xf numFmtId="49" fontId="10" fillId="5" borderId="11" xfId="0" applyNumberFormat="1" applyFont="1" applyFill="1" applyBorder="1" applyAlignment="1">
      <alignment horizontal="left"/>
    </xf>
    <xf numFmtId="3" fontId="11" fillId="2" borderId="25" xfId="0" applyNumberFormat="1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11" fillId="0" borderId="0" xfId="0" applyFont="1" applyAlignment="1">
      <alignment horizontal="center"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0" fontId="9" fillId="0" borderId="41" xfId="0" applyFont="1" applyBorder="1" applyAlignment="1">
      <alignment wrapText="1"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3" fontId="0" fillId="0" borderId="25" xfId="0" applyNumberFormat="1" applyBorder="1" applyAlignment="1">
      <alignment horizontal="right"/>
    </xf>
    <xf numFmtId="49" fontId="9" fillId="0" borderId="16" xfId="0" applyNumberFormat="1" applyFont="1" applyBorder="1" applyAlignment="1">
      <alignment/>
    </xf>
    <xf numFmtId="3" fontId="0" fillId="0" borderId="39" xfId="0" applyNumberFormat="1" applyBorder="1" applyAlignment="1">
      <alignment horizontal="right"/>
    </xf>
    <xf numFmtId="0" fontId="4" fillId="6" borderId="29" xfId="0" applyFont="1" applyFill="1" applyBorder="1" applyAlignment="1">
      <alignment horizontal="center" wrapText="1"/>
    </xf>
    <xf numFmtId="49" fontId="9" fillId="0" borderId="5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4" fillId="4" borderId="29" xfId="0" applyNumberFormat="1" applyFont="1" applyFill="1" applyBorder="1" applyAlignment="1">
      <alignment/>
    </xf>
    <xf numFmtId="49" fontId="9" fillId="0" borderId="4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9" fillId="0" borderId="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3" fontId="0" fillId="0" borderId="45" xfId="0" applyNumberFormat="1" applyFont="1" applyBorder="1" applyAlignment="1">
      <alignment/>
    </xf>
    <xf numFmtId="0" fontId="4" fillId="3" borderId="9" xfId="0" applyFont="1" applyFill="1" applyBorder="1" applyAlignment="1">
      <alignment horizontal="center"/>
    </xf>
    <xf numFmtId="3" fontId="4" fillId="3" borderId="37" xfId="0" applyNumberFormat="1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3" fontId="4" fillId="3" borderId="25" xfId="0" applyNumberFormat="1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3" fontId="7" fillId="4" borderId="7" xfId="0" applyNumberFormat="1" applyFont="1" applyFill="1" applyBorder="1" applyAlignment="1">
      <alignment/>
    </xf>
    <xf numFmtId="3" fontId="9" fillId="0" borderId="9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49" fontId="9" fillId="0" borderId="42" xfId="0" applyNumberFormat="1" applyFont="1" applyBorder="1" applyAlignment="1">
      <alignment wrapText="1"/>
    </xf>
    <xf numFmtId="0" fontId="4" fillId="3" borderId="17" xfId="0" applyFont="1" applyFill="1" applyBorder="1" applyAlignment="1">
      <alignment horizontal="center"/>
    </xf>
    <xf numFmtId="0" fontId="4" fillId="3" borderId="43" xfId="0" applyFont="1" applyFill="1" applyBorder="1" applyAlignment="1">
      <alignment/>
    </xf>
    <xf numFmtId="0" fontId="4" fillId="3" borderId="19" xfId="0" applyFont="1" applyFill="1" applyBorder="1" applyAlignment="1">
      <alignment horizontal="center"/>
    </xf>
    <xf numFmtId="49" fontId="4" fillId="3" borderId="42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2" xfId="0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0" fontId="10" fillId="5" borderId="1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3" fontId="4" fillId="3" borderId="29" xfId="0" applyNumberFormat="1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/>
    </xf>
    <xf numFmtId="3" fontId="4" fillId="3" borderId="29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/>
    </xf>
    <xf numFmtId="3" fontId="0" fillId="4" borderId="45" xfId="0" applyNumberFormat="1" applyFill="1" applyBorder="1" applyAlignment="1">
      <alignment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37" xfId="0" applyNumberFormat="1" applyFont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3" fontId="11" fillId="0" borderId="2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4" fillId="5" borderId="35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14" fillId="0" borderId="47" xfId="0" applyFont="1" applyBorder="1" applyAlignment="1">
      <alignment vertical="center" wrapText="1"/>
    </xf>
    <xf numFmtId="0" fontId="14" fillId="0" borderId="34" xfId="0" applyFont="1" applyBorder="1" applyAlignment="1">
      <alignment vertical="center"/>
    </xf>
    <xf numFmtId="0" fontId="14" fillId="0" borderId="34" xfId="0" applyFont="1" applyBorder="1" applyAlignment="1">
      <alignment vertical="center" wrapText="1"/>
    </xf>
    <xf numFmtId="0" fontId="14" fillId="0" borderId="34" xfId="0" applyFont="1" applyBorder="1" applyAlignment="1">
      <alignment horizontal="left" vertical="center" indent="1"/>
    </xf>
    <xf numFmtId="0" fontId="14" fillId="0" borderId="34" xfId="0" applyFont="1" applyBorder="1" applyAlignment="1">
      <alignment horizontal="left" vertical="center" wrapText="1" indent="1"/>
    </xf>
    <xf numFmtId="0" fontId="14" fillId="0" borderId="48" xfId="0" applyFont="1" applyBorder="1" applyAlignment="1">
      <alignment vertical="center"/>
    </xf>
    <xf numFmtId="0" fontId="14" fillId="0" borderId="20" xfId="0" applyFont="1" applyBorder="1" applyAlignment="1">
      <alignment vertical="center" wrapText="1"/>
    </xf>
    <xf numFmtId="10" fontId="11" fillId="0" borderId="16" xfId="0" applyNumberFormat="1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10" fontId="10" fillId="0" borderId="25" xfId="0" applyNumberFormat="1" applyFont="1" applyBorder="1" applyAlignment="1">
      <alignment/>
    </xf>
    <xf numFmtId="3" fontId="11" fillId="0" borderId="23" xfId="0" applyNumberFormat="1" applyFont="1" applyFill="1" applyBorder="1" applyAlignment="1">
      <alignment/>
    </xf>
    <xf numFmtId="49" fontId="10" fillId="5" borderId="1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/>
    </xf>
    <xf numFmtId="3" fontId="11" fillId="2" borderId="25" xfId="0" applyNumberFormat="1" applyFont="1" applyFill="1" applyBorder="1" applyAlignment="1">
      <alignment horizontal="center"/>
    </xf>
    <xf numFmtId="10" fontId="10" fillId="0" borderId="16" xfId="0" applyNumberFormat="1" applyFont="1" applyBorder="1" applyAlignment="1">
      <alignment/>
    </xf>
    <xf numFmtId="0" fontId="4" fillId="8" borderId="9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3" fontId="4" fillId="8" borderId="37" xfId="0" applyNumberFormat="1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3" fontId="21" fillId="4" borderId="37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wrapText="1"/>
    </xf>
    <xf numFmtId="0" fontId="19" fillId="4" borderId="9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vertical="center" wrapText="1"/>
    </xf>
    <xf numFmtId="3" fontId="0" fillId="0" borderId="37" xfId="0" applyNumberFormat="1" applyFont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3" fontId="4" fillId="8" borderId="25" xfId="0" applyNumberFormat="1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49" fontId="20" fillId="4" borderId="1" xfId="0" applyNumberFormat="1" applyFont="1" applyFill="1" applyBorder="1" applyAlignment="1">
      <alignment horizontal="left" wrapText="1"/>
    </xf>
    <xf numFmtId="3" fontId="21" fillId="4" borderId="25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0" fontId="10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49" fontId="10" fillId="0" borderId="9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3" fontId="11" fillId="2" borderId="1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/>
    </xf>
    <xf numFmtId="49" fontId="10" fillId="2" borderId="11" xfId="0" applyNumberFormat="1" applyFont="1" applyFill="1" applyBorder="1" applyAlignment="1">
      <alignment/>
    </xf>
    <xf numFmtId="3" fontId="10" fillId="5" borderId="25" xfId="0" applyNumberFormat="1" applyFont="1" applyFill="1" applyBorder="1" applyAlignment="1">
      <alignment/>
    </xf>
    <xf numFmtId="3" fontId="10" fillId="7" borderId="39" xfId="0" applyNumberFormat="1" applyFont="1" applyFill="1" applyBorder="1" applyAlignment="1">
      <alignment/>
    </xf>
    <xf numFmtId="49" fontId="10" fillId="5" borderId="1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41" fontId="11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11" fillId="0" borderId="23" xfId="0" applyNumberFormat="1" applyFont="1" applyBorder="1" applyAlignment="1">
      <alignment horizontal="center" vertical="center"/>
    </xf>
    <xf numFmtId="41" fontId="11" fillId="0" borderId="23" xfId="0" applyNumberFormat="1" applyFont="1" applyBorder="1" applyAlignment="1">
      <alignment horizontal="center"/>
    </xf>
    <xf numFmtId="41" fontId="11" fillId="0" borderId="23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8" borderId="39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21" fillId="4" borderId="11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9" borderId="3" xfId="0" applyFont="1" applyFill="1" applyBorder="1" applyAlignment="1">
      <alignment horizontal="right"/>
    </xf>
    <xf numFmtId="0" fontId="14" fillId="0" borderId="0" xfId="0" applyFont="1" applyAlignment="1">
      <alignment vertical="center" wrapText="1"/>
    </xf>
    <xf numFmtId="3" fontId="10" fillId="5" borderId="11" xfId="0" applyNumberFormat="1" applyFont="1" applyFill="1" applyBorder="1" applyAlignment="1">
      <alignment horizontal="right"/>
    </xf>
    <xf numFmtId="49" fontId="11" fillId="2" borderId="1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4" borderId="6" xfId="0" applyFont="1" applyFill="1" applyBorder="1" applyAlignment="1">
      <alignment/>
    </xf>
    <xf numFmtId="0" fontId="9" fillId="4" borderId="7" xfId="0" applyFont="1" applyFill="1" applyBorder="1" applyAlignment="1">
      <alignment/>
    </xf>
    <xf numFmtId="3" fontId="9" fillId="4" borderId="7" xfId="0" applyNumberFormat="1" applyFont="1" applyFill="1" applyBorder="1" applyAlignment="1">
      <alignment/>
    </xf>
    <xf numFmtId="3" fontId="9" fillId="4" borderId="29" xfId="0" applyNumberFormat="1" applyFont="1" applyFill="1" applyBorder="1" applyAlignment="1">
      <alignment/>
    </xf>
    <xf numFmtId="0" fontId="9" fillId="0" borderId="5" xfId="0" applyFont="1" applyBorder="1" applyAlignment="1">
      <alignment/>
    </xf>
    <xf numFmtId="3" fontId="9" fillId="0" borderId="37" xfId="0" applyNumberFormat="1" applyFont="1" applyBorder="1" applyAlignment="1">
      <alignment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25" xfId="0" applyNumberFormat="1" applyFont="1" applyFill="1" applyBorder="1" applyAlignment="1">
      <alignment/>
    </xf>
    <xf numFmtId="3" fontId="9" fillId="0" borderId="25" xfId="0" applyNumberFormat="1" applyFont="1" applyBorder="1" applyAlignment="1">
      <alignment/>
    </xf>
    <xf numFmtId="0" fontId="9" fillId="4" borderId="7" xfId="0" applyFont="1" applyFill="1" applyBorder="1" applyAlignment="1">
      <alignment horizontal="left"/>
    </xf>
    <xf numFmtId="3" fontId="9" fillId="2" borderId="5" xfId="0" applyNumberFormat="1" applyFont="1" applyFill="1" applyBorder="1" applyAlignment="1">
      <alignment/>
    </xf>
    <xf numFmtId="0" fontId="9" fillId="0" borderId="4" xfId="0" applyFont="1" applyBorder="1" applyAlignment="1">
      <alignment/>
    </xf>
    <xf numFmtId="3" fontId="9" fillId="2" borderId="4" xfId="0" applyNumberFormat="1" applyFont="1" applyFill="1" applyBorder="1" applyAlignment="1">
      <alignment/>
    </xf>
    <xf numFmtId="3" fontId="9" fillId="0" borderId="45" xfId="0" applyNumberFormat="1" applyFont="1" applyBorder="1" applyAlignment="1">
      <alignment/>
    </xf>
    <xf numFmtId="0" fontId="13" fillId="5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left" wrapText="1"/>
    </xf>
    <xf numFmtId="3" fontId="4" fillId="3" borderId="5" xfId="0" applyNumberFormat="1" applyFont="1" applyFill="1" applyBorder="1" applyAlignment="1">
      <alignment/>
    </xf>
    <xf numFmtId="0" fontId="21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left" wrapText="1"/>
    </xf>
    <xf numFmtId="49" fontId="21" fillId="4" borderId="1" xfId="0" applyNumberFormat="1" applyFont="1" applyFill="1" applyBorder="1" applyAlignment="1">
      <alignment horizontal="left" wrapText="1"/>
    </xf>
    <xf numFmtId="0" fontId="0" fillId="4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0" fontId="21" fillId="4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9" fontId="0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 wrapText="1"/>
    </xf>
    <xf numFmtId="0" fontId="21" fillId="4" borderId="1" xfId="0" applyFont="1" applyFill="1" applyBorder="1" applyAlignment="1">
      <alignment horizontal="right"/>
    </xf>
    <xf numFmtId="0" fontId="21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3" fontId="4" fillId="4" borderId="25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9" fontId="21" fillId="4" borderId="1" xfId="0" applyNumberFormat="1" applyFont="1" applyFill="1" applyBorder="1" applyAlignment="1">
      <alignment wrapText="1"/>
    </xf>
    <xf numFmtId="3" fontId="0" fillId="2" borderId="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/>
    </xf>
    <xf numFmtId="0" fontId="12" fillId="9" borderId="16" xfId="0" applyFont="1" applyFill="1" applyBorder="1" applyAlignment="1">
      <alignment/>
    </xf>
    <xf numFmtId="0" fontId="4" fillId="9" borderId="16" xfId="0" applyFont="1" applyFill="1" applyBorder="1" applyAlignment="1">
      <alignment/>
    </xf>
    <xf numFmtId="3" fontId="4" fillId="9" borderId="16" xfId="0" applyNumberFormat="1" applyFont="1" applyFill="1" applyBorder="1" applyAlignment="1">
      <alignment/>
    </xf>
    <xf numFmtId="3" fontId="4" fillId="9" borderId="39" xfId="0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3" fontId="21" fillId="4" borderId="1" xfId="0" applyNumberFormat="1" applyFont="1" applyFill="1" applyBorder="1" applyAlignment="1">
      <alignment horizontal="right"/>
    </xf>
    <xf numFmtId="3" fontId="21" fillId="4" borderId="25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0" fontId="7" fillId="5" borderId="40" xfId="0" applyFont="1" applyFill="1" applyBorder="1" applyAlignment="1">
      <alignment wrapText="1"/>
    </xf>
    <xf numFmtId="0" fontId="7" fillId="5" borderId="1" xfId="0" applyFont="1" applyFill="1" applyBorder="1" applyAlignment="1">
      <alignment/>
    </xf>
    <xf numFmtId="49" fontId="7" fillId="5" borderId="11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1" fontId="11" fillId="0" borderId="23" xfId="0" applyNumberFormat="1" applyFont="1" applyBorder="1" applyAlignment="1">
      <alignment horizontal="center" vertical="center"/>
    </xf>
    <xf numFmtId="41" fontId="11" fillId="0" borderId="5" xfId="0" applyNumberFormat="1" applyFont="1" applyBorder="1" applyAlignment="1">
      <alignment horizontal="center" vertical="center"/>
    </xf>
    <xf numFmtId="41" fontId="11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4" fillId="0" borderId="2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38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9" borderId="5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51" xfId="0" applyFont="1" applyFill="1" applyBorder="1" applyAlignment="1">
      <alignment horizontal="center" vertical="center" wrapText="1"/>
    </xf>
    <xf numFmtId="0" fontId="10" fillId="9" borderId="46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0" fillId="9" borderId="33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10" fillId="9" borderId="32" xfId="0" applyFont="1" applyFill="1" applyBorder="1" applyAlignment="1">
      <alignment horizontal="center" vertical="center" wrapText="1"/>
    </xf>
    <xf numFmtId="0" fontId="10" fillId="9" borderId="23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7" fillId="8" borderId="15" xfId="0" applyFont="1" applyFill="1" applyBorder="1" applyAlignment="1" applyProtection="1">
      <alignment horizontal="center" vertical="center" wrapText="1"/>
      <protection/>
    </xf>
    <xf numFmtId="0" fontId="7" fillId="8" borderId="38" xfId="0" applyFont="1" applyFill="1" applyBorder="1" applyAlignment="1" applyProtection="1">
      <alignment horizontal="center" vertical="center" wrapText="1"/>
      <protection/>
    </xf>
    <xf numFmtId="0" fontId="7" fillId="8" borderId="32" xfId="0" applyFont="1" applyFill="1" applyBorder="1" applyAlignment="1" applyProtection="1">
      <alignment horizontal="center" vertical="center" wrapText="1"/>
      <protection/>
    </xf>
    <xf numFmtId="0" fontId="7" fillId="8" borderId="46" xfId="0" applyFont="1" applyFill="1" applyBorder="1" applyAlignment="1" applyProtection="1">
      <alignment horizontal="center" vertical="center" wrapText="1"/>
      <protection/>
    </xf>
    <xf numFmtId="0" fontId="4" fillId="8" borderId="14" xfId="0" applyFont="1" applyFill="1" applyBorder="1" applyAlignment="1" applyProtection="1">
      <alignment horizontal="center" vertical="center"/>
      <protection/>
    </xf>
    <xf numFmtId="0" fontId="4" fillId="8" borderId="3" xfId="0" applyFont="1" applyFill="1" applyBorder="1" applyAlignment="1" applyProtection="1">
      <alignment horizontal="center" vertical="center"/>
      <protection/>
    </xf>
    <xf numFmtId="0" fontId="7" fillId="8" borderId="15" xfId="0" applyFont="1" applyFill="1" applyBorder="1" applyAlignment="1" applyProtection="1">
      <alignment horizontal="center" vertical="center"/>
      <protection/>
    </xf>
    <xf numFmtId="0" fontId="7" fillId="8" borderId="16" xfId="0" applyFont="1" applyFill="1" applyBorder="1" applyAlignment="1" applyProtection="1">
      <alignment horizontal="center" vertical="center" wrapText="1"/>
      <protection/>
    </xf>
    <xf numFmtId="0" fontId="7" fillId="8" borderId="53" xfId="0" applyFont="1" applyFill="1" applyBorder="1" applyAlignment="1" applyProtection="1">
      <alignment horizontal="center" vertical="center" wrapText="1"/>
      <protection/>
    </xf>
    <xf numFmtId="0" fontId="7" fillId="8" borderId="54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center" vertical="center" wrapText="1"/>
    </xf>
    <xf numFmtId="0" fontId="10" fillId="9" borderId="39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41" fontId="10" fillId="5" borderId="21" xfId="0" applyNumberFormat="1" applyFont="1" applyFill="1" applyBorder="1" applyAlignment="1">
      <alignment horizontal="center"/>
    </xf>
    <xf numFmtId="41" fontId="10" fillId="5" borderId="40" xfId="0" applyNumberFormat="1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41" xfId="0" applyFont="1" applyFill="1" applyBorder="1" applyAlignment="1">
      <alignment horizontal="center"/>
    </xf>
    <xf numFmtId="0" fontId="10" fillId="5" borderId="40" xfId="0" applyFont="1" applyFill="1" applyBorder="1" applyAlignment="1">
      <alignment horizontal="center"/>
    </xf>
    <xf numFmtId="0" fontId="11" fillId="0" borderId="42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1" fontId="11" fillId="0" borderId="4" xfId="0" applyNumberFormat="1" applyFont="1" applyBorder="1" applyAlignment="1">
      <alignment horizontal="center" vertical="center" wrapText="1"/>
    </xf>
    <xf numFmtId="41" fontId="11" fillId="0" borderId="23" xfId="0" applyNumberFormat="1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0" fillId="5" borderId="4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5" xfId="0" applyBorder="1" applyAlignment="1">
      <alignment/>
    </xf>
    <xf numFmtId="0" fontId="14" fillId="0" borderId="23" xfId="0" applyFont="1" applyBorder="1" applyAlignment="1">
      <alignment/>
    </xf>
    <xf numFmtId="0" fontId="14" fillId="0" borderId="5" xfId="0" applyFont="1" applyBorder="1" applyAlignment="1">
      <alignment/>
    </xf>
    <xf numFmtId="0" fontId="10" fillId="5" borderId="4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5" borderId="21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41" fontId="10" fillId="6" borderId="21" xfId="0" applyNumberFormat="1" applyFont="1" applyFill="1" applyBorder="1" applyAlignment="1">
      <alignment horizontal="center"/>
    </xf>
    <xf numFmtId="41" fontId="10" fillId="6" borderId="40" xfId="0" applyNumberFormat="1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6" borderId="21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0" fontId="9" fillId="6" borderId="25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6" borderId="5" xfId="0" applyFont="1" applyFill="1" applyBorder="1" applyAlignment="1">
      <alignment horizontal="left"/>
    </xf>
    <xf numFmtId="0" fontId="0" fillId="6" borderId="3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/>
    </xf>
    <xf numFmtId="0" fontId="10" fillId="5" borderId="38" xfId="0" applyFont="1" applyFill="1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9" fillId="6" borderId="5" xfId="0" applyFont="1" applyFill="1" applyBorder="1" applyAlignment="1">
      <alignment horizontal="left"/>
    </xf>
    <xf numFmtId="0" fontId="9" fillId="6" borderId="37" xfId="0" applyFont="1" applyFill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4" fillId="3" borderId="53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3" fillId="3" borderId="58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5" borderId="24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57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4" fillId="5" borderId="24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8"/>
  <sheetViews>
    <sheetView zoomScaleSheetLayoutView="100" workbookViewId="0" topLeftCell="A1">
      <selection activeCell="B22" sqref="B22"/>
    </sheetView>
  </sheetViews>
  <sheetFormatPr defaultColWidth="9.00390625" defaultRowHeight="12.75"/>
  <cols>
    <col min="1" max="1" width="4.375" style="34" customWidth="1"/>
    <col min="2" max="2" width="41.875" style="0" customWidth="1"/>
    <col min="3" max="3" width="8.25390625" style="0" customWidth="1"/>
    <col min="4" max="4" width="7.25390625" style="0" customWidth="1"/>
    <col min="5" max="5" width="7.125" style="0" customWidth="1"/>
    <col min="6" max="9" width="16.125" style="0" customWidth="1"/>
    <col min="10" max="10" width="18.25390625" style="0" customWidth="1"/>
    <col min="11" max="11" width="18.125" style="0" customWidth="1"/>
  </cols>
  <sheetData>
    <row r="1" ht="10.5" customHeight="1"/>
    <row r="2" spans="1:11" s="67" customFormat="1" ht="15" customHeight="1">
      <c r="A2" s="196"/>
      <c r="B2" s="196"/>
      <c r="C2" s="196"/>
      <c r="D2" s="429"/>
      <c r="E2" s="429"/>
      <c r="F2" s="429"/>
      <c r="G2" s="429"/>
      <c r="H2" s="539" t="s">
        <v>735</v>
      </c>
      <c r="I2" s="539"/>
      <c r="J2" s="539"/>
      <c r="K2" s="539"/>
    </row>
    <row r="3" spans="1:11" s="67" customFormat="1" ht="21" customHeight="1">
      <c r="A3" s="196"/>
      <c r="B3" s="541" t="s">
        <v>623</v>
      </c>
      <c r="C3" s="541"/>
      <c r="D3" s="541"/>
      <c r="E3" s="541"/>
      <c r="F3" s="541"/>
      <c r="G3" s="541"/>
      <c r="H3" s="541"/>
      <c r="I3" s="541"/>
      <c r="J3" s="541"/>
      <c r="K3" s="541"/>
    </row>
    <row r="4" spans="1:11" s="67" customFormat="1" ht="9.75" customHeight="1" thickBo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s="67" customFormat="1" ht="18" customHeight="1">
      <c r="A5" s="546" t="s">
        <v>339</v>
      </c>
      <c r="B5" s="197" t="s">
        <v>536</v>
      </c>
      <c r="C5" s="548" t="s">
        <v>328</v>
      </c>
      <c r="D5" s="548"/>
      <c r="E5" s="548"/>
      <c r="F5" s="542" t="s">
        <v>652</v>
      </c>
      <c r="G5" s="550" t="s">
        <v>725</v>
      </c>
      <c r="H5" s="551"/>
      <c r="I5" s="544" t="s">
        <v>728</v>
      </c>
      <c r="J5" s="542" t="s">
        <v>305</v>
      </c>
      <c r="K5" s="543"/>
    </row>
    <row r="6" spans="1:11" s="67" customFormat="1" ht="16.5" customHeight="1" thickBot="1">
      <c r="A6" s="547"/>
      <c r="B6" s="200" t="s">
        <v>448</v>
      </c>
      <c r="C6" s="200" t="s">
        <v>449</v>
      </c>
      <c r="D6" s="201" t="s">
        <v>332</v>
      </c>
      <c r="E6" s="200" t="s">
        <v>617</v>
      </c>
      <c r="F6" s="549"/>
      <c r="G6" s="202" t="s">
        <v>726</v>
      </c>
      <c r="H6" s="202" t="s">
        <v>727</v>
      </c>
      <c r="I6" s="545"/>
      <c r="J6" s="202" t="s">
        <v>624</v>
      </c>
      <c r="K6" s="428" t="s">
        <v>625</v>
      </c>
    </row>
    <row r="7" spans="1:11" s="195" customFormat="1" ht="13.5" customHeight="1" thickBot="1">
      <c r="A7" s="204">
        <v>1</v>
      </c>
      <c r="B7" s="205">
        <v>2</v>
      </c>
      <c r="C7" s="205">
        <v>3</v>
      </c>
      <c r="D7" s="205">
        <v>4</v>
      </c>
      <c r="E7" s="205">
        <v>5</v>
      </c>
      <c r="F7" s="205">
        <v>6</v>
      </c>
      <c r="G7" s="205"/>
      <c r="H7" s="205"/>
      <c r="I7" s="205"/>
      <c r="J7" s="205">
        <v>7</v>
      </c>
      <c r="K7" s="206">
        <v>8</v>
      </c>
    </row>
    <row r="8" spans="1:11" s="10" customFormat="1" ht="19.5" customHeight="1">
      <c r="A8" s="203" t="s">
        <v>369</v>
      </c>
      <c r="B8" s="457" t="s">
        <v>450</v>
      </c>
      <c r="C8" s="458" t="s">
        <v>618</v>
      </c>
      <c r="D8" s="459"/>
      <c r="E8" s="459"/>
      <c r="F8" s="460">
        <f aca="true" t="shared" si="0" ref="F8:K8">F9+F11</f>
        <v>45400</v>
      </c>
      <c r="G8" s="460">
        <f t="shared" si="0"/>
        <v>0</v>
      </c>
      <c r="H8" s="460">
        <f t="shared" si="0"/>
        <v>0</v>
      </c>
      <c r="I8" s="460">
        <f t="shared" si="0"/>
        <v>45400</v>
      </c>
      <c r="J8" s="460">
        <f t="shared" si="0"/>
        <v>45400</v>
      </c>
      <c r="K8" s="303">
        <f t="shared" si="0"/>
        <v>0</v>
      </c>
    </row>
    <row r="9" spans="1:11" s="10" customFormat="1" ht="32.25" customHeight="1">
      <c r="A9" s="430" t="s">
        <v>451</v>
      </c>
      <c r="B9" s="461" t="s">
        <v>333</v>
      </c>
      <c r="C9" s="462"/>
      <c r="D9" s="463" t="s">
        <v>69</v>
      </c>
      <c r="E9" s="464"/>
      <c r="F9" s="253">
        <f aca="true" t="shared" si="1" ref="F9:K9">F10</f>
        <v>45000</v>
      </c>
      <c r="G9" s="253">
        <f t="shared" si="1"/>
        <v>0</v>
      </c>
      <c r="H9" s="253">
        <f t="shared" si="1"/>
        <v>0</v>
      </c>
      <c r="I9" s="253">
        <f t="shared" si="1"/>
        <v>45000</v>
      </c>
      <c r="J9" s="253">
        <f t="shared" si="1"/>
        <v>45000</v>
      </c>
      <c r="K9" s="254">
        <f t="shared" si="1"/>
        <v>0</v>
      </c>
    </row>
    <row r="10" spans="1:11" ht="16.5" customHeight="1">
      <c r="A10" s="84"/>
      <c r="B10" s="56" t="s">
        <v>465</v>
      </c>
      <c r="C10" s="466"/>
      <c r="D10" s="466"/>
      <c r="E10" s="467">
        <v>2110</v>
      </c>
      <c r="F10" s="468">
        <v>45000</v>
      </c>
      <c r="G10" s="468"/>
      <c r="H10" s="468"/>
      <c r="I10" s="468">
        <f>F10+G10-H10</f>
        <v>45000</v>
      </c>
      <c r="J10" s="468">
        <f>I10</f>
        <v>45000</v>
      </c>
      <c r="K10" s="288"/>
    </row>
    <row r="11" spans="1:11" ht="23.25" customHeight="1">
      <c r="A11" s="430" t="s">
        <v>454</v>
      </c>
      <c r="B11" s="469" t="s">
        <v>116</v>
      </c>
      <c r="C11" s="463"/>
      <c r="D11" s="463" t="s">
        <v>455</v>
      </c>
      <c r="E11" s="470"/>
      <c r="F11" s="253">
        <f aca="true" t="shared" si="2" ref="F11:K11">F12</f>
        <v>400</v>
      </c>
      <c r="G11" s="253">
        <f t="shared" si="2"/>
        <v>0</v>
      </c>
      <c r="H11" s="253">
        <f t="shared" si="2"/>
        <v>0</v>
      </c>
      <c r="I11" s="253">
        <f t="shared" si="2"/>
        <v>400</v>
      </c>
      <c r="J11" s="253">
        <f t="shared" si="2"/>
        <v>400</v>
      </c>
      <c r="K11" s="254">
        <f t="shared" si="2"/>
        <v>0</v>
      </c>
    </row>
    <row r="12" spans="1:11" ht="15.75" customHeight="1">
      <c r="A12" s="84"/>
      <c r="B12" s="56" t="s">
        <v>456</v>
      </c>
      <c r="C12" s="466"/>
      <c r="D12" s="466"/>
      <c r="E12" s="466" t="s">
        <v>575</v>
      </c>
      <c r="F12" s="468">
        <v>400</v>
      </c>
      <c r="G12" s="468"/>
      <c r="H12" s="468"/>
      <c r="I12" s="468">
        <f>F12+G12-H12</f>
        <v>400</v>
      </c>
      <c r="J12" s="468">
        <f>I12</f>
        <v>400</v>
      </c>
      <c r="K12" s="288"/>
    </row>
    <row r="13" spans="1:11" ht="16.5" customHeight="1">
      <c r="A13" s="85" t="s">
        <v>370</v>
      </c>
      <c r="B13" s="82" t="s">
        <v>500</v>
      </c>
      <c r="C13" s="471" t="s">
        <v>70</v>
      </c>
      <c r="D13" s="471"/>
      <c r="E13" s="471"/>
      <c r="F13" s="472">
        <f aca="true" t="shared" si="3" ref="F13:K14">F14</f>
        <v>142159</v>
      </c>
      <c r="G13" s="472">
        <f t="shared" si="3"/>
        <v>0</v>
      </c>
      <c r="H13" s="472">
        <f t="shared" si="3"/>
        <v>0</v>
      </c>
      <c r="I13" s="472">
        <f t="shared" si="3"/>
        <v>142159</v>
      </c>
      <c r="J13" s="472">
        <f t="shared" si="3"/>
        <v>142159</v>
      </c>
      <c r="K13" s="305">
        <f t="shared" si="3"/>
        <v>0</v>
      </c>
    </row>
    <row r="14" spans="1:11" ht="24" customHeight="1">
      <c r="A14" s="430" t="s">
        <v>451</v>
      </c>
      <c r="B14" s="469" t="s">
        <v>548</v>
      </c>
      <c r="C14" s="463"/>
      <c r="D14" s="463" t="s">
        <v>549</v>
      </c>
      <c r="E14" s="470"/>
      <c r="F14" s="253">
        <f t="shared" si="3"/>
        <v>142159</v>
      </c>
      <c r="G14" s="253">
        <f t="shared" si="3"/>
        <v>0</v>
      </c>
      <c r="H14" s="253">
        <f t="shared" si="3"/>
        <v>0</v>
      </c>
      <c r="I14" s="253">
        <f t="shared" si="3"/>
        <v>142159</v>
      </c>
      <c r="J14" s="253">
        <f t="shared" si="3"/>
        <v>142159</v>
      </c>
      <c r="K14" s="254">
        <f t="shared" si="3"/>
        <v>0</v>
      </c>
    </row>
    <row r="15" spans="1:11" ht="26.25" customHeight="1">
      <c r="A15" s="86"/>
      <c r="B15" s="500" t="s">
        <v>634</v>
      </c>
      <c r="C15" s="473"/>
      <c r="D15" s="473"/>
      <c r="E15" s="474" t="s">
        <v>582</v>
      </c>
      <c r="F15" s="468">
        <v>142159</v>
      </c>
      <c r="G15" s="468"/>
      <c r="H15" s="468"/>
      <c r="I15" s="468">
        <f>F15+G15-H15</f>
        <v>142159</v>
      </c>
      <c r="J15" s="468">
        <f>I15</f>
        <v>142159</v>
      </c>
      <c r="K15" s="288"/>
    </row>
    <row r="16" spans="1:11" ht="17.25" customHeight="1">
      <c r="A16" s="85" t="s">
        <v>372</v>
      </c>
      <c r="B16" s="82" t="s">
        <v>457</v>
      </c>
      <c r="C16" s="471" t="s">
        <v>74</v>
      </c>
      <c r="D16" s="471"/>
      <c r="E16" s="471"/>
      <c r="F16" s="472">
        <f aca="true" t="shared" si="4" ref="F16:K16">F17</f>
        <v>1163880</v>
      </c>
      <c r="G16" s="472">
        <f t="shared" si="4"/>
        <v>0</v>
      </c>
      <c r="H16" s="472">
        <f t="shared" si="4"/>
        <v>0</v>
      </c>
      <c r="I16" s="472">
        <f t="shared" si="4"/>
        <v>1163880</v>
      </c>
      <c r="J16" s="472">
        <f t="shared" si="4"/>
        <v>6400</v>
      </c>
      <c r="K16" s="305">
        <f t="shared" si="4"/>
        <v>1157480</v>
      </c>
    </row>
    <row r="17" spans="1:11" ht="18" customHeight="1">
      <c r="A17" s="430" t="s">
        <v>451</v>
      </c>
      <c r="B17" s="469" t="s">
        <v>610</v>
      </c>
      <c r="C17" s="463"/>
      <c r="D17" s="463" t="s">
        <v>76</v>
      </c>
      <c r="E17" s="470"/>
      <c r="F17" s="253">
        <f aca="true" t="shared" si="5" ref="F17:K17">SUM(F20:F24)</f>
        <v>1163880</v>
      </c>
      <c r="G17" s="253">
        <f t="shared" si="5"/>
        <v>0</v>
      </c>
      <c r="H17" s="253">
        <f t="shared" si="5"/>
        <v>0</v>
      </c>
      <c r="I17" s="253">
        <f t="shared" si="5"/>
        <v>1163880</v>
      </c>
      <c r="J17" s="253">
        <f t="shared" si="5"/>
        <v>6400</v>
      </c>
      <c r="K17" s="254">
        <f t="shared" si="5"/>
        <v>1157480</v>
      </c>
    </row>
    <row r="18" spans="1:11" ht="0.75" customHeight="1" hidden="1">
      <c r="A18" s="84"/>
      <c r="B18" s="465" t="s">
        <v>378</v>
      </c>
      <c r="C18" s="475"/>
      <c r="D18" s="475"/>
      <c r="E18" s="466" t="s">
        <v>377</v>
      </c>
      <c r="F18" s="468">
        <v>0</v>
      </c>
      <c r="G18" s="468"/>
      <c r="H18" s="468"/>
      <c r="I18" s="468"/>
      <c r="J18" s="468"/>
      <c r="K18" s="288"/>
    </row>
    <row r="19" spans="1:11" ht="12.75" customHeight="1" hidden="1">
      <c r="A19" s="84"/>
      <c r="B19" s="465" t="s">
        <v>456</v>
      </c>
      <c r="C19" s="475"/>
      <c r="D19" s="475"/>
      <c r="E19" s="466" t="s">
        <v>575</v>
      </c>
      <c r="F19" s="468"/>
      <c r="G19" s="468"/>
      <c r="H19" s="468"/>
      <c r="I19" s="468"/>
      <c r="J19" s="468"/>
      <c r="K19" s="288"/>
    </row>
    <row r="20" spans="1:11" ht="16.5" customHeight="1">
      <c r="A20" s="84"/>
      <c r="B20" s="56" t="s">
        <v>458</v>
      </c>
      <c r="C20" s="466"/>
      <c r="D20" s="466"/>
      <c r="E20" s="466" t="s">
        <v>576</v>
      </c>
      <c r="F20" s="468">
        <v>6200</v>
      </c>
      <c r="G20" s="468"/>
      <c r="H20" s="468"/>
      <c r="I20" s="468">
        <f>F20+G20-H20</f>
        <v>6200</v>
      </c>
      <c r="J20" s="468">
        <f>I20</f>
        <v>6200</v>
      </c>
      <c r="K20" s="288"/>
    </row>
    <row r="21" spans="1:11" ht="15" customHeight="1">
      <c r="A21" s="84"/>
      <c r="B21" s="56" t="s">
        <v>453</v>
      </c>
      <c r="C21" s="466"/>
      <c r="D21" s="466"/>
      <c r="E21" s="466" t="s">
        <v>574</v>
      </c>
      <c r="F21" s="468">
        <v>200</v>
      </c>
      <c r="G21" s="468"/>
      <c r="H21" s="468"/>
      <c r="I21" s="468">
        <f>F21+G21-H21</f>
        <v>200</v>
      </c>
      <c r="J21" s="468">
        <f>I21</f>
        <v>200</v>
      </c>
      <c r="K21" s="288"/>
    </row>
    <row r="22" spans="1:11" ht="22.5" customHeight="1">
      <c r="A22" s="84"/>
      <c r="B22" s="56" t="s">
        <v>605</v>
      </c>
      <c r="C22" s="466"/>
      <c r="D22" s="466"/>
      <c r="E22" s="466" t="s">
        <v>380</v>
      </c>
      <c r="F22" s="468">
        <v>696633</v>
      </c>
      <c r="G22" s="468"/>
      <c r="H22" s="468"/>
      <c r="I22" s="468">
        <f>F22+G22-H22</f>
        <v>696633</v>
      </c>
      <c r="J22" s="468"/>
      <c r="K22" s="288">
        <f>I22</f>
        <v>696633</v>
      </c>
    </row>
    <row r="23" spans="1:11" ht="22.5" customHeight="1">
      <c r="A23" s="84"/>
      <c r="B23" s="56" t="s">
        <v>729</v>
      </c>
      <c r="C23" s="466"/>
      <c r="D23" s="466"/>
      <c r="E23" s="466" t="s">
        <v>545</v>
      </c>
      <c r="F23" s="468">
        <v>24440</v>
      </c>
      <c r="G23" s="468"/>
      <c r="H23" s="468"/>
      <c r="I23" s="468">
        <f>F23+G23-H23</f>
        <v>24440</v>
      </c>
      <c r="J23" s="468"/>
      <c r="K23" s="288">
        <f>I23</f>
        <v>24440</v>
      </c>
    </row>
    <row r="24" spans="1:11" ht="15" customHeight="1">
      <c r="A24" s="87"/>
      <c r="B24" s="56" t="s">
        <v>466</v>
      </c>
      <c r="C24" s="467"/>
      <c r="D24" s="476"/>
      <c r="E24" s="467">
        <v>6610</v>
      </c>
      <c r="F24" s="468">
        <v>436407</v>
      </c>
      <c r="G24" s="468"/>
      <c r="H24" s="468"/>
      <c r="I24" s="468">
        <f>F24+G24-H24</f>
        <v>436407</v>
      </c>
      <c r="J24" s="468"/>
      <c r="K24" s="288">
        <f>I24</f>
        <v>436407</v>
      </c>
    </row>
    <row r="25" spans="1:11" ht="27" customHeight="1">
      <c r="A25" s="85" t="s">
        <v>374</v>
      </c>
      <c r="B25" s="82" t="s">
        <v>460</v>
      </c>
      <c r="C25" s="471" t="s">
        <v>88</v>
      </c>
      <c r="D25" s="477"/>
      <c r="E25" s="477"/>
      <c r="F25" s="472">
        <f aca="true" t="shared" si="6" ref="F25:K25">F26</f>
        <v>2266751</v>
      </c>
      <c r="G25" s="472">
        <f t="shared" si="6"/>
        <v>0</v>
      </c>
      <c r="H25" s="472">
        <f t="shared" si="6"/>
        <v>0</v>
      </c>
      <c r="I25" s="472">
        <f t="shared" si="6"/>
        <v>2266751</v>
      </c>
      <c r="J25" s="472">
        <f t="shared" si="6"/>
        <v>116051</v>
      </c>
      <c r="K25" s="305">
        <f t="shared" si="6"/>
        <v>2150700</v>
      </c>
    </row>
    <row r="26" spans="1:11" ht="24" customHeight="1">
      <c r="A26" s="430" t="s">
        <v>451</v>
      </c>
      <c r="B26" s="469" t="s">
        <v>461</v>
      </c>
      <c r="C26" s="463"/>
      <c r="D26" s="463" t="s">
        <v>89</v>
      </c>
      <c r="E26" s="470"/>
      <c r="F26" s="253">
        <f aca="true" t="shared" si="7" ref="F26:K26">SUM(F27:F32)</f>
        <v>2266751</v>
      </c>
      <c r="G26" s="253">
        <f t="shared" si="7"/>
        <v>0</v>
      </c>
      <c r="H26" s="253">
        <f t="shared" si="7"/>
        <v>0</v>
      </c>
      <c r="I26" s="253">
        <f t="shared" si="7"/>
        <v>2266751</v>
      </c>
      <c r="J26" s="253">
        <f t="shared" si="7"/>
        <v>116051</v>
      </c>
      <c r="K26" s="254">
        <f t="shared" si="7"/>
        <v>2150700</v>
      </c>
    </row>
    <row r="27" spans="1:11" ht="17.25" customHeight="1">
      <c r="A27" s="87"/>
      <c r="B27" s="56" t="s">
        <v>628</v>
      </c>
      <c r="C27" s="475"/>
      <c r="D27" s="466"/>
      <c r="E27" s="466" t="s">
        <v>627</v>
      </c>
      <c r="F27" s="468">
        <v>2151</v>
      </c>
      <c r="G27" s="468"/>
      <c r="H27" s="468"/>
      <c r="I27" s="468">
        <f aca="true" t="shared" si="8" ref="I27:I32">F27+G27-H27</f>
        <v>2151</v>
      </c>
      <c r="J27" s="468">
        <f>I27</f>
        <v>2151</v>
      </c>
      <c r="K27" s="288"/>
    </row>
    <row r="28" spans="1:11" ht="17.25" customHeight="1">
      <c r="A28" s="84"/>
      <c r="B28" s="56" t="s">
        <v>458</v>
      </c>
      <c r="C28" s="466"/>
      <c r="D28" s="466"/>
      <c r="E28" s="466" t="s">
        <v>576</v>
      </c>
      <c r="F28" s="468">
        <v>3000</v>
      </c>
      <c r="G28" s="468"/>
      <c r="H28" s="468"/>
      <c r="I28" s="468">
        <f t="shared" si="8"/>
        <v>3000</v>
      </c>
      <c r="J28" s="468">
        <f>I28</f>
        <v>3000</v>
      </c>
      <c r="K28" s="288"/>
    </row>
    <row r="29" spans="1:11" ht="15" customHeight="1">
      <c r="A29" s="84"/>
      <c r="B29" s="56" t="s">
        <v>308</v>
      </c>
      <c r="C29" s="466"/>
      <c r="D29" s="466"/>
      <c r="E29" s="466" t="s">
        <v>307</v>
      </c>
      <c r="F29" s="468">
        <v>2150700</v>
      </c>
      <c r="G29" s="468"/>
      <c r="H29" s="468"/>
      <c r="I29" s="468">
        <f t="shared" si="8"/>
        <v>2150700</v>
      </c>
      <c r="J29" s="468"/>
      <c r="K29" s="288">
        <f>I29</f>
        <v>2150700</v>
      </c>
    </row>
    <row r="30" spans="1:11" ht="18" customHeight="1">
      <c r="A30" s="84"/>
      <c r="B30" s="56" t="s">
        <v>453</v>
      </c>
      <c r="C30" s="466"/>
      <c r="D30" s="466"/>
      <c r="E30" s="466" t="s">
        <v>574</v>
      </c>
      <c r="F30" s="468">
        <v>1900</v>
      </c>
      <c r="G30" s="468"/>
      <c r="H30" s="468"/>
      <c r="I30" s="468">
        <f t="shared" si="8"/>
        <v>1900</v>
      </c>
      <c r="J30" s="468">
        <f>I30</f>
        <v>1900</v>
      </c>
      <c r="K30" s="288"/>
    </row>
    <row r="31" spans="1:11" ht="16.5" customHeight="1">
      <c r="A31" s="87"/>
      <c r="B31" s="56" t="s">
        <v>487</v>
      </c>
      <c r="C31" s="466"/>
      <c r="D31" s="466"/>
      <c r="E31" s="466" t="s">
        <v>578</v>
      </c>
      <c r="F31" s="468">
        <v>33000</v>
      </c>
      <c r="G31" s="468"/>
      <c r="H31" s="468"/>
      <c r="I31" s="468">
        <f t="shared" si="8"/>
        <v>33000</v>
      </c>
      <c r="J31" s="468">
        <f>I31</f>
        <v>33000</v>
      </c>
      <c r="K31" s="288"/>
    </row>
    <row r="32" spans="1:11" ht="18" customHeight="1">
      <c r="A32" s="84"/>
      <c r="B32" s="56" t="s">
        <v>465</v>
      </c>
      <c r="C32" s="467"/>
      <c r="D32" s="467"/>
      <c r="E32" s="467">
        <v>2110</v>
      </c>
      <c r="F32" s="468">
        <v>76000</v>
      </c>
      <c r="G32" s="468"/>
      <c r="H32" s="468"/>
      <c r="I32" s="468">
        <f t="shared" si="8"/>
        <v>76000</v>
      </c>
      <c r="J32" s="468">
        <f>I32</f>
        <v>76000</v>
      </c>
      <c r="K32" s="288"/>
    </row>
    <row r="33" spans="1:11" ht="19.5" customHeight="1">
      <c r="A33" s="85" t="s">
        <v>376</v>
      </c>
      <c r="B33" s="82" t="s">
        <v>502</v>
      </c>
      <c r="C33" s="478">
        <v>710</v>
      </c>
      <c r="D33" s="479"/>
      <c r="E33" s="479"/>
      <c r="F33" s="472">
        <f aca="true" t="shared" si="9" ref="F33:K33">F34+F36+F38</f>
        <v>287677</v>
      </c>
      <c r="G33" s="472">
        <f t="shared" si="9"/>
        <v>0</v>
      </c>
      <c r="H33" s="472">
        <f t="shared" si="9"/>
        <v>0</v>
      </c>
      <c r="I33" s="472">
        <f t="shared" si="9"/>
        <v>287677</v>
      </c>
      <c r="J33" s="472">
        <f t="shared" si="9"/>
        <v>287677</v>
      </c>
      <c r="K33" s="305">
        <f t="shared" si="9"/>
        <v>0</v>
      </c>
    </row>
    <row r="34" spans="1:11" ht="25.5" customHeight="1">
      <c r="A34" s="430" t="s">
        <v>451</v>
      </c>
      <c r="B34" s="469" t="s">
        <v>95</v>
      </c>
      <c r="C34" s="462"/>
      <c r="D34" s="462">
        <v>71013</v>
      </c>
      <c r="E34" s="469"/>
      <c r="F34" s="253">
        <f aca="true" t="shared" si="10" ref="F34:K34">F35</f>
        <v>30000</v>
      </c>
      <c r="G34" s="253">
        <f t="shared" si="10"/>
        <v>0</v>
      </c>
      <c r="H34" s="253">
        <f t="shared" si="10"/>
        <v>0</v>
      </c>
      <c r="I34" s="253">
        <f t="shared" si="10"/>
        <v>30000</v>
      </c>
      <c r="J34" s="253">
        <f t="shared" si="10"/>
        <v>30000</v>
      </c>
      <c r="K34" s="254">
        <f t="shared" si="10"/>
        <v>0</v>
      </c>
    </row>
    <row r="35" spans="1:11" ht="18" customHeight="1">
      <c r="A35" s="84"/>
      <c r="B35" s="56" t="s">
        <v>465</v>
      </c>
      <c r="C35" s="467"/>
      <c r="D35" s="467"/>
      <c r="E35" s="467">
        <v>2110</v>
      </c>
      <c r="F35" s="468">
        <v>30000</v>
      </c>
      <c r="G35" s="468"/>
      <c r="H35" s="468"/>
      <c r="I35" s="468">
        <f>F35+G35-H35</f>
        <v>30000</v>
      </c>
      <c r="J35" s="468">
        <f>F35</f>
        <v>30000</v>
      </c>
      <c r="K35" s="288"/>
    </row>
    <row r="36" spans="1:11" ht="19.5" customHeight="1">
      <c r="A36" s="430" t="s">
        <v>454</v>
      </c>
      <c r="B36" s="469" t="s">
        <v>97</v>
      </c>
      <c r="C36" s="462"/>
      <c r="D36" s="462">
        <v>71014</v>
      </c>
      <c r="E36" s="464"/>
      <c r="F36" s="253">
        <f aca="true" t="shared" si="11" ref="F36:K36">F37</f>
        <v>19000</v>
      </c>
      <c r="G36" s="253">
        <f t="shared" si="11"/>
        <v>0</v>
      </c>
      <c r="H36" s="253">
        <f t="shared" si="11"/>
        <v>0</v>
      </c>
      <c r="I36" s="253">
        <f t="shared" si="11"/>
        <v>19000</v>
      </c>
      <c r="J36" s="253">
        <f t="shared" si="11"/>
        <v>19000</v>
      </c>
      <c r="K36" s="254">
        <f t="shared" si="11"/>
        <v>0</v>
      </c>
    </row>
    <row r="37" spans="1:11" ht="18" customHeight="1">
      <c r="A37" s="84"/>
      <c r="B37" s="56" t="s">
        <v>465</v>
      </c>
      <c r="C37" s="467"/>
      <c r="D37" s="467"/>
      <c r="E37" s="467">
        <v>2110</v>
      </c>
      <c r="F37" s="468">
        <v>19000</v>
      </c>
      <c r="G37" s="468"/>
      <c r="H37" s="468"/>
      <c r="I37" s="468">
        <f>F37+G37-H37</f>
        <v>19000</v>
      </c>
      <c r="J37" s="468">
        <f>I37</f>
        <v>19000</v>
      </c>
      <c r="K37" s="288"/>
    </row>
    <row r="38" spans="1:11" ht="21.75" customHeight="1">
      <c r="A38" s="430" t="s">
        <v>494</v>
      </c>
      <c r="B38" s="469" t="s">
        <v>99</v>
      </c>
      <c r="C38" s="462"/>
      <c r="D38" s="462">
        <v>71015</v>
      </c>
      <c r="E38" s="464"/>
      <c r="F38" s="253">
        <f aca="true" t="shared" si="12" ref="F38:K38">F39+F40</f>
        <v>238677</v>
      </c>
      <c r="G38" s="253">
        <f t="shared" si="12"/>
        <v>0</v>
      </c>
      <c r="H38" s="253">
        <f t="shared" si="12"/>
        <v>0</v>
      </c>
      <c r="I38" s="253">
        <f t="shared" si="12"/>
        <v>238677</v>
      </c>
      <c r="J38" s="253">
        <f t="shared" si="12"/>
        <v>238677</v>
      </c>
      <c r="K38" s="254">
        <f t="shared" si="12"/>
        <v>0</v>
      </c>
    </row>
    <row r="39" spans="1:11" ht="18" customHeight="1">
      <c r="A39" s="84"/>
      <c r="B39" s="56" t="s">
        <v>453</v>
      </c>
      <c r="C39" s="480"/>
      <c r="D39" s="480"/>
      <c r="E39" s="481" t="s">
        <v>574</v>
      </c>
      <c r="F39" s="468">
        <v>50</v>
      </c>
      <c r="G39" s="468"/>
      <c r="H39" s="468"/>
      <c r="I39" s="468">
        <f>F39+G39-H39</f>
        <v>50</v>
      </c>
      <c r="J39" s="468">
        <f>I39</f>
        <v>50</v>
      </c>
      <c r="K39" s="288"/>
    </row>
    <row r="40" spans="1:11" ht="18" customHeight="1">
      <c r="A40" s="84"/>
      <c r="B40" s="56" t="s">
        <v>465</v>
      </c>
      <c r="C40" s="467"/>
      <c r="D40" s="467"/>
      <c r="E40" s="467">
        <v>2110</v>
      </c>
      <c r="F40" s="468">
        <v>238627</v>
      </c>
      <c r="G40" s="468"/>
      <c r="H40" s="468"/>
      <c r="I40" s="468">
        <f>F40+G40-H40</f>
        <v>238627</v>
      </c>
      <c r="J40" s="468">
        <f>I40</f>
        <v>238627</v>
      </c>
      <c r="K40" s="288"/>
    </row>
    <row r="41" spans="1:11" ht="16.5" customHeight="1">
      <c r="A41" s="85" t="s">
        <v>399</v>
      </c>
      <c r="B41" s="82" t="s">
        <v>484</v>
      </c>
      <c r="C41" s="478">
        <v>750</v>
      </c>
      <c r="D41" s="479"/>
      <c r="E41" s="478"/>
      <c r="F41" s="472">
        <f aca="true" t="shared" si="13" ref="F41:K41">F42+F44+F50+F52</f>
        <v>1330275</v>
      </c>
      <c r="G41" s="472">
        <f t="shared" si="13"/>
        <v>0</v>
      </c>
      <c r="H41" s="472">
        <f t="shared" si="13"/>
        <v>0</v>
      </c>
      <c r="I41" s="472">
        <f t="shared" si="13"/>
        <v>1330275</v>
      </c>
      <c r="J41" s="472">
        <f t="shared" si="13"/>
        <v>1330275</v>
      </c>
      <c r="K41" s="305">
        <f t="shared" si="13"/>
        <v>0</v>
      </c>
    </row>
    <row r="42" spans="1:11" ht="16.5" customHeight="1">
      <c r="A42" s="430" t="s">
        <v>451</v>
      </c>
      <c r="B42" s="469" t="s">
        <v>452</v>
      </c>
      <c r="C42" s="462"/>
      <c r="D42" s="462">
        <v>75011</v>
      </c>
      <c r="E42" s="464"/>
      <c r="F42" s="253">
        <f aca="true" t="shared" si="14" ref="F42:K42">F43</f>
        <v>102935</v>
      </c>
      <c r="G42" s="253">
        <f t="shared" si="14"/>
        <v>0</v>
      </c>
      <c r="H42" s="253">
        <f t="shared" si="14"/>
        <v>0</v>
      </c>
      <c r="I42" s="253">
        <f t="shared" si="14"/>
        <v>102935</v>
      </c>
      <c r="J42" s="253">
        <f t="shared" si="14"/>
        <v>102935</v>
      </c>
      <c r="K42" s="254">
        <f t="shared" si="14"/>
        <v>0</v>
      </c>
    </row>
    <row r="43" spans="1:11" ht="21" customHeight="1">
      <c r="A43" s="84"/>
      <c r="B43" s="56" t="s">
        <v>465</v>
      </c>
      <c r="C43" s="467"/>
      <c r="D43" s="467"/>
      <c r="E43" s="467">
        <v>2110</v>
      </c>
      <c r="F43" s="468">
        <v>102935</v>
      </c>
      <c r="G43" s="468"/>
      <c r="H43" s="468"/>
      <c r="I43" s="468">
        <f>F43+G43-H43</f>
        <v>102935</v>
      </c>
      <c r="J43" s="468">
        <f>I43</f>
        <v>102935</v>
      </c>
      <c r="K43" s="288"/>
    </row>
    <row r="44" spans="1:11" ht="17.25" customHeight="1">
      <c r="A44" s="430" t="s">
        <v>454</v>
      </c>
      <c r="B44" s="469" t="s">
        <v>485</v>
      </c>
      <c r="C44" s="462"/>
      <c r="D44" s="462">
        <v>75020</v>
      </c>
      <c r="E44" s="482"/>
      <c r="F44" s="253">
        <f aca="true" t="shared" si="15" ref="F44:K44">F45+F46+F47+F48+F49</f>
        <v>683656</v>
      </c>
      <c r="G44" s="253">
        <f t="shared" si="15"/>
        <v>0</v>
      </c>
      <c r="H44" s="253">
        <f t="shared" si="15"/>
        <v>0</v>
      </c>
      <c r="I44" s="253">
        <f t="shared" si="15"/>
        <v>683656</v>
      </c>
      <c r="J44" s="253">
        <f t="shared" si="15"/>
        <v>683656</v>
      </c>
      <c r="K44" s="254">
        <f t="shared" si="15"/>
        <v>0</v>
      </c>
    </row>
    <row r="45" spans="1:11" ht="15.75" customHeight="1">
      <c r="A45" s="84"/>
      <c r="B45" s="56" t="s">
        <v>486</v>
      </c>
      <c r="C45" s="466"/>
      <c r="D45" s="466"/>
      <c r="E45" s="466" t="s">
        <v>579</v>
      </c>
      <c r="F45" s="468">
        <v>678017</v>
      </c>
      <c r="G45" s="468"/>
      <c r="H45" s="468"/>
      <c r="I45" s="468">
        <f>F45+G45-H45</f>
        <v>678017</v>
      </c>
      <c r="J45" s="468">
        <f>I45</f>
        <v>678017</v>
      </c>
      <c r="K45" s="288"/>
    </row>
    <row r="46" spans="1:11" ht="15" customHeight="1">
      <c r="A46" s="84"/>
      <c r="B46" s="56" t="s">
        <v>456</v>
      </c>
      <c r="C46" s="466"/>
      <c r="D46" s="466"/>
      <c r="E46" s="466" t="s">
        <v>575</v>
      </c>
      <c r="F46" s="468">
        <v>2600</v>
      </c>
      <c r="G46" s="468"/>
      <c r="H46" s="468"/>
      <c r="I46" s="468">
        <f>F46+G46-H46</f>
        <v>2600</v>
      </c>
      <c r="J46" s="468">
        <f>I46</f>
        <v>2600</v>
      </c>
      <c r="K46" s="288"/>
    </row>
    <row r="47" spans="1:11" ht="17.25" customHeight="1">
      <c r="A47" s="84"/>
      <c r="B47" s="56" t="s">
        <v>458</v>
      </c>
      <c r="C47" s="466"/>
      <c r="D47" s="466"/>
      <c r="E47" s="466" t="s">
        <v>576</v>
      </c>
      <c r="F47" s="468">
        <v>1244</v>
      </c>
      <c r="G47" s="468"/>
      <c r="H47" s="468"/>
      <c r="I47" s="468">
        <f>F47+G47-H47</f>
        <v>1244</v>
      </c>
      <c r="J47" s="468">
        <f>I47</f>
        <v>1244</v>
      </c>
      <c r="K47" s="288"/>
    </row>
    <row r="48" spans="1:11" ht="14.25" customHeight="1">
      <c r="A48" s="84"/>
      <c r="B48" s="56" t="s">
        <v>459</v>
      </c>
      <c r="C48" s="466"/>
      <c r="D48" s="466"/>
      <c r="E48" s="466" t="s">
        <v>577</v>
      </c>
      <c r="F48" s="468">
        <v>175</v>
      </c>
      <c r="G48" s="468"/>
      <c r="H48" s="468"/>
      <c r="I48" s="468">
        <f>F48+G48-H48</f>
        <v>175</v>
      </c>
      <c r="J48" s="468">
        <f>I48</f>
        <v>175</v>
      </c>
      <c r="K48" s="288"/>
    </row>
    <row r="49" spans="1:11" ht="15" customHeight="1">
      <c r="A49" s="84"/>
      <c r="B49" s="56" t="s">
        <v>487</v>
      </c>
      <c r="C49" s="466"/>
      <c r="D49" s="466"/>
      <c r="E49" s="466" t="s">
        <v>578</v>
      </c>
      <c r="F49" s="468">
        <v>1620</v>
      </c>
      <c r="G49" s="468"/>
      <c r="H49" s="468"/>
      <c r="I49" s="468">
        <f>F49+G49-H49</f>
        <v>1620</v>
      </c>
      <c r="J49" s="468">
        <f>I49</f>
        <v>1620</v>
      </c>
      <c r="K49" s="288"/>
    </row>
    <row r="50" spans="1:11" ht="16.5" customHeight="1">
      <c r="A50" s="430" t="s">
        <v>494</v>
      </c>
      <c r="B50" s="469" t="s">
        <v>113</v>
      </c>
      <c r="C50" s="462"/>
      <c r="D50" s="462">
        <v>75045</v>
      </c>
      <c r="E50" s="464"/>
      <c r="F50" s="253">
        <f aca="true" t="shared" si="16" ref="F50:K50">F51</f>
        <v>14000</v>
      </c>
      <c r="G50" s="253">
        <f t="shared" si="16"/>
        <v>0</v>
      </c>
      <c r="H50" s="253">
        <f t="shared" si="16"/>
        <v>0</v>
      </c>
      <c r="I50" s="253">
        <f t="shared" si="16"/>
        <v>14000</v>
      </c>
      <c r="J50" s="253">
        <f t="shared" si="16"/>
        <v>14000</v>
      </c>
      <c r="K50" s="254">
        <f t="shared" si="16"/>
        <v>0</v>
      </c>
    </row>
    <row r="51" spans="1:11" ht="15.75" customHeight="1">
      <c r="A51" s="84"/>
      <c r="B51" s="56" t="s">
        <v>465</v>
      </c>
      <c r="C51" s="467"/>
      <c r="D51" s="467"/>
      <c r="E51" s="467">
        <v>2110</v>
      </c>
      <c r="F51" s="468">
        <v>14000</v>
      </c>
      <c r="G51" s="468"/>
      <c r="H51" s="468"/>
      <c r="I51" s="468">
        <f>F51+G51-H51</f>
        <v>14000</v>
      </c>
      <c r="J51" s="468">
        <f>I51</f>
        <v>14000</v>
      </c>
      <c r="K51" s="288"/>
    </row>
    <row r="52" spans="1:11" ht="23.25" customHeight="1">
      <c r="A52" s="430" t="s">
        <v>629</v>
      </c>
      <c r="B52" s="469" t="s">
        <v>312</v>
      </c>
      <c r="C52" s="462"/>
      <c r="D52" s="462">
        <v>75075</v>
      </c>
      <c r="E52" s="482"/>
      <c r="F52" s="253">
        <f aca="true" t="shared" si="17" ref="F52:K52">F53+F54</f>
        <v>529684</v>
      </c>
      <c r="G52" s="253">
        <f t="shared" si="17"/>
        <v>0</v>
      </c>
      <c r="H52" s="253">
        <f t="shared" si="17"/>
        <v>0</v>
      </c>
      <c r="I52" s="253">
        <f t="shared" si="17"/>
        <v>529684</v>
      </c>
      <c r="J52" s="253">
        <f t="shared" si="17"/>
        <v>529684</v>
      </c>
      <c r="K52" s="254">
        <f t="shared" si="17"/>
        <v>0</v>
      </c>
    </row>
    <row r="53" spans="1:12" ht="24" customHeight="1">
      <c r="A53" s="84"/>
      <c r="B53" s="500" t="s">
        <v>701</v>
      </c>
      <c r="C53" s="467"/>
      <c r="D53" s="467"/>
      <c r="E53" s="467">
        <v>2705</v>
      </c>
      <c r="F53" s="468">
        <v>473928</v>
      </c>
      <c r="G53" s="468"/>
      <c r="H53" s="468"/>
      <c r="I53" s="468">
        <f>F53+G53-H53</f>
        <v>473928</v>
      </c>
      <c r="J53" s="468">
        <f>I53</f>
        <v>473928</v>
      </c>
      <c r="K53" s="288"/>
      <c r="L53" s="404"/>
    </row>
    <row r="54" spans="1:12" ht="21" customHeight="1">
      <c r="A54" s="84"/>
      <c r="B54" s="500" t="s">
        <v>654</v>
      </c>
      <c r="C54" s="467"/>
      <c r="D54" s="467"/>
      <c r="E54" s="467">
        <v>2326</v>
      </c>
      <c r="F54" s="468">
        <v>55756</v>
      </c>
      <c r="G54" s="468"/>
      <c r="H54" s="468"/>
      <c r="I54" s="468">
        <f>F54+G54-H54</f>
        <v>55756</v>
      </c>
      <c r="J54" s="468">
        <f>I54</f>
        <v>55756</v>
      </c>
      <c r="K54" s="288"/>
      <c r="L54" s="404"/>
    </row>
    <row r="55" spans="1:11" ht="26.25" customHeight="1">
      <c r="A55" s="85" t="s">
        <v>387</v>
      </c>
      <c r="B55" s="82" t="s">
        <v>488</v>
      </c>
      <c r="C55" s="478">
        <v>754</v>
      </c>
      <c r="D55" s="479"/>
      <c r="E55" s="479"/>
      <c r="F55" s="472">
        <f aca="true" t="shared" si="18" ref="F55:K55">F56</f>
        <v>2670000</v>
      </c>
      <c r="G55" s="472">
        <f t="shared" si="18"/>
        <v>0</v>
      </c>
      <c r="H55" s="472">
        <f t="shared" si="18"/>
        <v>0</v>
      </c>
      <c r="I55" s="472">
        <f t="shared" si="18"/>
        <v>2670000</v>
      </c>
      <c r="J55" s="472">
        <f t="shared" si="18"/>
        <v>2520000</v>
      </c>
      <c r="K55" s="305">
        <f t="shared" si="18"/>
        <v>150000</v>
      </c>
    </row>
    <row r="56" spans="1:11" ht="26.25" customHeight="1">
      <c r="A56" s="430" t="s">
        <v>451</v>
      </c>
      <c r="B56" s="469" t="s">
        <v>349</v>
      </c>
      <c r="C56" s="462"/>
      <c r="D56" s="462">
        <v>75411</v>
      </c>
      <c r="E56" s="464"/>
      <c r="F56" s="253">
        <f aca="true" t="shared" si="19" ref="F56:K56">F57+F58+F59</f>
        <v>2670000</v>
      </c>
      <c r="G56" s="253">
        <f t="shared" si="19"/>
        <v>0</v>
      </c>
      <c r="H56" s="253">
        <f t="shared" si="19"/>
        <v>0</v>
      </c>
      <c r="I56" s="253">
        <f t="shared" si="19"/>
        <v>2670000</v>
      </c>
      <c r="J56" s="253">
        <f t="shared" si="19"/>
        <v>2520000</v>
      </c>
      <c r="K56" s="254">
        <f t="shared" si="19"/>
        <v>150000</v>
      </c>
    </row>
    <row r="57" spans="1:11" ht="14.25" customHeight="1">
      <c r="A57" s="84"/>
      <c r="B57" s="56" t="s">
        <v>453</v>
      </c>
      <c r="C57" s="480"/>
      <c r="D57" s="480"/>
      <c r="E57" s="483" t="s">
        <v>574</v>
      </c>
      <c r="F57" s="468">
        <v>1000</v>
      </c>
      <c r="G57" s="468"/>
      <c r="H57" s="468"/>
      <c r="I57" s="468">
        <f>F57+G57-H57</f>
        <v>1000</v>
      </c>
      <c r="J57" s="468">
        <f>I57</f>
        <v>1000</v>
      </c>
      <c r="K57" s="288"/>
    </row>
    <row r="58" spans="1:11" ht="14.25" customHeight="1">
      <c r="A58" s="84"/>
      <c r="B58" s="56" t="s">
        <v>465</v>
      </c>
      <c r="C58" s="480"/>
      <c r="D58" s="480"/>
      <c r="E58" s="483" t="s">
        <v>210</v>
      </c>
      <c r="F58" s="468">
        <v>2519000</v>
      </c>
      <c r="G58" s="468"/>
      <c r="H58" s="468"/>
      <c r="I58" s="468">
        <f>F58+G58-H58</f>
        <v>2519000</v>
      </c>
      <c r="J58" s="468">
        <f>I58</f>
        <v>2519000</v>
      </c>
      <c r="K58" s="288"/>
    </row>
    <row r="59" spans="1:11" ht="16.5" customHeight="1">
      <c r="A59" s="84"/>
      <c r="B59" s="56" t="s">
        <v>465</v>
      </c>
      <c r="C59" s="467"/>
      <c r="D59" s="467"/>
      <c r="E59" s="467">
        <v>6410</v>
      </c>
      <c r="F59" s="468">
        <v>150000</v>
      </c>
      <c r="G59" s="468"/>
      <c r="H59" s="468"/>
      <c r="I59" s="468">
        <f>F59+G59-H59</f>
        <v>150000</v>
      </c>
      <c r="J59" s="468"/>
      <c r="K59" s="288">
        <f>I59</f>
        <v>150000</v>
      </c>
    </row>
    <row r="60" spans="1:11" ht="27" customHeight="1">
      <c r="A60" s="85" t="s">
        <v>447</v>
      </c>
      <c r="B60" s="478" t="s">
        <v>588</v>
      </c>
      <c r="C60" s="471" t="s">
        <v>489</v>
      </c>
      <c r="D60" s="477"/>
      <c r="E60" s="477"/>
      <c r="F60" s="472">
        <f aca="true" t="shared" si="20" ref="F60:K60">F61</f>
        <v>2698361</v>
      </c>
      <c r="G60" s="472">
        <f t="shared" si="20"/>
        <v>0</v>
      </c>
      <c r="H60" s="472">
        <f t="shared" si="20"/>
        <v>0</v>
      </c>
      <c r="I60" s="472">
        <f t="shared" si="20"/>
        <v>2698361</v>
      </c>
      <c r="J60" s="472">
        <f t="shared" si="20"/>
        <v>2698361</v>
      </c>
      <c r="K60" s="305">
        <f t="shared" si="20"/>
        <v>0</v>
      </c>
    </row>
    <row r="61" spans="1:11" ht="24.75" customHeight="1">
      <c r="A61" s="430" t="s">
        <v>451</v>
      </c>
      <c r="B61" s="462" t="s">
        <v>586</v>
      </c>
      <c r="C61" s="463"/>
      <c r="D61" s="463" t="s">
        <v>490</v>
      </c>
      <c r="E61" s="470"/>
      <c r="F61" s="253">
        <f aca="true" t="shared" si="21" ref="F61:K61">F62+F63</f>
        <v>2698361</v>
      </c>
      <c r="G61" s="253">
        <f t="shared" si="21"/>
        <v>0</v>
      </c>
      <c r="H61" s="253">
        <f t="shared" si="21"/>
        <v>0</v>
      </c>
      <c r="I61" s="253">
        <f t="shared" si="21"/>
        <v>2698361</v>
      </c>
      <c r="J61" s="253">
        <f t="shared" si="21"/>
        <v>2698361</v>
      </c>
      <c r="K61" s="254">
        <f t="shared" si="21"/>
        <v>0</v>
      </c>
    </row>
    <row r="62" spans="1:11" ht="14.25" customHeight="1">
      <c r="A62" s="84"/>
      <c r="B62" s="56" t="s">
        <v>587</v>
      </c>
      <c r="C62" s="466"/>
      <c r="D62" s="466"/>
      <c r="E62" s="466" t="s">
        <v>580</v>
      </c>
      <c r="F62" s="468">
        <v>2651103</v>
      </c>
      <c r="G62" s="468"/>
      <c r="H62" s="468"/>
      <c r="I62" s="468">
        <f>F62+G62-H62</f>
        <v>2651103</v>
      </c>
      <c r="J62" s="468">
        <f>I62</f>
        <v>2651103</v>
      </c>
      <c r="K62" s="288"/>
    </row>
    <row r="63" spans="1:11" ht="15" customHeight="1">
      <c r="A63" s="84"/>
      <c r="B63" s="56" t="s">
        <v>80</v>
      </c>
      <c r="C63" s="466"/>
      <c r="D63" s="466"/>
      <c r="E63" s="466" t="s">
        <v>581</v>
      </c>
      <c r="F63" s="468">
        <v>47258</v>
      </c>
      <c r="G63" s="468"/>
      <c r="H63" s="468"/>
      <c r="I63" s="468">
        <f>F63+G63-H63</f>
        <v>47258</v>
      </c>
      <c r="J63" s="468">
        <f>I63</f>
        <v>47258</v>
      </c>
      <c r="K63" s="288"/>
    </row>
    <row r="64" spans="1:11" ht="21" customHeight="1">
      <c r="A64" s="85" t="s">
        <v>442</v>
      </c>
      <c r="B64" s="82" t="s">
        <v>491</v>
      </c>
      <c r="C64" s="478">
        <v>758</v>
      </c>
      <c r="D64" s="479"/>
      <c r="E64" s="479"/>
      <c r="F64" s="472">
        <f aca="true" t="shared" si="22" ref="F64:K64">F65+F67+F69+F71</f>
        <v>18641135</v>
      </c>
      <c r="G64" s="472">
        <f t="shared" si="22"/>
        <v>0</v>
      </c>
      <c r="H64" s="472">
        <f t="shared" si="22"/>
        <v>0</v>
      </c>
      <c r="I64" s="472">
        <f t="shared" si="22"/>
        <v>18641135</v>
      </c>
      <c r="J64" s="472">
        <f t="shared" si="22"/>
        <v>18641135</v>
      </c>
      <c r="K64" s="305">
        <f t="shared" si="22"/>
        <v>0</v>
      </c>
    </row>
    <row r="65" spans="1:11" ht="18.75" customHeight="1">
      <c r="A65" s="430" t="s">
        <v>451</v>
      </c>
      <c r="B65" s="469" t="s">
        <v>467</v>
      </c>
      <c r="C65" s="462"/>
      <c r="D65" s="462">
        <v>75801</v>
      </c>
      <c r="E65" s="482"/>
      <c r="F65" s="253">
        <f aca="true" t="shared" si="23" ref="F65:K65">F66</f>
        <v>14370625</v>
      </c>
      <c r="G65" s="253">
        <f t="shared" si="23"/>
        <v>0</v>
      </c>
      <c r="H65" s="253">
        <f t="shared" si="23"/>
        <v>0</v>
      </c>
      <c r="I65" s="253">
        <f t="shared" si="23"/>
        <v>14370625</v>
      </c>
      <c r="J65" s="253">
        <f t="shared" si="23"/>
        <v>14370625</v>
      </c>
      <c r="K65" s="254">
        <f t="shared" si="23"/>
        <v>0</v>
      </c>
    </row>
    <row r="66" spans="1:11" ht="18.75" customHeight="1">
      <c r="A66" s="84"/>
      <c r="B66" s="56" t="s">
        <v>382</v>
      </c>
      <c r="C66" s="467"/>
      <c r="D66" s="467"/>
      <c r="E66" s="466" t="s">
        <v>583</v>
      </c>
      <c r="F66" s="468">
        <v>14370625</v>
      </c>
      <c r="G66" s="468"/>
      <c r="H66" s="468"/>
      <c r="I66" s="468">
        <f>F66+G66-H66</f>
        <v>14370625</v>
      </c>
      <c r="J66" s="468">
        <f>I66</f>
        <v>14370625</v>
      </c>
      <c r="K66" s="288"/>
    </row>
    <row r="67" spans="1:11" ht="22.5" customHeight="1">
      <c r="A67" s="430" t="s">
        <v>494</v>
      </c>
      <c r="B67" s="469" t="s">
        <v>529</v>
      </c>
      <c r="C67" s="462"/>
      <c r="D67" s="462">
        <v>75803</v>
      </c>
      <c r="E67" s="484"/>
      <c r="F67" s="253">
        <f aca="true" t="shared" si="24" ref="F67:K67">F68</f>
        <v>2489885</v>
      </c>
      <c r="G67" s="253">
        <f t="shared" si="24"/>
        <v>0</v>
      </c>
      <c r="H67" s="253">
        <f t="shared" si="24"/>
        <v>0</v>
      </c>
      <c r="I67" s="253">
        <f t="shared" si="24"/>
        <v>2489885</v>
      </c>
      <c r="J67" s="253">
        <f t="shared" si="24"/>
        <v>2489885</v>
      </c>
      <c r="K67" s="254">
        <f t="shared" si="24"/>
        <v>0</v>
      </c>
    </row>
    <row r="68" spans="1:11" ht="22.5" customHeight="1">
      <c r="A68" s="287"/>
      <c r="B68" s="56" t="s">
        <v>383</v>
      </c>
      <c r="C68" s="467"/>
      <c r="D68" s="467"/>
      <c r="E68" s="466" t="s">
        <v>583</v>
      </c>
      <c r="F68" s="468">
        <v>2489885</v>
      </c>
      <c r="G68" s="468"/>
      <c r="H68" s="468"/>
      <c r="I68" s="468">
        <f>F68+G68-H68</f>
        <v>2489885</v>
      </c>
      <c r="J68" s="468">
        <f>I68</f>
        <v>2489885</v>
      </c>
      <c r="K68" s="288"/>
    </row>
    <row r="69" spans="1:11" ht="17.25" customHeight="1">
      <c r="A69" s="430" t="s">
        <v>496</v>
      </c>
      <c r="B69" s="469" t="s">
        <v>492</v>
      </c>
      <c r="C69" s="462"/>
      <c r="D69" s="462">
        <v>75814</v>
      </c>
      <c r="E69" s="470"/>
      <c r="F69" s="253">
        <f aca="true" t="shared" si="25" ref="F69:K69">F70</f>
        <v>30000</v>
      </c>
      <c r="G69" s="253">
        <f t="shared" si="25"/>
        <v>0</v>
      </c>
      <c r="H69" s="253">
        <f t="shared" si="25"/>
        <v>0</v>
      </c>
      <c r="I69" s="253">
        <f t="shared" si="25"/>
        <v>30000</v>
      </c>
      <c r="J69" s="253">
        <f t="shared" si="25"/>
        <v>30000</v>
      </c>
      <c r="K69" s="254">
        <f t="shared" si="25"/>
        <v>0</v>
      </c>
    </row>
    <row r="70" spans="1:11" ht="18.75" customHeight="1">
      <c r="A70" s="84"/>
      <c r="B70" s="56" t="s">
        <v>453</v>
      </c>
      <c r="C70" s="467"/>
      <c r="D70" s="467"/>
      <c r="E70" s="466" t="s">
        <v>574</v>
      </c>
      <c r="F70" s="468">
        <v>30000</v>
      </c>
      <c r="G70" s="468"/>
      <c r="H70" s="468"/>
      <c r="I70" s="468">
        <f>F70+G70-H70</f>
        <v>30000</v>
      </c>
      <c r="J70" s="468">
        <f>I70</f>
        <v>30000</v>
      </c>
      <c r="K70" s="288"/>
    </row>
    <row r="71" spans="1:11" ht="23.25" customHeight="1">
      <c r="A71" s="430" t="s">
        <v>497</v>
      </c>
      <c r="B71" s="469" t="s">
        <v>619</v>
      </c>
      <c r="C71" s="462"/>
      <c r="D71" s="462">
        <v>75832</v>
      </c>
      <c r="E71" s="470"/>
      <c r="F71" s="253">
        <f aca="true" t="shared" si="26" ref="F71:K71">F72</f>
        <v>1750625</v>
      </c>
      <c r="G71" s="253">
        <f t="shared" si="26"/>
        <v>0</v>
      </c>
      <c r="H71" s="253">
        <f t="shared" si="26"/>
        <v>0</v>
      </c>
      <c r="I71" s="253">
        <f t="shared" si="26"/>
        <v>1750625</v>
      </c>
      <c r="J71" s="253">
        <f t="shared" si="26"/>
        <v>1750625</v>
      </c>
      <c r="K71" s="254">
        <f t="shared" si="26"/>
        <v>0</v>
      </c>
    </row>
    <row r="72" spans="1:11" ht="21.75" customHeight="1">
      <c r="A72" s="87"/>
      <c r="B72" s="56" t="s">
        <v>384</v>
      </c>
      <c r="C72" s="476"/>
      <c r="D72" s="476"/>
      <c r="E72" s="466" t="s">
        <v>583</v>
      </c>
      <c r="F72" s="468">
        <v>1750625</v>
      </c>
      <c r="G72" s="468"/>
      <c r="H72" s="468"/>
      <c r="I72" s="468">
        <f>F72+G72-H72</f>
        <v>1750625</v>
      </c>
      <c r="J72" s="468">
        <f>I72</f>
        <v>1750625</v>
      </c>
      <c r="K72" s="288"/>
    </row>
    <row r="73" spans="1:11" ht="18.75" customHeight="1">
      <c r="A73" s="85" t="s">
        <v>607</v>
      </c>
      <c r="B73" s="82" t="s">
        <v>493</v>
      </c>
      <c r="C73" s="471" t="s">
        <v>160</v>
      </c>
      <c r="D73" s="477"/>
      <c r="E73" s="477"/>
      <c r="F73" s="472">
        <f aca="true" t="shared" si="27" ref="F73:K73">F74+F78+F83</f>
        <v>130644</v>
      </c>
      <c r="G73" s="472">
        <f t="shared" si="27"/>
        <v>184260</v>
      </c>
      <c r="H73" s="472">
        <f t="shared" si="27"/>
        <v>29640</v>
      </c>
      <c r="I73" s="472">
        <f t="shared" si="27"/>
        <v>285264</v>
      </c>
      <c r="J73" s="472">
        <f t="shared" si="27"/>
        <v>285264</v>
      </c>
      <c r="K73" s="305">
        <f t="shared" si="27"/>
        <v>0</v>
      </c>
    </row>
    <row r="74" spans="1:11" ht="15.75" customHeight="1">
      <c r="A74" s="430" t="s">
        <v>451</v>
      </c>
      <c r="B74" s="469" t="s">
        <v>173</v>
      </c>
      <c r="C74" s="463"/>
      <c r="D74" s="463" t="s">
        <v>172</v>
      </c>
      <c r="E74" s="463"/>
      <c r="F74" s="253">
        <f aca="true" t="shared" si="28" ref="F74:K74">F75+F76+F77</f>
        <v>17878</v>
      </c>
      <c r="G74" s="253">
        <f t="shared" si="28"/>
        <v>0</v>
      </c>
      <c r="H74" s="253">
        <f t="shared" si="28"/>
        <v>0</v>
      </c>
      <c r="I74" s="253">
        <f t="shared" si="28"/>
        <v>17878</v>
      </c>
      <c r="J74" s="253">
        <f t="shared" si="28"/>
        <v>17878</v>
      </c>
      <c r="K74" s="254">
        <f t="shared" si="28"/>
        <v>0</v>
      </c>
    </row>
    <row r="75" spans="1:11" ht="14.25" customHeight="1">
      <c r="A75" s="84"/>
      <c r="B75" s="56" t="s">
        <v>456</v>
      </c>
      <c r="C75" s="466"/>
      <c r="D75" s="466"/>
      <c r="E75" s="466" t="s">
        <v>575</v>
      </c>
      <c r="F75" s="468">
        <v>624</v>
      </c>
      <c r="G75" s="468"/>
      <c r="H75" s="468"/>
      <c r="I75" s="468">
        <f>F75+G75-H75</f>
        <v>624</v>
      </c>
      <c r="J75" s="468">
        <f>I75</f>
        <v>624</v>
      </c>
      <c r="K75" s="288"/>
    </row>
    <row r="76" spans="1:11" ht="18.75" customHeight="1">
      <c r="A76" s="84"/>
      <c r="B76" s="56" t="s">
        <v>604</v>
      </c>
      <c r="C76" s="466"/>
      <c r="D76" s="466"/>
      <c r="E76" s="466" t="s">
        <v>576</v>
      </c>
      <c r="F76" s="468">
        <v>16810</v>
      </c>
      <c r="G76" s="468"/>
      <c r="H76" s="468"/>
      <c r="I76" s="468">
        <f>F76+G76-H76</f>
        <v>16810</v>
      </c>
      <c r="J76" s="468">
        <f>I76</f>
        <v>16810</v>
      </c>
      <c r="K76" s="288"/>
    </row>
    <row r="77" spans="1:11" ht="16.5" customHeight="1">
      <c r="A77" s="87"/>
      <c r="B77" s="56" t="s">
        <v>453</v>
      </c>
      <c r="C77" s="467"/>
      <c r="D77" s="476"/>
      <c r="E77" s="466" t="s">
        <v>574</v>
      </c>
      <c r="F77" s="468">
        <v>444</v>
      </c>
      <c r="G77" s="468"/>
      <c r="H77" s="468"/>
      <c r="I77" s="468">
        <f>F77+G77-H77</f>
        <v>444</v>
      </c>
      <c r="J77" s="468">
        <f>I77</f>
        <v>444</v>
      </c>
      <c r="K77" s="288"/>
    </row>
    <row r="78" spans="1:11" ht="20.25" customHeight="1">
      <c r="A78" s="430" t="s">
        <v>454</v>
      </c>
      <c r="B78" s="469" t="s">
        <v>203</v>
      </c>
      <c r="C78" s="462"/>
      <c r="D78" s="462">
        <v>80130</v>
      </c>
      <c r="E78" s="482"/>
      <c r="F78" s="253">
        <f aca="true" t="shared" si="29" ref="F78:K78">F79+F80+F81+F82</f>
        <v>112766</v>
      </c>
      <c r="G78" s="253">
        <f t="shared" si="29"/>
        <v>0</v>
      </c>
      <c r="H78" s="253">
        <f t="shared" si="29"/>
        <v>29640</v>
      </c>
      <c r="I78" s="253">
        <f t="shared" si="29"/>
        <v>83126</v>
      </c>
      <c r="J78" s="253">
        <f t="shared" si="29"/>
        <v>83126</v>
      </c>
      <c r="K78" s="254">
        <f t="shared" si="29"/>
        <v>0</v>
      </c>
    </row>
    <row r="79" spans="1:11" ht="17.25" customHeight="1">
      <c r="A79" s="87"/>
      <c r="B79" s="56" t="s">
        <v>604</v>
      </c>
      <c r="C79" s="467"/>
      <c r="D79" s="476"/>
      <c r="E79" s="466" t="s">
        <v>576</v>
      </c>
      <c r="F79" s="468">
        <v>51410</v>
      </c>
      <c r="G79" s="468"/>
      <c r="H79" s="468">
        <v>20000</v>
      </c>
      <c r="I79" s="468">
        <f>F79+G79-H79</f>
        <v>31410</v>
      </c>
      <c r="J79" s="468">
        <f>I79</f>
        <v>31410</v>
      </c>
      <c r="K79" s="288"/>
    </row>
    <row r="80" spans="1:11" ht="14.25" customHeight="1">
      <c r="A80" s="87"/>
      <c r="B80" s="56" t="s">
        <v>459</v>
      </c>
      <c r="C80" s="467"/>
      <c r="D80" s="476"/>
      <c r="E80" s="466" t="s">
        <v>577</v>
      </c>
      <c r="F80" s="468">
        <v>54588</v>
      </c>
      <c r="G80" s="468"/>
      <c r="H80" s="468">
        <v>9240</v>
      </c>
      <c r="I80" s="468">
        <f>F80+G80-H80</f>
        <v>45348</v>
      </c>
      <c r="J80" s="468">
        <f>I80</f>
        <v>45348</v>
      </c>
      <c r="K80" s="288"/>
    </row>
    <row r="81" spans="1:11" ht="15" customHeight="1">
      <c r="A81" s="87"/>
      <c r="B81" s="56" t="s">
        <v>453</v>
      </c>
      <c r="C81" s="467"/>
      <c r="D81" s="476"/>
      <c r="E81" s="466" t="s">
        <v>574</v>
      </c>
      <c r="F81" s="468">
        <v>668</v>
      </c>
      <c r="G81" s="468"/>
      <c r="H81" s="468">
        <v>300</v>
      </c>
      <c r="I81" s="468">
        <f>F81+G81-H81</f>
        <v>368</v>
      </c>
      <c r="J81" s="468">
        <f>I81</f>
        <v>368</v>
      </c>
      <c r="K81" s="288"/>
    </row>
    <row r="82" spans="1:11" ht="14.25" customHeight="1">
      <c r="A82" s="87"/>
      <c r="B82" s="56" t="s">
        <v>487</v>
      </c>
      <c r="C82" s="467"/>
      <c r="D82" s="476"/>
      <c r="E82" s="466" t="s">
        <v>578</v>
      </c>
      <c r="F82" s="468">
        <v>6100</v>
      </c>
      <c r="G82" s="468"/>
      <c r="H82" s="468">
        <v>100</v>
      </c>
      <c r="I82" s="468">
        <f>F82+G82-H82</f>
        <v>6000</v>
      </c>
      <c r="J82" s="468">
        <f>I82</f>
        <v>6000</v>
      </c>
      <c r="K82" s="288"/>
    </row>
    <row r="83" spans="1:11" ht="18" customHeight="1">
      <c r="A83" s="430" t="s">
        <v>494</v>
      </c>
      <c r="B83" s="486" t="s">
        <v>116</v>
      </c>
      <c r="C83" s="485"/>
      <c r="D83" s="485">
        <v>80195</v>
      </c>
      <c r="E83" s="485"/>
      <c r="F83" s="501">
        <f aca="true" t="shared" si="30" ref="F83:K83">SUM(F84:F86)</f>
        <v>0</v>
      </c>
      <c r="G83" s="501">
        <f t="shared" si="30"/>
        <v>184260</v>
      </c>
      <c r="H83" s="501">
        <f t="shared" si="30"/>
        <v>0</v>
      </c>
      <c r="I83" s="501">
        <f t="shared" si="30"/>
        <v>184260</v>
      </c>
      <c r="J83" s="501">
        <f t="shared" si="30"/>
        <v>184260</v>
      </c>
      <c r="K83" s="502">
        <f t="shared" si="30"/>
        <v>0</v>
      </c>
    </row>
    <row r="84" spans="1:11" ht="23.25" customHeight="1">
      <c r="A84" s="87"/>
      <c r="B84" s="56" t="s">
        <v>604</v>
      </c>
      <c r="C84" s="467"/>
      <c r="D84" s="476"/>
      <c r="E84" s="466" t="s">
        <v>576</v>
      </c>
      <c r="F84" s="468"/>
      <c r="G84" s="468">
        <v>80000</v>
      </c>
      <c r="H84" s="468"/>
      <c r="I84" s="468">
        <f>F84+G84-H84</f>
        <v>80000</v>
      </c>
      <c r="J84" s="468">
        <f>I84</f>
        <v>80000</v>
      </c>
      <c r="K84" s="288"/>
    </row>
    <row r="85" spans="1:11" ht="16.5" customHeight="1">
      <c r="A85" s="87"/>
      <c r="B85" s="56" t="s">
        <v>459</v>
      </c>
      <c r="C85" s="467"/>
      <c r="D85" s="476"/>
      <c r="E85" s="466" t="s">
        <v>577</v>
      </c>
      <c r="F85" s="468"/>
      <c r="G85" s="468">
        <v>94660</v>
      </c>
      <c r="H85" s="468"/>
      <c r="I85" s="468">
        <f>F85+G85-H85</f>
        <v>94660</v>
      </c>
      <c r="J85" s="468">
        <f>I85</f>
        <v>94660</v>
      </c>
      <c r="K85" s="288"/>
    </row>
    <row r="86" spans="1:11" ht="16.5" customHeight="1">
      <c r="A86" s="87"/>
      <c r="B86" s="56" t="s">
        <v>487</v>
      </c>
      <c r="C86" s="467"/>
      <c r="D86" s="476"/>
      <c r="E86" s="466" t="s">
        <v>578</v>
      </c>
      <c r="F86" s="468"/>
      <c r="G86" s="468">
        <v>9600</v>
      </c>
      <c r="H86" s="468"/>
      <c r="I86" s="468">
        <f>F86+G86-H86</f>
        <v>9600</v>
      </c>
      <c r="J86" s="468">
        <f>I86</f>
        <v>9600</v>
      </c>
      <c r="K86" s="288"/>
    </row>
    <row r="87" spans="1:11" s="9" customFormat="1" ht="20.25" customHeight="1">
      <c r="A87" s="85" t="s">
        <v>468</v>
      </c>
      <c r="B87" s="82" t="s">
        <v>495</v>
      </c>
      <c r="C87" s="478">
        <v>851</v>
      </c>
      <c r="D87" s="478"/>
      <c r="E87" s="471"/>
      <c r="F87" s="472">
        <f aca="true" t="shared" si="31" ref="F87:K87">F88+F94+F96</f>
        <v>2092901</v>
      </c>
      <c r="G87" s="472">
        <f t="shared" si="31"/>
        <v>0</v>
      </c>
      <c r="H87" s="472">
        <f t="shared" si="31"/>
        <v>0</v>
      </c>
      <c r="I87" s="472">
        <f t="shared" si="31"/>
        <v>2092901</v>
      </c>
      <c r="J87" s="472">
        <f t="shared" si="31"/>
        <v>1087120</v>
      </c>
      <c r="K87" s="305">
        <f t="shared" si="31"/>
        <v>1005781</v>
      </c>
    </row>
    <row r="88" spans="1:11" ht="20.25" customHeight="1">
      <c r="A88" s="430" t="s">
        <v>451</v>
      </c>
      <c r="B88" s="469" t="s">
        <v>241</v>
      </c>
      <c r="C88" s="462"/>
      <c r="D88" s="462">
        <v>85111</v>
      </c>
      <c r="E88" s="484"/>
      <c r="F88" s="253">
        <f aca="true" t="shared" si="32" ref="F88:K88">SUM(F89:F93)</f>
        <v>909901</v>
      </c>
      <c r="G88" s="253">
        <f t="shared" si="32"/>
        <v>0</v>
      </c>
      <c r="H88" s="253">
        <f t="shared" si="32"/>
        <v>0</v>
      </c>
      <c r="I88" s="253">
        <f t="shared" si="32"/>
        <v>909901</v>
      </c>
      <c r="J88" s="253">
        <f t="shared" si="32"/>
        <v>54120</v>
      </c>
      <c r="K88" s="254">
        <f t="shared" si="32"/>
        <v>855781</v>
      </c>
    </row>
    <row r="89" spans="1:11" ht="21.75" customHeight="1">
      <c r="A89" s="87"/>
      <c r="B89" s="56" t="s">
        <v>604</v>
      </c>
      <c r="C89" s="467"/>
      <c r="D89" s="467"/>
      <c r="E89" s="466" t="s">
        <v>576</v>
      </c>
      <c r="F89" s="468">
        <v>54120</v>
      </c>
      <c r="G89" s="468"/>
      <c r="H89" s="468"/>
      <c r="I89" s="468">
        <f>F89+G89-H89</f>
        <v>54120</v>
      </c>
      <c r="J89" s="468">
        <f>I89</f>
        <v>54120</v>
      </c>
      <c r="K89" s="288"/>
    </row>
    <row r="90" spans="1:11" ht="23.25" customHeight="1">
      <c r="A90" s="87"/>
      <c r="B90" s="56" t="s">
        <v>355</v>
      </c>
      <c r="C90" s="467"/>
      <c r="D90" s="467"/>
      <c r="E90" s="466" t="s">
        <v>354</v>
      </c>
      <c r="F90" s="468">
        <v>115247</v>
      </c>
      <c r="G90" s="468"/>
      <c r="H90" s="468"/>
      <c r="I90" s="468">
        <f>F90+G90-H90</f>
        <v>115247</v>
      </c>
      <c r="J90" s="468"/>
      <c r="K90" s="288">
        <f>I90</f>
        <v>115247</v>
      </c>
    </row>
    <row r="91" spans="1:11" ht="21.75" customHeight="1">
      <c r="A91" s="87"/>
      <c r="B91" s="56" t="s">
        <v>605</v>
      </c>
      <c r="C91" s="467"/>
      <c r="D91" s="467"/>
      <c r="E91" s="466" t="s">
        <v>380</v>
      </c>
      <c r="F91" s="468">
        <v>334592</v>
      </c>
      <c r="G91" s="468"/>
      <c r="H91" s="468"/>
      <c r="I91" s="468">
        <f>F91+G91-H91</f>
        <v>334592</v>
      </c>
      <c r="J91" s="468"/>
      <c r="K91" s="288">
        <f>I91</f>
        <v>334592</v>
      </c>
    </row>
    <row r="92" spans="1:11" ht="24.75" customHeight="1">
      <c r="A92" s="87"/>
      <c r="B92" s="56" t="s">
        <v>729</v>
      </c>
      <c r="C92" s="467"/>
      <c r="D92" s="476"/>
      <c r="E92" s="466" t="s">
        <v>545</v>
      </c>
      <c r="F92" s="468">
        <v>86476</v>
      </c>
      <c r="G92" s="468"/>
      <c r="H92" s="468"/>
      <c r="I92" s="468">
        <f>F92+G92-H92</f>
        <v>86476</v>
      </c>
      <c r="J92" s="468"/>
      <c r="K92" s="288">
        <f>I92</f>
        <v>86476</v>
      </c>
    </row>
    <row r="93" spans="1:11" ht="19.5" customHeight="1">
      <c r="A93" s="87"/>
      <c r="B93" s="56" t="s">
        <v>466</v>
      </c>
      <c r="C93" s="467"/>
      <c r="D93" s="476"/>
      <c r="E93" s="466" t="s">
        <v>353</v>
      </c>
      <c r="F93" s="468">
        <v>319466</v>
      </c>
      <c r="G93" s="468"/>
      <c r="H93" s="468"/>
      <c r="I93" s="468">
        <f>F93+G93-H93</f>
        <v>319466</v>
      </c>
      <c r="J93" s="468"/>
      <c r="K93" s="288">
        <f>I93</f>
        <v>319466</v>
      </c>
    </row>
    <row r="94" spans="1:11" ht="24.75" customHeight="1">
      <c r="A94" s="430" t="s">
        <v>454</v>
      </c>
      <c r="B94" s="462" t="s">
        <v>703</v>
      </c>
      <c r="C94" s="485"/>
      <c r="D94" s="486">
        <v>85117</v>
      </c>
      <c r="E94" s="487"/>
      <c r="F94" s="488">
        <f aca="true" t="shared" si="33" ref="F94:K94">F95</f>
        <v>150000</v>
      </c>
      <c r="G94" s="488">
        <f t="shared" si="33"/>
        <v>0</v>
      </c>
      <c r="H94" s="488">
        <f t="shared" si="33"/>
        <v>0</v>
      </c>
      <c r="I94" s="488">
        <f t="shared" si="33"/>
        <v>150000</v>
      </c>
      <c r="J94" s="488">
        <f t="shared" si="33"/>
        <v>0</v>
      </c>
      <c r="K94" s="489">
        <f t="shared" si="33"/>
        <v>150000</v>
      </c>
    </row>
    <row r="95" spans="1:11" ht="16.5" customHeight="1">
      <c r="A95" s="87"/>
      <c r="B95" s="56" t="s">
        <v>466</v>
      </c>
      <c r="C95" s="467"/>
      <c r="D95" s="476"/>
      <c r="E95" s="466" t="s">
        <v>702</v>
      </c>
      <c r="F95" s="468">
        <v>150000</v>
      </c>
      <c r="G95" s="468"/>
      <c r="H95" s="468"/>
      <c r="I95" s="468">
        <f>F95+G95-H95</f>
        <v>150000</v>
      </c>
      <c r="J95" s="468"/>
      <c r="K95" s="288">
        <f>I95</f>
        <v>150000</v>
      </c>
    </row>
    <row r="96" spans="1:11" ht="24" customHeight="1">
      <c r="A96" s="430" t="s">
        <v>494</v>
      </c>
      <c r="B96" s="469" t="s">
        <v>503</v>
      </c>
      <c r="C96" s="462"/>
      <c r="D96" s="462">
        <v>85156</v>
      </c>
      <c r="E96" s="90"/>
      <c r="F96" s="253">
        <f aca="true" t="shared" si="34" ref="F96:K96">F97</f>
        <v>1033000</v>
      </c>
      <c r="G96" s="253">
        <f t="shared" si="34"/>
        <v>0</v>
      </c>
      <c r="H96" s="253">
        <f t="shared" si="34"/>
        <v>0</v>
      </c>
      <c r="I96" s="253">
        <f t="shared" si="34"/>
        <v>1033000</v>
      </c>
      <c r="J96" s="253">
        <f t="shared" si="34"/>
        <v>1033000</v>
      </c>
      <c r="K96" s="254">
        <f t="shared" si="34"/>
        <v>0</v>
      </c>
    </row>
    <row r="97" spans="1:11" ht="23.25" customHeight="1">
      <c r="A97" s="84"/>
      <c r="B97" s="465" t="s">
        <v>469</v>
      </c>
      <c r="C97" s="467"/>
      <c r="D97" s="467"/>
      <c r="E97" s="467">
        <v>2110</v>
      </c>
      <c r="F97" s="468">
        <v>1033000</v>
      </c>
      <c r="G97" s="468"/>
      <c r="H97" s="468"/>
      <c r="I97" s="468">
        <f>F97+G97-H97</f>
        <v>1033000</v>
      </c>
      <c r="J97" s="468">
        <f>I97</f>
        <v>1033000</v>
      </c>
      <c r="K97" s="288"/>
    </row>
    <row r="98" spans="1:11" ht="20.25" customHeight="1">
      <c r="A98" s="85" t="s">
        <v>470</v>
      </c>
      <c r="B98" s="82" t="s">
        <v>140</v>
      </c>
      <c r="C98" s="478">
        <v>852</v>
      </c>
      <c r="D98" s="478"/>
      <c r="E98" s="478"/>
      <c r="F98" s="472">
        <f aca="true" t="shared" si="35" ref="F98:K98">F99+F103+F107+F109+F113+F116</f>
        <v>1338783</v>
      </c>
      <c r="G98" s="472">
        <f t="shared" si="35"/>
        <v>0</v>
      </c>
      <c r="H98" s="472">
        <f t="shared" si="35"/>
        <v>0</v>
      </c>
      <c r="I98" s="472">
        <f t="shared" si="35"/>
        <v>1338783</v>
      </c>
      <c r="J98" s="472">
        <f t="shared" si="35"/>
        <v>1338783</v>
      </c>
      <c r="K98" s="305">
        <f t="shared" si="35"/>
        <v>0</v>
      </c>
    </row>
    <row r="99" spans="1:11" ht="19.5" customHeight="1">
      <c r="A99" s="430" t="s">
        <v>451</v>
      </c>
      <c r="B99" s="469" t="s">
        <v>350</v>
      </c>
      <c r="C99" s="463"/>
      <c r="D99" s="463" t="s">
        <v>141</v>
      </c>
      <c r="E99" s="484"/>
      <c r="F99" s="253">
        <f aca="true" t="shared" si="36" ref="F99:K99">F100+F101+F102</f>
        <v>90342</v>
      </c>
      <c r="G99" s="253">
        <f t="shared" si="36"/>
        <v>0</v>
      </c>
      <c r="H99" s="253">
        <f t="shared" si="36"/>
        <v>0</v>
      </c>
      <c r="I99" s="253">
        <f t="shared" si="36"/>
        <v>90342</v>
      </c>
      <c r="J99" s="253">
        <f t="shared" si="36"/>
        <v>90342</v>
      </c>
      <c r="K99" s="254">
        <f t="shared" si="36"/>
        <v>0</v>
      </c>
    </row>
    <row r="100" spans="1:11" ht="24.75" customHeight="1">
      <c r="A100" s="87"/>
      <c r="B100" s="56" t="s">
        <v>325</v>
      </c>
      <c r="C100" s="475"/>
      <c r="D100" s="475"/>
      <c r="E100" s="466" t="s">
        <v>326</v>
      </c>
      <c r="F100" s="468">
        <v>500</v>
      </c>
      <c r="G100" s="468"/>
      <c r="H100" s="468"/>
      <c r="I100" s="468">
        <f>F100+G100-H100</f>
        <v>500</v>
      </c>
      <c r="J100" s="468">
        <f>I100</f>
        <v>500</v>
      </c>
      <c r="K100" s="288"/>
    </row>
    <row r="101" spans="1:11" ht="17.25" customHeight="1">
      <c r="A101" s="87"/>
      <c r="B101" s="56" t="s">
        <v>453</v>
      </c>
      <c r="C101" s="466"/>
      <c r="D101" s="466"/>
      <c r="E101" s="466" t="s">
        <v>574</v>
      </c>
      <c r="F101" s="468">
        <v>200</v>
      </c>
      <c r="G101" s="468"/>
      <c r="H101" s="468"/>
      <c r="I101" s="468">
        <f>F101+G101-H101</f>
        <v>200</v>
      </c>
      <c r="J101" s="468">
        <f>I101</f>
        <v>200</v>
      </c>
      <c r="K101" s="288"/>
    </row>
    <row r="102" spans="1:11" ht="17.25" customHeight="1">
      <c r="A102" s="87"/>
      <c r="B102" s="56" t="s">
        <v>471</v>
      </c>
      <c r="C102" s="476"/>
      <c r="D102" s="467"/>
      <c r="E102" s="467">
        <v>2320</v>
      </c>
      <c r="F102" s="468">
        <v>89642</v>
      </c>
      <c r="G102" s="468"/>
      <c r="H102" s="468"/>
      <c r="I102" s="468">
        <f>F102+G102-H102</f>
        <v>89642</v>
      </c>
      <c r="J102" s="468">
        <f>I102</f>
        <v>89642</v>
      </c>
      <c r="K102" s="288"/>
    </row>
    <row r="103" spans="1:11" ht="21" customHeight="1">
      <c r="A103" s="430" t="s">
        <v>454</v>
      </c>
      <c r="B103" s="469" t="s">
        <v>250</v>
      </c>
      <c r="C103" s="463"/>
      <c r="D103" s="463" t="s">
        <v>142</v>
      </c>
      <c r="E103" s="484"/>
      <c r="F103" s="253">
        <f aca="true" t="shared" si="37" ref="F103:K103">F104+F105+F106</f>
        <v>861800</v>
      </c>
      <c r="G103" s="253">
        <f t="shared" si="37"/>
        <v>0</v>
      </c>
      <c r="H103" s="253">
        <f t="shared" si="37"/>
        <v>0</v>
      </c>
      <c r="I103" s="253">
        <f t="shared" si="37"/>
        <v>861800</v>
      </c>
      <c r="J103" s="253">
        <f t="shared" si="37"/>
        <v>861800</v>
      </c>
      <c r="K103" s="254">
        <f t="shared" si="37"/>
        <v>0</v>
      </c>
    </row>
    <row r="104" spans="1:11" ht="19.5" customHeight="1">
      <c r="A104" s="84"/>
      <c r="B104" s="56" t="s">
        <v>459</v>
      </c>
      <c r="C104" s="466"/>
      <c r="D104" s="466"/>
      <c r="E104" s="466" t="s">
        <v>577</v>
      </c>
      <c r="F104" s="468">
        <v>495600</v>
      </c>
      <c r="G104" s="468"/>
      <c r="H104" s="468"/>
      <c r="I104" s="468">
        <f>F104+G104-H104</f>
        <v>495600</v>
      </c>
      <c r="J104" s="468">
        <f>I104</f>
        <v>495600</v>
      </c>
      <c r="K104" s="288"/>
    </row>
    <row r="105" spans="1:11" ht="15.75" customHeight="1">
      <c r="A105" s="84"/>
      <c r="B105" s="56" t="s">
        <v>453</v>
      </c>
      <c r="C105" s="466"/>
      <c r="D105" s="466"/>
      <c r="E105" s="466" t="s">
        <v>574</v>
      </c>
      <c r="F105" s="468">
        <v>200</v>
      </c>
      <c r="G105" s="468"/>
      <c r="H105" s="468"/>
      <c r="I105" s="468">
        <f>F105+G105-H105</f>
        <v>200</v>
      </c>
      <c r="J105" s="468">
        <f>I105</f>
        <v>200</v>
      </c>
      <c r="K105" s="288"/>
    </row>
    <row r="106" spans="1:11" ht="20.25" customHeight="1">
      <c r="A106" s="84"/>
      <c r="B106" s="56" t="s">
        <v>472</v>
      </c>
      <c r="C106" s="467"/>
      <c r="D106" s="476"/>
      <c r="E106" s="467">
        <v>2130</v>
      </c>
      <c r="F106" s="468">
        <v>366000</v>
      </c>
      <c r="G106" s="468"/>
      <c r="H106" s="468"/>
      <c r="I106" s="468">
        <f>F106+G106-H106</f>
        <v>366000</v>
      </c>
      <c r="J106" s="468">
        <f>I106</f>
        <v>366000</v>
      </c>
      <c r="K106" s="288"/>
    </row>
    <row r="107" spans="1:11" ht="19.5" customHeight="1">
      <c r="A107" s="430" t="s">
        <v>494</v>
      </c>
      <c r="B107" s="469" t="s">
        <v>473</v>
      </c>
      <c r="C107" s="462"/>
      <c r="D107" s="462">
        <v>85203</v>
      </c>
      <c r="E107" s="490"/>
      <c r="F107" s="253">
        <f aca="true" t="shared" si="38" ref="F107:K107">F108</f>
        <v>307000</v>
      </c>
      <c r="G107" s="253">
        <f t="shared" si="38"/>
        <v>0</v>
      </c>
      <c r="H107" s="253">
        <f t="shared" si="38"/>
        <v>0</v>
      </c>
      <c r="I107" s="253">
        <f t="shared" si="38"/>
        <v>307000</v>
      </c>
      <c r="J107" s="253">
        <f t="shared" si="38"/>
        <v>307000</v>
      </c>
      <c r="K107" s="254">
        <f t="shared" si="38"/>
        <v>0</v>
      </c>
    </row>
    <row r="108" spans="1:11" ht="24" customHeight="1">
      <c r="A108" s="84"/>
      <c r="B108" s="56" t="s">
        <v>469</v>
      </c>
      <c r="C108" s="467"/>
      <c r="D108" s="476"/>
      <c r="E108" s="467">
        <v>2110</v>
      </c>
      <c r="F108" s="468">
        <v>307000</v>
      </c>
      <c r="G108" s="468"/>
      <c r="H108" s="468"/>
      <c r="I108" s="468">
        <f>F108+G108-H108</f>
        <v>307000</v>
      </c>
      <c r="J108" s="468">
        <f>I108</f>
        <v>307000</v>
      </c>
      <c r="K108" s="288"/>
    </row>
    <row r="109" spans="1:11" ht="16.5" customHeight="1">
      <c r="A109" s="430" t="s">
        <v>496</v>
      </c>
      <c r="B109" s="469" t="s">
        <v>351</v>
      </c>
      <c r="C109" s="463"/>
      <c r="D109" s="463" t="s">
        <v>147</v>
      </c>
      <c r="E109" s="484"/>
      <c r="F109" s="253">
        <f aca="true" t="shared" si="39" ref="F109:K109">F110+F111+F112</f>
        <v>65541</v>
      </c>
      <c r="G109" s="253">
        <f t="shared" si="39"/>
        <v>0</v>
      </c>
      <c r="H109" s="253">
        <f t="shared" si="39"/>
        <v>0</v>
      </c>
      <c r="I109" s="253">
        <f t="shared" si="39"/>
        <v>65541</v>
      </c>
      <c r="J109" s="253">
        <f t="shared" si="39"/>
        <v>65541</v>
      </c>
      <c r="K109" s="254">
        <f t="shared" si="39"/>
        <v>0</v>
      </c>
    </row>
    <row r="110" spans="1:11" ht="22.5" customHeight="1">
      <c r="A110" s="84"/>
      <c r="B110" s="56" t="s">
        <v>325</v>
      </c>
      <c r="C110" s="466"/>
      <c r="D110" s="466"/>
      <c r="E110" s="466" t="s">
        <v>326</v>
      </c>
      <c r="F110" s="468">
        <v>500</v>
      </c>
      <c r="G110" s="468"/>
      <c r="H110" s="468"/>
      <c r="I110" s="468">
        <f>F110+G110-H110</f>
        <v>500</v>
      </c>
      <c r="J110" s="468">
        <f>I110</f>
        <v>500</v>
      </c>
      <c r="K110" s="288"/>
    </row>
    <row r="111" spans="1:11" ht="19.5" customHeight="1">
      <c r="A111" s="84"/>
      <c r="B111" s="500" t="s">
        <v>626</v>
      </c>
      <c r="C111" s="466"/>
      <c r="D111" s="466"/>
      <c r="E111" s="466" t="s">
        <v>106</v>
      </c>
      <c r="F111" s="468">
        <v>28035</v>
      </c>
      <c r="G111" s="468"/>
      <c r="H111" s="468"/>
      <c r="I111" s="468">
        <f>F111+G111-H111</f>
        <v>28035</v>
      </c>
      <c r="J111" s="468">
        <f>I111</f>
        <v>28035</v>
      </c>
      <c r="K111" s="288"/>
    </row>
    <row r="112" spans="1:11" ht="19.5" customHeight="1">
      <c r="A112" s="84"/>
      <c r="B112" s="56" t="s">
        <v>471</v>
      </c>
      <c r="C112" s="466"/>
      <c r="D112" s="466"/>
      <c r="E112" s="466" t="s">
        <v>222</v>
      </c>
      <c r="F112" s="468">
        <v>37006</v>
      </c>
      <c r="G112" s="468"/>
      <c r="H112" s="468"/>
      <c r="I112" s="468">
        <f>F112+G112-H112</f>
        <v>37006</v>
      </c>
      <c r="J112" s="468">
        <f>I112</f>
        <v>37006</v>
      </c>
      <c r="K112" s="288"/>
    </row>
    <row r="113" spans="1:11" ht="18.75" customHeight="1">
      <c r="A113" s="430" t="s">
        <v>497</v>
      </c>
      <c r="B113" s="469" t="s">
        <v>379</v>
      </c>
      <c r="C113" s="463"/>
      <c r="D113" s="463" t="s">
        <v>143</v>
      </c>
      <c r="E113" s="470"/>
      <c r="F113" s="253">
        <f aca="true" t="shared" si="40" ref="F113:K113">F114+F115</f>
        <v>10500</v>
      </c>
      <c r="G113" s="253">
        <f t="shared" si="40"/>
        <v>0</v>
      </c>
      <c r="H113" s="253">
        <f t="shared" si="40"/>
        <v>0</v>
      </c>
      <c r="I113" s="253">
        <f t="shared" si="40"/>
        <v>10500</v>
      </c>
      <c r="J113" s="253">
        <f t="shared" si="40"/>
        <v>10500</v>
      </c>
      <c r="K113" s="254">
        <f t="shared" si="40"/>
        <v>0</v>
      </c>
    </row>
    <row r="114" spans="1:11" ht="16.5" customHeight="1">
      <c r="A114" s="84"/>
      <c r="B114" s="56" t="s">
        <v>453</v>
      </c>
      <c r="C114" s="466"/>
      <c r="D114" s="466"/>
      <c r="E114" s="466" t="s">
        <v>574</v>
      </c>
      <c r="F114" s="468">
        <v>500</v>
      </c>
      <c r="G114" s="468"/>
      <c r="H114" s="468"/>
      <c r="I114" s="468">
        <f>F114+G114-H114</f>
        <v>500</v>
      </c>
      <c r="J114" s="468">
        <f>I114</f>
        <v>500</v>
      </c>
      <c r="K114" s="288"/>
    </row>
    <row r="115" spans="1:11" ht="22.5" customHeight="1">
      <c r="A115" s="84"/>
      <c r="B115" s="56" t="s">
        <v>469</v>
      </c>
      <c r="C115" s="466"/>
      <c r="D115" s="466"/>
      <c r="E115" s="466" t="s">
        <v>210</v>
      </c>
      <c r="F115" s="468">
        <v>10000</v>
      </c>
      <c r="G115" s="468"/>
      <c r="H115" s="468"/>
      <c r="I115" s="468">
        <f>F115+G115-H115</f>
        <v>10000</v>
      </c>
      <c r="J115" s="468">
        <f>I115</f>
        <v>10000</v>
      </c>
      <c r="K115" s="288"/>
    </row>
    <row r="116" spans="1:11" ht="36" customHeight="1">
      <c r="A116" s="430" t="s">
        <v>526</v>
      </c>
      <c r="B116" s="469" t="s">
        <v>319</v>
      </c>
      <c r="C116" s="463"/>
      <c r="D116" s="463" t="s">
        <v>317</v>
      </c>
      <c r="E116" s="484"/>
      <c r="F116" s="253">
        <f aca="true" t="shared" si="41" ref="F116:K116">F117</f>
        <v>3600</v>
      </c>
      <c r="G116" s="253">
        <f t="shared" si="41"/>
        <v>0</v>
      </c>
      <c r="H116" s="253">
        <f t="shared" si="41"/>
        <v>0</v>
      </c>
      <c r="I116" s="253">
        <f t="shared" si="41"/>
        <v>3600</v>
      </c>
      <c r="J116" s="253">
        <f t="shared" si="41"/>
        <v>3600</v>
      </c>
      <c r="K116" s="254">
        <f t="shared" si="41"/>
        <v>0</v>
      </c>
    </row>
    <row r="117" spans="1:11" ht="18" customHeight="1">
      <c r="A117" s="431"/>
      <c r="B117" s="56" t="s">
        <v>487</v>
      </c>
      <c r="C117" s="483"/>
      <c r="D117" s="483"/>
      <c r="E117" s="483" t="s">
        <v>578</v>
      </c>
      <c r="F117" s="468">
        <v>3600</v>
      </c>
      <c r="G117" s="468"/>
      <c r="H117" s="468"/>
      <c r="I117" s="468">
        <f>F117+G117-H117</f>
        <v>3600</v>
      </c>
      <c r="J117" s="468">
        <f>I117</f>
        <v>3600</v>
      </c>
      <c r="K117" s="288"/>
    </row>
    <row r="118" spans="1:12" ht="27.75" customHeight="1">
      <c r="A118" s="85" t="s">
        <v>474</v>
      </c>
      <c r="B118" s="82" t="s">
        <v>144</v>
      </c>
      <c r="C118" s="471" t="s">
        <v>245</v>
      </c>
      <c r="D118" s="471"/>
      <c r="E118" s="471"/>
      <c r="F118" s="472">
        <f aca="true" t="shared" si="42" ref="F118:K118">F119+F121</f>
        <v>362612</v>
      </c>
      <c r="G118" s="472">
        <f t="shared" si="42"/>
        <v>0</v>
      </c>
      <c r="H118" s="472">
        <f t="shared" si="42"/>
        <v>0</v>
      </c>
      <c r="I118" s="472">
        <f t="shared" si="42"/>
        <v>362612</v>
      </c>
      <c r="J118" s="472">
        <f t="shared" si="42"/>
        <v>362612</v>
      </c>
      <c r="K118" s="305">
        <f t="shared" si="42"/>
        <v>0</v>
      </c>
      <c r="L118" s="70"/>
    </row>
    <row r="119" spans="1:11" s="68" customFormat="1" ht="15.75" customHeight="1">
      <c r="A119" s="430" t="s">
        <v>451</v>
      </c>
      <c r="B119" s="469" t="s">
        <v>498</v>
      </c>
      <c r="C119" s="463"/>
      <c r="D119" s="463" t="s">
        <v>255</v>
      </c>
      <c r="E119" s="470"/>
      <c r="F119" s="253">
        <f aca="true" t="shared" si="43" ref="F119:K119">F120</f>
        <v>47251</v>
      </c>
      <c r="G119" s="253">
        <f t="shared" si="43"/>
        <v>0</v>
      </c>
      <c r="H119" s="253">
        <f t="shared" si="43"/>
        <v>0</v>
      </c>
      <c r="I119" s="253">
        <f t="shared" si="43"/>
        <v>47251</v>
      </c>
      <c r="J119" s="253">
        <f t="shared" si="43"/>
        <v>47251</v>
      </c>
      <c r="K119" s="254">
        <f t="shared" si="43"/>
        <v>0</v>
      </c>
    </row>
    <row r="120" spans="1:11" s="68" customFormat="1" ht="15.75" customHeight="1">
      <c r="A120" s="84"/>
      <c r="B120" s="56" t="s">
        <v>487</v>
      </c>
      <c r="C120" s="466"/>
      <c r="D120" s="466"/>
      <c r="E120" s="466" t="s">
        <v>578</v>
      </c>
      <c r="F120" s="491">
        <v>47251</v>
      </c>
      <c r="G120" s="491"/>
      <c r="H120" s="491"/>
      <c r="I120" s="491">
        <f>F120+G120-H120</f>
        <v>47251</v>
      </c>
      <c r="J120" s="491">
        <f>I120</f>
        <v>47251</v>
      </c>
      <c r="K120" s="492"/>
    </row>
    <row r="121" spans="1:11" s="9" customFormat="1" ht="17.25" customHeight="1">
      <c r="A121" s="430" t="s">
        <v>454</v>
      </c>
      <c r="B121" s="493" t="s">
        <v>282</v>
      </c>
      <c r="C121" s="463"/>
      <c r="D121" s="463" t="s">
        <v>281</v>
      </c>
      <c r="E121" s="463"/>
      <c r="F121" s="253">
        <f aca="true" t="shared" si="44" ref="F121:K121">F122+F123+F124</f>
        <v>315361</v>
      </c>
      <c r="G121" s="253">
        <f t="shared" si="44"/>
        <v>0</v>
      </c>
      <c r="H121" s="253">
        <f t="shared" si="44"/>
        <v>0</v>
      </c>
      <c r="I121" s="253">
        <f t="shared" si="44"/>
        <v>315361</v>
      </c>
      <c r="J121" s="253">
        <f t="shared" si="44"/>
        <v>315361</v>
      </c>
      <c r="K121" s="254">
        <f t="shared" si="44"/>
        <v>0</v>
      </c>
    </row>
    <row r="122" spans="1:11" s="9" customFormat="1" ht="19.5" customHeight="1">
      <c r="A122" s="431"/>
      <c r="B122" s="56" t="s">
        <v>604</v>
      </c>
      <c r="C122" s="483"/>
      <c r="D122" s="483"/>
      <c r="E122" s="483" t="s">
        <v>576</v>
      </c>
      <c r="F122" s="494">
        <v>20331</v>
      </c>
      <c r="G122" s="494"/>
      <c r="H122" s="494"/>
      <c r="I122" s="494">
        <f>F122+G122-H122</f>
        <v>20331</v>
      </c>
      <c r="J122" s="494">
        <f>I122</f>
        <v>20331</v>
      </c>
      <c r="K122" s="495"/>
    </row>
    <row r="123" spans="1:11" ht="16.5" customHeight="1">
      <c r="A123" s="84"/>
      <c r="B123" s="56" t="s">
        <v>453</v>
      </c>
      <c r="C123" s="466"/>
      <c r="D123" s="466"/>
      <c r="E123" s="466" t="s">
        <v>574</v>
      </c>
      <c r="F123" s="468">
        <v>530</v>
      </c>
      <c r="G123" s="468"/>
      <c r="H123" s="468"/>
      <c r="I123" s="494">
        <f>F123+G123-H123</f>
        <v>530</v>
      </c>
      <c r="J123" s="494">
        <f>I123</f>
        <v>530</v>
      </c>
      <c r="K123" s="288"/>
    </row>
    <row r="124" spans="1:11" s="9" customFormat="1" ht="18" customHeight="1">
      <c r="A124" s="87"/>
      <c r="B124" s="56" t="s">
        <v>352</v>
      </c>
      <c r="C124" s="467"/>
      <c r="D124" s="467"/>
      <c r="E124" s="467">
        <v>2690</v>
      </c>
      <c r="F124" s="468">
        <v>294500</v>
      </c>
      <c r="G124" s="468"/>
      <c r="H124" s="468"/>
      <c r="I124" s="494">
        <f>F124+G124-H124</f>
        <v>294500</v>
      </c>
      <c r="J124" s="494">
        <f>I124</f>
        <v>294500</v>
      </c>
      <c r="K124" s="288"/>
    </row>
    <row r="125" spans="1:11" s="9" customFormat="1" ht="18.75" customHeight="1">
      <c r="A125" s="85" t="s">
        <v>475</v>
      </c>
      <c r="B125" s="82" t="s">
        <v>499</v>
      </c>
      <c r="C125" s="471" t="s">
        <v>284</v>
      </c>
      <c r="D125" s="477"/>
      <c r="E125" s="477"/>
      <c r="F125" s="472">
        <f aca="true" t="shared" si="45" ref="F125:K125">F126+F131+F134+F139</f>
        <v>285355</v>
      </c>
      <c r="G125" s="472">
        <f t="shared" si="45"/>
        <v>46800</v>
      </c>
      <c r="H125" s="472">
        <f t="shared" si="45"/>
        <v>154620</v>
      </c>
      <c r="I125" s="472">
        <f t="shared" si="45"/>
        <v>177535</v>
      </c>
      <c r="J125" s="472">
        <f t="shared" si="45"/>
        <v>177535</v>
      </c>
      <c r="K125" s="305">
        <f t="shared" si="45"/>
        <v>0</v>
      </c>
    </row>
    <row r="126" spans="1:11" s="9" customFormat="1" ht="19.5" customHeight="1">
      <c r="A126" s="430" t="s">
        <v>451</v>
      </c>
      <c r="B126" s="469" t="s">
        <v>287</v>
      </c>
      <c r="C126" s="463"/>
      <c r="D126" s="463" t="s">
        <v>286</v>
      </c>
      <c r="E126" s="470"/>
      <c r="F126" s="253">
        <f aca="true" t="shared" si="46" ref="F126:K126">F127+F128+F129+F130</f>
        <v>55548</v>
      </c>
      <c r="G126" s="253">
        <f t="shared" si="46"/>
        <v>0</v>
      </c>
      <c r="H126" s="253">
        <f t="shared" si="46"/>
        <v>0</v>
      </c>
      <c r="I126" s="253">
        <f t="shared" si="46"/>
        <v>55548</v>
      </c>
      <c r="J126" s="253">
        <f t="shared" si="46"/>
        <v>55548</v>
      </c>
      <c r="K126" s="254">
        <f t="shared" si="46"/>
        <v>0</v>
      </c>
    </row>
    <row r="127" spans="1:11" ht="17.25" customHeight="1">
      <c r="A127" s="84"/>
      <c r="B127" s="56" t="s">
        <v>327</v>
      </c>
      <c r="C127" s="466"/>
      <c r="D127" s="466"/>
      <c r="E127" s="466" t="s">
        <v>326</v>
      </c>
      <c r="F127" s="468">
        <v>32848</v>
      </c>
      <c r="G127" s="468"/>
      <c r="H127" s="468"/>
      <c r="I127" s="468">
        <f>F127+G127-H127</f>
        <v>32848</v>
      </c>
      <c r="J127" s="468">
        <f>I127</f>
        <v>32848</v>
      </c>
      <c r="K127" s="288"/>
    </row>
    <row r="128" spans="1:11" ht="18" customHeight="1">
      <c r="A128" s="84"/>
      <c r="B128" s="56" t="s">
        <v>604</v>
      </c>
      <c r="C128" s="466"/>
      <c r="D128" s="466"/>
      <c r="E128" s="483" t="s">
        <v>576</v>
      </c>
      <c r="F128" s="494">
        <v>15000</v>
      </c>
      <c r="G128" s="494"/>
      <c r="H128" s="494"/>
      <c r="I128" s="468">
        <f>F128+G128-H128</f>
        <v>15000</v>
      </c>
      <c r="J128" s="468">
        <f>I128</f>
        <v>15000</v>
      </c>
      <c r="K128" s="495"/>
    </row>
    <row r="129" spans="1:11" ht="14.25" customHeight="1">
      <c r="A129" s="84"/>
      <c r="B129" s="56" t="s">
        <v>453</v>
      </c>
      <c r="C129" s="466"/>
      <c r="D129" s="466"/>
      <c r="E129" s="466" t="s">
        <v>574</v>
      </c>
      <c r="F129" s="494">
        <v>700</v>
      </c>
      <c r="G129" s="494"/>
      <c r="H129" s="494"/>
      <c r="I129" s="468">
        <f>F129+G129-H129</f>
        <v>700</v>
      </c>
      <c r="J129" s="468">
        <f>I129</f>
        <v>700</v>
      </c>
      <c r="K129" s="495"/>
    </row>
    <row r="130" spans="1:11" ht="15.75" customHeight="1">
      <c r="A130" s="84"/>
      <c r="B130" s="56" t="s">
        <v>487</v>
      </c>
      <c r="C130" s="466"/>
      <c r="D130" s="466"/>
      <c r="E130" s="466" t="s">
        <v>578</v>
      </c>
      <c r="F130" s="494">
        <v>7000</v>
      </c>
      <c r="G130" s="494"/>
      <c r="H130" s="494"/>
      <c r="I130" s="468">
        <f>F130+G130-H130</f>
        <v>7000</v>
      </c>
      <c r="J130" s="468">
        <f>I130</f>
        <v>7000</v>
      </c>
      <c r="K130" s="495"/>
    </row>
    <row r="131" spans="1:11" ht="18.75" customHeight="1">
      <c r="A131" s="430" t="s">
        <v>454</v>
      </c>
      <c r="B131" s="469" t="s">
        <v>589</v>
      </c>
      <c r="C131" s="463"/>
      <c r="D131" s="463" t="s">
        <v>288</v>
      </c>
      <c r="E131" s="470"/>
      <c r="F131" s="253">
        <f aca="true" t="shared" si="47" ref="F131:K131">F132+F133</f>
        <v>187</v>
      </c>
      <c r="G131" s="253">
        <f t="shared" si="47"/>
        <v>0</v>
      </c>
      <c r="H131" s="253">
        <f t="shared" si="47"/>
        <v>0</v>
      </c>
      <c r="I131" s="253">
        <f t="shared" si="47"/>
        <v>187</v>
      </c>
      <c r="J131" s="253">
        <f t="shared" si="47"/>
        <v>187</v>
      </c>
      <c r="K131" s="254">
        <f t="shared" si="47"/>
        <v>0</v>
      </c>
    </row>
    <row r="132" spans="1:11" ht="18.75" customHeight="1">
      <c r="A132" s="431"/>
      <c r="B132" s="56" t="s">
        <v>459</v>
      </c>
      <c r="C132" s="483"/>
      <c r="D132" s="483"/>
      <c r="E132" s="483" t="s">
        <v>577</v>
      </c>
      <c r="F132" s="494">
        <v>152</v>
      </c>
      <c r="G132" s="494"/>
      <c r="H132" s="494"/>
      <c r="I132" s="494">
        <f>F132+G132-H132</f>
        <v>152</v>
      </c>
      <c r="J132" s="494">
        <f>I132</f>
        <v>152</v>
      </c>
      <c r="K132" s="495"/>
    </row>
    <row r="133" spans="1:11" ht="21" customHeight="1">
      <c r="A133" s="84"/>
      <c r="B133" s="56" t="s">
        <v>453</v>
      </c>
      <c r="C133" s="466"/>
      <c r="D133" s="466"/>
      <c r="E133" s="466" t="s">
        <v>574</v>
      </c>
      <c r="F133" s="494">
        <v>35</v>
      </c>
      <c r="G133" s="494"/>
      <c r="H133" s="494"/>
      <c r="I133" s="494">
        <f>F133+G133-H133</f>
        <v>35</v>
      </c>
      <c r="J133" s="494">
        <f>I133</f>
        <v>35</v>
      </c>
      <c r="K133" s="495"/>
    </row>
    <row r="134" spans="1:11" ht="18" customHeight="1">
      <c r="A134" s="430" t="s">
        <v>494</v>
      </c>
      <c r="B134" s="469" t="s">
        <v>291</v>
      </c>
      <c r="C134" s="463"/>
      <c r="D134" s="463" t="s">
        <v>290</v>
      </c>
      <c r="E134" s="470"/>
      <c r="F134" s="253">
        <f aca="true" t="shared" si="48" ref="F134:K134">F135+F136+F137+F138</f>
        <v>229620</v>
      </c>
      <c r="G134" s="253">
        <f t="shared" si="48"/>
        <v>0</v>
      </c>
      <c r="H134" s="253">
        <f t="shared" si="48"/>
        <v>154620</v>
      </c>
      <c r="I134" s="253">
        <f t="shared" si="48"/>
        <v>75000</v>
      </c>
      <c r="J134" s="253">
        <f t="shared" si="48"/>
        <v>75000</v>
      </c>
      <c r="K134" s="254">
        <f t="shared" si="48"/>
        <v>0</v>
      </c>
    </row>
    <row r="135" spans="1:11" ht="21.75" customHeight="1">
      <c r="A135" s="84"/>
      <c r="B135" s="56" t="s">
        <v>458</v>
      </c>
      <c r="C135" s="466"/>
      <c r="D135" s="466"/>
      <c r="E135" s="466" t="s">
        <v>576</v>
      </c>
      <c r="F135" s="494">
        <v>135000</v>
      </c>
      <c r="G135" s="494"/>
      <c r="H135" s="494">
        <v>60000</v>
      </c>
      <c r="I135" s="494">
        <f>F135+G135-H135</f>
        <v>75000</v>
      </c>
      <c r="J135" s="494">
        <f>I135</f>
        <v>75000</v>
      </c>
      <c r="K135" s="495"/>
    </row>
    <row r="136" spans="1:11" ht="17.25" customHeight="1">
      <c r="A136" s="84"/>
      <c r="B136" s="56" t="s">
        <v>459</v>
      </c>
      <c r="C136" s="466"/>
      <c r="D136" s="466"/>
      <c r="E136" s="466" t="s">
        <v>577</v>
      </c>
      <c r="F136" s="468">
        <v>85000</v>
      </c>
      <c r="G136" s="468"/>
      <c r="H136" s="468">
        <v>85000</v>
      </c>
      <c r="I136" s="494">
        <f>F136+G136-H136</f>
        <v>0</v>
      </c>
      <c r="J136" s="494">
        <f>I136</f>
        <v>0</v>
      </c>
      <c r="K136" s="288"/>
    </row>
    <row r="137" spans="1:11" ht="17.25" customHeight="1">
      <c r="A137" s="84"/>
      <c r="B137" s="56" t="s">
        <v>453</v>
      </c>
      <c r="C137" s="466"/>
      <c r="D137" s="466"/>
      <c r="E137" s="466" t="s">
        <v>574</v>
      </c>
      <c r="F137" s="468">
        <v>120</v>
      </c>
      <c r="G137" s="468"/>
      <c r="H137" s="468">
        <v>120</v>
      </c>
      <c r="I137" s="494">
        <f>F137+G137-H137</f>
        <v>0</v>
      </c>
      <c r="J137" s="494">
        <f>I137</f>
        <v>0</v>
      </c>
      <c r="K137" s="288"/>
    </row>
    <row r="138" spans="1:11" ht="17.25" customHeight="1">
      <c r="A138" s="84"/>
      <c r="B138" s="56" t="s">
        <v>487</v>
      </c>
      <c r="C138" s="466"/>
      <c r="D138" s="466"/>
      <c r="E138" s="466" t="s">
        <v>578</v>
      </c>
      <c r="F138" s="468">
        <v>9500</v>
      </c>
      <c r="G138" s="468"/>
      <c r="H138" s="468">
        <v>9500</v>
      </c>
      <c r="I138" s="494">
        <f>F138+G138-H138</f>
        <v>0</v>
      </c>
      <c r="J138" s="494">
        <f>I138</f>
        <v>0</v>
      </c>
      <c r="K138" s="288"/>
    </row>
    <row r="139" spans="1:11" ht="17.25" customHeight="1">
      <c r="A139" s="430" t="s">
        <v>496</v>
      </c>
      <c r="B139" s="469" t="s">
        <v>116</v>
      </c>
      <c r="C139" s="470"/>
      <c r="D139" s="463" t="s">
        <v>296</v>
      </c>
      <c r="E139" s="470"/>
      <c r="F139" s="253">
        <f aca="true" t="shared" si="49" ref="F139:K139">F140</f>
        <v>0</v>
      </c>
      <c r="G139" s="253">
        <f t="shared" si="49"/>
        <v>46800</v>
      </c>
      <c r="H139" s="253">
        <f t="shared" si="49"/>
        <v>0</v>
      </c>
      <c r="I139" s="253">
        <f t="shared" si="49"/>
        <v>46800</v>
      </c>
      <c r="J139" s="253">
        <f t="shared" si="49"/>
        <v>46800</v>
      </c>
      <c r="K139" s="254">
        <f t="shared" si="49"/>
        <v>0</v>
      </c>
    </row>
    <row r="140" spans="1:11" ht="24" customHeight="1">
      <c r="A140" s="84"/>
      <c r="B140" s="56" t="s">
        <v>701</v>
      </c>
      <c r="C140" s="466"/>
      <c r="D140" s="466"/>
      <c r="E140" s="466" t="s">
        <v>750</v>
      </c>
      <c r="F140" s="468"/>
      <c r="G140" s="468">
        <v>46800</v>
      </c>
      <c r="H140" s="468"/>
      <c r="I140" s="494">
        <f>F140+G140-H140</f>
        <v>46800</v>
      </c>
      <c r="J140" s="494">
        <f>I140</f>
        <v>46800</v>
      </c>
      <c r="K140" s="288"/>
    </row>
    <row r="141" spans="1:11" ht="24.75" customHeight="1">
      <c r="A141" s="85" t="s">
        <v>476</v>
      </c>
      <c r="B141" s="82" t="s">
        <v>630</v>
      </c>
      <c r="C141" s="478">
        <v>900</v>
      </c>
      <c r="D141" s="478"/>
      <c r="E141" s="478"/>
      <c r="F141" s="472">
        <f aca="true" t="shared" si="50" ref="F141:K142">F142</f>
        <v>50000</v>
      </c>
      <c r="G141" s="472">
        <f t="shared" si="50"/>
        <v>0</v>
      </c>
      <c r="H141" s="472">
        <f t="shared" si="50"/>
        <v>0</v>
      </c>
      <c r="I141" s="472">
        <f t="shared" si="50"/>
        <v>50000</v>
      </c>
      <c r="J141" s="472">
        <f t="shared" si="50"/>
        <v>50000</v>
      </c>
      <c r="K141" s="305">
        <f t="shared" si="50"/>
        <v>0</v>
      </c>
    </row>
    <row r="142" spans="1:11" s="9" customFormat="1" ht="25.5" customHeight="1">
      <c r="A142" s="430" t="s">
        <v>451</v>
      </c>
      <c r="B142" s="469" t="s">
        <v>631</v>
      </c>
      <c r="C142" s="462"/>
      <c r="D142" s="462">
        <v>90011</v>
      </c>
      <c r="E142" s="464"/>
      <c r="F142" s="253">
        <f t="shared" si="50"/>
        <v>50000</v>
      </c>
      <c r="G142" s="253">
        <f t="shared" si="50"/>
        <v>0</v>
      </c>
      <c r="H142" s="253">
        <f t="shared" si="50"/>
        <v>0</v>
      </c>
      <c r="I142" s="253">
        <f t="shared" si="50"/>
        <v>50000</v>
      </c>
      <c r="J142" s="253">
        <f t="shared" si="50"/>
        <v>50000</v>
      </c>
      <c r="K142" s="254">
        <f t="shared" si="50"/>
        <v>0</v>
      </c>
    </row>
    <row r="143" spans="1:11" s="9" customFormat="1" ht="21.75" customHeight="1">
      <c r="A143" s="84"/>
      <c r="B143" s="56" t="s">
        <v>381</v>
      </c>
      <c r="C143" s="467"/>
      <c r="D143" s="467"/>
      <c r="E143" s="467">
        <v>2440</v>
      </c>
      <c r="F143" s="468">
        <v>50000</v>
      </c>
      <c r="G143" s="468"/>
      <c r="H143" s="468"/>
      <c r="I143" s="468">
        <f>F143+G143-H143</f>
        <v>50000</v>
      </c>
      <c r="J143" s="468">
        <f>I143</f>
        <v>50000</v>
      </c>
      <c r="K143" s="288"/>
    </row>
    <row r="144" spans="1:12" ht="18.75" customHeight="1" thickBot="1">
      <c r="A144" s="433"/>
      <c r="B144" s="496" t="s">
        <v>530</v>
      </c>
      <c r="C144" s="497"/>
      <c r="D144" s="497"/>
      <c r="E144" s="497"/>
      <c r="F144" s="498">
        <f aca="true" t="shared" si="51" ref="F144:K144">F8+F13+F16+F25+F33+F41+F55+F60+F64+F73+F87+F98+F118+F125+F141</f>
        <v>33505933</v>
      </c>
      <c r="G144" s="498">
        <f t="shared" si="51"/>
        <v>231060</v>
      </c>
      <c r="H144" s="498">
        <f t="shared" si="51"/>
        <v>184260</v>
      </c>
      <c r="I144" s="498">
        <f t="shared" si="51"/>
        <v>33552733</v>
      </c>
      <c r="J144" s="498">
        <f t="shared" si="51"/>
        <v>29088772</v>
      </c>
      <c r="K144" s="499">
        <f t="shared" si="51"/>
        <v>4463961</v>
      </c>
      <c r="L144" s="70"/>
    </row>
    <row r="145" ht="18" customHeight="1"/>
    <row r="146" spans="10:11" ht="14.25" customHeight="1">
      <c r="J146" s="540" t="s">
        <v>614</v>
      </c>
      <c r="K146" s="540"/>
    </row>
    <row r="147" ht="14.25" customHeight="1">
      <c r="B147" t="s">
        <v>632</v>
      </c>
    </row>
    <row r="148" spans="10:12" ht="14.25" customHeight="1">
      <c r="J148" s="540" t="s">
        <v>633</v>
      </c>
      <c r="K148" s="540"/>
      <c r="L148" s="10"/>
    </row>
  </sheetData>
  <mergeCells count="10">
    <mergeCell ref="A5:A6"/>
    <mergeCell ref="C5:E5"/>
    <mergeCell ref="F5:F6"/>
    <mergeCell ref="G5:H5"/>
    <mergeCell ref="H2:K2"/>
    <mergeCell ref="J148:K148"/>
    <mergeCell ref="J146:K146"/>
    <mergeCell ref="B3:K3"/>
    <mergeCell ref="J5:K5"/>
    <mergeCell ref="I5:I6"/>
  </mergeCells>
  <printOptions/>
  <pageMargins left="0.5118110236220472" right="0.1968503937007874" top="0.4330708661417323" bottom="0.3937007874015748" header="0.4330708661417323" footer="0.3937007874015748"/>
  <pageSetup horizontalDpi="600" verticalDpi="600" orientation="landscape" paperSize="9" scale="83" r:id="rId1"/>
  <headerFooter alignWithMargins="0">
    <oddFooter>&amp;CStrona &amp;P</oddFooter>
  </headerFooter>
  <rowBreaks count="4" manualBreakCount="4">
    <brk id="35" max="10" man="1"/>
    <brk id="63" max="10" man="1"/>
    <brk id="93" max="10" man="1"/>
    <brk id="11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B1" sqref="B1:C1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spans="2:3" ht="45" customHeight="1">
      <c r="B1" s="617" t="s">
        <v>759</v>
      </c>
      <c r="C1" s="617"/>
    </row>
    <row r="2" spans="1:3" ht="57.75" customHeight="1">
      <c r="A2" s="688" t="s">
        <v>741</v>
      </c>
      <c r="B2" s="688"/>
      <c r="C2" s="688"/>
    </row>
    <row r="3" spans="1:3" ht="15.75">
      <c r="A3" s="39"/>
      <c r="B3" s="39"/>
      <c r="C3" s="1"/>
    </row>
    <row r="4" ht="13.5" thickBot="1">
      <c r="C4" s="11"/>
    </row>
    <row r="5" spans="1:3" ht="24" customHeight="1" thickBot="1">
      <c r="A5" s="133" t="s">
        <v>358</v>
      </c>
      <c r="B5" s="134" t="s">
        <v>536</v>
      </c>
      <c r="C5" s="292" t="s">
        <v>691</v>
      </c>
    </row>
    <row r="6" spans="1:3" ht="17.25" customHeight="1" thickBot="1">
      <c r="A6" s="142" t="s">
        <v>361</v>
      </c>
      <c r="B6" s="138" t="s">
        <v>537</v>
      </c>
      <c r="C6" s="295">
        <f>C7+C8-C9</f>
        <v>17764</v>
      </c>
    </row>
    <row r="7" spans="1:3" ht="12.75">
      <c r="A7" s="21" t="s">
        <v>369</v>
      </c>
      <c r="B7" s="293" t="s">
        <v>538</v>
      </c>
      <c r="C7" s="294">
        <v>17764</v>
      </c>
    </row>
    <row r="8" spans="1:3" ht="12.75">
      <c r="A8" s="23" t="s">
        <v>370</v>
      </c>
      <c r="B8" s="283" t="s">
        <v>539</v>
      </c>
      <c r="C8" s="255">
        <v>0</v>
      </c>
    </row>
    <row r="9" spans="1:3" ht="12.75">
      <c r="A9" s="23" t="s">
        <v>372</v>
      </c>
      <c r="B9" s="283" t="s">
        <v>540</v>
      </c>
      <c r="C9" s="255">
        <v>0</v>
      </c>
    </row>
    <row r="10" spans="1:3" ht="13.5" thickBot="1">
      <c r="A10" s="24" t="s">
        <v>374</v>
      </c>
      <c r="B10" s="296" t="s">
        <v>541</v>
      </c>
      <c r="C10" s="297">
        <v>0</v>
      </c>
    </row>
    <row r="11" spans="1:3" ht="16.5" customHeight="1" thickBot="1">
      <c r="A11" s="142" t="s">
        <v>363</v>
      </c>
      <c r="B11" s="138" t="s">
        <v>542</v>
      </c>
      <c r="C11" s="295">
        <f>C12+C13</f>
        <v>95000</v>
      </c>
    </row>
    <row r="12" spans="1:3" ht="12.75">
      <c r="A12" s="21" t="s">
        <v>369</v>
      </c>
      <c r="B12" s="298" t="s">
        <v>552</v>
      </c>
      <c r="C12" s="294">
        <v>95000</v>
      </c>
    </row>
    <row r="13" spans="1:3" ht="27" customHeight="1" thickBot="1">
      <c r="A13" s="299" t="s">
        <v>370</v>
      </c>
      <c r="B13" s="300" t="s">
        <v>553</v>
      </c>
      <c r="C13" s="301">
        <v>0</v>
      </c>
    </row>
    <row r="14" spans="1:3" ht="18" customHeight="1" thickBot="1">
      <c r="A14" s="142" t="s">
        <v>367</v>
      </c>
      <c r="B14" s="138" t="s">
        <v>330</v>
      </c>
      <c r="C14" s="295">
        <f>C15+C23</f>
        <v>89000</v>
      </c>
    </row>
    <row r="15" spans="1:3" ht="18" customHeight="1">
      <c r="A15" s="302" t="s">
        <v>369</v>
      </c>
      <c r="B15" s="89" t="s">
        <v>543</v>
      </c>
      <c r="C15" s="303">
        <f>SUM(C16:C22)</f>
        <v>79000</v>
      </c>
    </row>
    <row r="16" spans="1:3" ht="24.75" customHeight="1">
      <c r="A16" s="23"/>
      <c r="B16" s="251" t="s">
        <v>697</v>
      </c>
      <c r="C16" s="255">
        <v>50000</v>
      </c>
    </row>
    <row r="17" spans="1:3" ht="24.75" customHeight="1">
      <c r="A17" s="23"/>
      <c r="B17" s="251" t="s">
        <v>696</v>
      </c>
      <c r="C17" s="255">
        <v>0</v>
      </c>
    </row>
    <row r="18" spans="1:3" ht="36" customHeight="1">
      <c r="A18" s="23"/>
      <c r="B18" s="251" t="s">
        <v>695</v>
      </c>
      <c r="C18" s="255">
        <v>3000</v>
      </c>
    </row>
    <row r="19" spans="1:3" ht="16.5" customHeight="1">
      <c r="A19" s="23"/>
      <c r="B19" s="251" t="s">
        <v>694</v>
      </c>
      <c r="C19" s="255">
        <v>12000</v>
      </c>
    </row>
    <row r="20" spans="1:3" ht="17.25" customHeight="1">
      <c r="A20" s="23"/>
      <c r="B20" s="251" t="s">
        <v>693</v>
      </c>
      <c r="C20" s="255">
        <v>10000</v>
      </c>
    </row>
    <row r="21" spans="1:3" ht="17.25" customHeight="1">
      <c r="A21" s="23"/>
      <c r="B21" s="251" t="s">
        <v>698</v>
      </c>
      <c r="C21" s="255">
        <v>2000</v>
      </c>
    </row>
    <row r="22" spans="1:3" ht="17.25" customHeight="1">
      <c r="A22" s="23"/>
      <c r="B22" s="251" t="s">
        <v>231</v>
      </c>
      <c r="C22" s="255">
        <v>2000</v>
      </c>
    </row>
    <row r="23" spans="1:3" ht="19.5" customHeight="1">
      <c r="A23" s="304" t="s">
        <v>370</v>
      </c>
      <c r="B23" s="78" t="s">
        <v>555</v>
      </c>
      <c r="C23" s="305">
        <f>C24+C25+C26</f>
        <v>10000</v>
      </c>
    </row>
    <row r="24" spans="1:3" ht="12.75">
      <c r="A24" s="287"/>
      <c r="B24" s="284" t="s">
        <v>603</v>
      </c>
      <c r="C24" s="288">
        <v>0</v>
      </c>
    </row>
    <row r="25" spans="1:3" ht="12.75">
      <c r="A25" s="287"/>
      <c r="B25" s="284" t="s">
        <v>554</v>
      </c>
      <c r="C25" s="288">
        <v>10000</v>
      </c>
    </row>
    <row r="26" spans="1:3" ht="24.75" customHeight="1">
      <c r="A26" s="287"/>
      <c r="B26" s="285" t="s">
        <v>227</v>
      </c>
      <c r="C26" s="288">
        <v>0</v>
      </c>
    </row>
    <row r="27" spans="1:3" ht="16.5" customHeight="1">
      <c r="A27" s="286" t="s">
        <v>501</v>
      </c>
      <c r="B27" s="77" t="s">
        <v>544</v>
      </c>
      <c r="C27" s="254">
        <f>C6+C11-C14</f>
        <v>23764</v>
      </c>
    </row>
    <row r="28" spans="1:3" ht="12.75">
      <c r="A28" s="23" t="s">
        <v>369</v>
      </c>
      <c r="B28" s="283" t="s">
        <v>538</v>
      </c>
      <c r="C28" s="255">
        <f>C27</f>
        <v>23764</v>
      </c>
    </row>
    <row r="29" spans="1:3" ht="12.75">
      <c r="A29" s="23" t="s">
        <v>370</v>
      </c>
      <c r="B29" s="283" t="s">
        <v>539</v>
      </c>
      <c r="C29" s="289">
        <v>0</v>
      </c>
    </row>
    <row r="30" spans="1:3" ht="13.5" thickBot="1">
      <c r="A30" s="13" t="s">
        <v>372</v>
      </c>
      <c r="B30" s="290" t="s">
        <v>540</v>
      </c>
      <c r="C30" s="291">
        <v>0</v>
      </c>
    </row>
    <row r="31" ht="33.75" customHeight="1"/>
    <row r="32" spans="2:3" ht="12.75">
      <c r="B32" s="689" t="s">
        <v>226</v>
      </c>
      <c r="C32" s="689"/>
    </row>
    <row r="34" ht="12.75">
      <c r="C34" s="194" t="s">
        <v>46</v>
      </c>
    </row>
  </sheetData>
  <mergeCells count="3">
    <mergeCell ref="A2:C2"/>
    <mergeCell ref="B32:C32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2"/>
  <sheetViews>
    <sheetView tabSelected="1" workbookViewId="0" topLeftCell="A2">
      <selection activeCell="C34" sqref="C34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spans="2:3" ht="33" customHeight="1">
      <c r="B1" s="690" t="s">
        <v>760</v>
      </c>
      <c r="C1" s="690"/>
    </row>
    <row r="2" ht="12.75">
      <c r="C2" s="402"/>
    </row>
    <row r="3" ht="12.75">
      <c r="C3" s="401"/>
    </row>
    <row r="4" spans="1:3" ht="33.75" customHeight="1">
      <c r="A4" s="688" t="s">
        <v>590</v>
      </c>
      <c r="B4" s="688"/>
      <c r="C4" s="688"/>
    </row>
    <row r="5" spans="1:2" ht="14.25" customHeight="1">
      <c r="A5" s="39"/>
      <c r="B5" s="39"/>
    </row>
    <row r="6" ht="13.5" thickBot="1">
      <c r="C6" s="41" t="s">
        <v>591</v>
      </c>
    </row>
    <row r="7" spans="1:3" ht="23.25" customHeight="1" thickBot="1">
      <c r="A7" s="133" t="s">
        <v>358</v>
      </c>
      <c r="B7" s="134" t="s">
        <v>536</v>
      </c>
      <c r="C7" s="135" t="s">
        <v>685</v>
      </c>
    </row>
    <row r="8" spans="1:3" ht="16.5" customHeight="1">
      <c r="A8" s="306" t="s">
        <v>361</v>
      </c>
      <c r="B8" s="89" t="s">
        <v>537</v>
      </c>
      <c r="C8" s="307">
        <f>C9+C10-C11</f>
        <v>262331</v>
      </c>
    </row>
    <row r="9" spans="1:3" ht="15.75" customHeight="1">
      <c r="A9" s="31" t="s">
        <v>369</v>
      </c>
      <c r="B9" s="281" t="s">
        <v>538</v>
      </c>
      <c r="C9" s="308">
        <v>252815</v>
      </c>
    </row>
    <row r="10" spans="1:3" ht="18.75" customHeight="1">
      <c r="A10" s="32" t="s">
        <v>370</v>
      </c>
      <c r="B10" s="278" t="s">
        <v>539</v>
      </c>
      <c r="C10" s="198">
        <v>9762</v>
      </c>
    </row>
    <row r="11" spans="1:3" ht="17.25" customHeight="1">
      <c r="A11" s="32" t="s">
        <v>372</v>
      </c>
      <c r="B11" s="278" t="s">
        <v>540</v>
      </c>
      <c r="C11" s="198">
        <v>246</v>
      </c>
    </row>
    <row r="12" spans="1:3" ht="16.5" customHeight="1" thickBot="1">
      <c r="A12" s="33" t="s">
        <v>374</v>
      </c>
      <c r="B12" s="279" t="s">
        <v>541</v>
      </c>
      <c r="C12" s="252">
        <v>0</v>
      </c>
    </row>
    <row r="13" spans="1:3" ht="20.25" customHeight="1" thickBot="1">
      <c r="A13" s="136" t="s">
        <v>363</v>
      </c>
      <c r="B13" s="137" t="s">
        <v>542</v>
      </c>
      <c r="C13" s="309">
        <f>C14+C15</f>
        <v>150000</v>
      </c>
    </row>
    <row r="14" spans="1:3" ht="16.5" customHeight="1">
      <c r="A14" s="31" t="s">
        <v>369</v>
      </c>
      <c r="B14" s="313" t="s">
        <v>550</v>
      </c>
      <c r="C14" s="308">
        <v>150000</v>
      </c>
    </row>
    <row r="15" spans="1:3" ht="16.5" customHeight="1" thickBot="1">
      <c r="A15" s="32">
        <v>2</v>
      </c>
      <c r="B15" s="314" t="s">
        <v>551</v>
      </c>
      <c r="C15" s="198">
        <v>0</v>
      </c>
    </row>
    <row r="16" spans="1:3" ht="18" customHeight="1" thickBot="1">
      <c r="A16" s="136" t="s">
        <v>367</v>
      </c>
      <c r="B16" s="137" t="s">
        <v>330</v>
      </c>
      <c r="C16" s="309">
        <f>C17+C30</f>
        <v>335724</v>
      </c>
    </row>
    <row r="17" spans="1:3" ht="17.25" customHeight="1">
      <c r="A17" s="317" t="s">
        <v>369</v>
      </c>
      <c r="B17" s="318" t="s">
        <v>543</v>
      </c>
      <c r="C17" s="307">
        <f>C18+C21+C22+C23+C24+C25+C26+C27+C28+C29</f>
        <v>315724</v>
      </c>
    </row>
    <row r="18" spans="1:3" ht="17.25" customHeight="1">
      <c r="A18" s="32"/>
      <c r="B18" s="314" t="s">
        <v>592</v>
      </c>
      <c r="C18" s="198">
        <f>C19+C20</f>
        <v>30000</v>
      </c>
    </row>
    <row r="19" spans="1:3" ht="17.25" customHeight="1">
      <c r="A19" s="32"/>
      <c r="B19" s="278" t="s">
        <v>523</v>
      </c>
      <c r="C19" s="198">
        <v>15000</v>
      </c>
    </row>
    <row r="20" spans="1:3" ht="17.25" customHeight="1">
      <c r="A20" s="32"/>
      <c r="B20" s="278" t="s">
        <v>524</v>
      </c>
      <c r="C20" s="198">
        <v>15000</v>
      </c>
    </row>
    <row r="21" spans="1:3" ht="17.25" customHeight="1">
      <c r="A21" s="32"/>
      <c r="B21" s="314" t="s">
        <v>593</v>
      </c>
      <c r="C21" s="198">
        <v>20000</v>
      </c>
    </row>
    <row r="22" spans="1:3" ht="17.25" customHeight="1">
      <c r="A22" s="32"/>
      <c r="B22" s="314" t="s">
        <v>232</v>
      </c>
      <c r="C22" s="198">
        <v>15000</v>
      </c>
    </row>
    <row r="23" spans="1:3" ht="16.5" customHeight="1">
      <c r="A23" s="32"/>
      <c r="B23" s="314" t="s">
        <v>594</v>
      </c>
      <c r="C23" s="198">
        <v>10000</v>
      </c>
    </row>
    <row r="24" spans="1:3" ht="19.5" customHeight="1">
      <c r="A24" s="32"/>
      <c r="B24" s="280" t="s">
        <v>595</v>
      </c>
      <c r="C24" s="198">
        <v>202724</v>
      </c>
    </row>
    <row r="25" spans="1:3" ht="19.5" customHeight="1">
      <c r="A25" s="32"/>
      <c r="B25" s="280" t="s">
        <v>707</v>
      </c>
      <c r="C25" s="198">
        <v>1000</v>
      </c>
    </row>
    <row r="26" spans="1:3" ht="19.5" customHeight="1">
      <c r="A26" s="32"/>
      <c r="B26" s="280" t="s">
        <v>228</v>
      </c>
      <c r="C26" s="198">
        <v>2000</v>
      </c>
    </row>
    <row r="27" spans="1:3" ht="18" customHeight="1">
      <c r="A27" s="33"/>
      <c r="B27" s="315" t="s">
        <v>229</v>
      </c>
      <c r="C27" s="198">
        <v>5000</v>
      </c>
    </row>
    <row r="28" spans="1:3" ht="18" customHeight="1">
      <c r="A28" s="33"/>
      <c r="B28" s="315" t="s">
        <v>230</v>
      </c>
      <c r="C28" s="198">
        <v>10000</v>
      </c>
    </row>
    <row r="29" spans="1:3" ht="18" customHeight="1">
      <c r="A29" s="33"/>
      <c r="B29" s="315" t="s">
        <v>231</v>
      </c>
      <c r="C29" s="198">
        <v>20000</v>
      </c>
    </row>
    <row r="30" spans="1:3" ht="15.75" customHeight="1">
      <c r="A30" s="319" t="s">
        <v>370</v>
      </c>
      <c r="B30" s="320" t="s">
        <v>596</v>
      </c>
      <c r="C30" s="199">
        <f>C31</f>
        <v>20000</v>
      </c>
    </row>
    <row r="31" spans="1:3" ht="12.75">
      <c r="A31" s="33"/>
      <c r="B31" s="316" t="s">
        <v>597</v>
      </c>
      <c r="C31" s="252">
        <v>20000</v>
      </c>
    </row>
    <row r="32" spans="1:3" ht="16.5" customHeight="1">
      <c r="A32" s="71" t="s">
        <v>389</v>
      </c>
      <c r="B32" s="78" t="s">
        <v>544</v>
      </c>
      <c r="C32" s="199">
        <f>C33+C34-C35</f>
        <v>76607</v>
      </c>
    </row>
    <row r="33" spans="1:3" ht="15.75" customHeight="1">
      <c r="A33" s="31" t="s">
        <v>369</v>
      </c>
      <c r="B33" s="281" t="s">
        <v>538</v>
      </c>
      <c r="C33" s="310">
        <v>73607</v>
      </c>
    </row>
    <row r="34" spans="1:3" ht="15" customHeight="1">
      <c r="A34" s="32" t="s">
        <v>370</v>
      </c>
      <c r="B34" s="278" t="s">
        <v>539</v>
      </c>
      <c r="C34" s="311">
        <v>9000</v>
      </c>
    </row>
    <row r="35" spans="1:3" ht="15" customHeight="1" thickBot="1">
      <c r="A35" s="12" t="s">
        <v>372</v>
      </c>
      <c r="B35" s="282" t="s">
        <v>540</v>
      </c>
      <c r="C35" s="312">
        <v>6000</v>
      </c>
    </row>
    <row r="38" spans="2:3" ht="12.75">
      <c r="B38" s="689" t="s">
        <v>233</v>
      </c>
      <c r="C38" s="689"/>
    </row>
    <row r="40" ht="12.75">
      <c r="C40" s="277" t="s">
        <v>633</v>
      </c>
    </row>
    <row r="43" spans="1:3" ht="12.75">
      <c r="A43" s="10"/>
      <c r="B43" s="10"/>
      <c r="C43" s="692"/>
    </row>
    <row r="44" spans="1:3" ht="12" customHeight="1">
      <c r="A44" s="10"/>
      <c r="B44" s="10"/>
      <c r="C44" s="692"/>
    </row>
    <row r="45" spans="1:3" ht="14.25" customHeight="1">
      <c r="A45" s="691"/>
      <c r="B45" s="691"/>
      <c r="C45" s="10"/>
    </row>
    <row r="46" spans="1:3" ht="15.75">
      <c r="A46" s="48"/>
      <c r="B46" s="48"/>
      <c r="C46" s="47"/>
    </row>
    <row r="47" spans="1:3" ht="12.75">
      <c r="A47" s="10"/>
      <c r="B47" s="10"/>
      <c r="C47" s="49"/>
    </row>
    <row r="48" spans="1:3" ht="12.75">
      <c r="A48" s="38"/>
      <c r="B48" s="38"/>
      <c r="C48" s="45"/>
    </row>
    <row r="49" spans="1:3" ht="12.75">
      <c r="A49" s="38"/>
      <c r="B49" s="36"/>
      <c r="C49" s="36"/>
    </row>
    <row r="50" spans="1:3" ht="12.75">
      <c r="A50" s="40"/>
      <c r="B50" s="50"/>
      <c r="C50" s="10"/>
    </row>
    <row r="51" spans="1:3" ht="12.75">
      <c r="A51" s="40"/>
      <c r="B51" s="50"/>
      <c r="C51" s="10"/>
    </row>
    <row r="52" spans="1:3" ht="12.75">
      <c r="A52" s="40"/>
      <c r="B52" s="50"/>
      <c r="C52" s="10"/>
    </row>
    <row r="53" spans="1:3" ht="12.75">
      <c r="A53" s="40"/>
      <c r="B53" s="50"/>
      <c r="C53" s="10"/>
    </row>
    <row r="54" spans="1:3" ht="12.75">
      <c r="A54" s="38"/>
      <c r="B54" s="36"/>
      <c r="C54" s="36"/>
    </row>
    <row r="55" spans="1:3" ht="12.75">
      <c r="A55" s="40"/>
      <c r="B55" s="10"/>
      <c r="C55" s="10"/>
    </row>
    <row r="56" spans="1:3" ht="12.75">
      <c r="A56" s="38"/>
      <c r="B56" s="36"/>
      <c r="C56" s="36"/>
    </row>
    <row r="57" spans="1:3" ht="12.75">
      <c r="A57" s="38"/>
      <c r="B57" s="36"/>
      <c r="C57" s="36"/>
    </row>
    <row r="58" spans="1:3" ht="12.75">
      <c r="A58" s="40"/>
      <c r="B58" s="49"/>
      <c r="C58" s="10"/>
    </row>
    <row r="59" spans="1:3" ht="12.75">
      <c r="A59" s="40"/>
      <c r="B59" s="49"/>
      <c r="C59" s="10"/>
    </row>
    <row r="60" spans="1:3" ht="12.75">
      <c r="A60" s="51"/>
      <c r="B60" s="36"/>
      <c r="C60" s="36"/>
    </row>
    <row r="61" spans="1:3" ht="12.75">
      <c r="A61" s="40"/>
      <c r="B61" s="49"/>
      <c r="C61" s="10"/>
    </row>
    <row r="62" spans="1:3" ht="12.75">
      <c r="A62" s="38"/>
      <c r="B62" s="36"/>
      <c r="C62" s="36"/>
    </row>
    <row r="63" spans="1:3" ht="12.75">
      <c r="A63" s="40"/>
      <c r="B63" s="50"/>
      <c r="C63" s="10"/>
    </row>
    <row r="64" spans="1:3" ht="12.75">
      <c r="A64" s="40"/>
      <c r="B64" s="50"/>
      <c r="C64" s="37"/>
    </row>
    <row r="65" spans="1:3" ht="12.75">
      <c r="A65" s="40"/>
      <c r="B65" s="50"/>
      <c r="C65" s="37"/>
    </row>
    <row r="66" spans="1:3" ht="12.75">
      <c r="A66" s="10"/>
      <c r="B66" s="10"/>
      <c r="C66" s="10"/>
    </row>
    <row r="67" spans="1:3" ht="12.75">
      <c r="A67" s="10"/>
      <c r="B67" s="10"/>
      <c r="C67" s="10"/>
    </row>
    <row r="68" spans="1:3" ht="12.75">
      <c r="A68" s="10"/>
      <c r="B68" s="10"/>
      <c r="C68" s="10"/>
    </row>
    <row r="69" spans="1:3" ht="12.75">
      <c r="A69" s="10"/>
      <c r="B69" s="10"/>
      <c r="C69" s="10"/>
    </row>
    <row r="70" spans="1:3" ht="12.75">
      <c r="A70" s="10"/>
      <c r="B70" s="10"/>
      <c r="C70" s="10"/>
    </row>
    <row r="71" spans="1:3" ht="12.75">
      <c r="A71" s="10"/>
      <c r="B71" s="10"/>
      <c r="C71" s="10"/>
    </row>
    <row r="72" spans="1:3" ht="12.75">
      <c r="A72" s="10"/>
      <c r="B72" s="10"/>
      <c r="C72" s="10"/>
    </row>
    <row r="73" spans="1:3" ht="12.75">
      <c r="A73" s="10"/>
      <c r="B73" s="10"/>
      <c r="C73" s="10"/>
    </row>
    <row r="74" spans="1:3" ht="12.75">
      <c r="A74" s="10"/>
      <c r="B74" s="10"/>
      <c r="C74" s="10"/>
    </row>
    <row r="75" spans="1:3" ht="12.75">
      <c r="A75" s="10"/>
      <c r="B75" s="10"/>
      <c r="C75" s="10"/>
    </row>
    <row r="76" spans="1:3" ht="12.75">
      <c r="A76" s="10"/>
      <c r="B76" s="10"/>
      <c r="C76" s="10"/>
    </row>
    <row r="77" spans="1:3" ht="12.75">
      <c r="A77" s="10"/>
      <c r="B77" s="10"/>
      <c r="C77" s="10"/>
    </row>
    <row r="78" spans="1:3" ht="12.75">
      <c r="A78" s="10"/>
      <c r="B78" s="10"/>
      <c r="C78" s="10"/>
    </row>
    <row r="79" spans="1:3" ht="12.75">
      <c r="A79" s="10"/>
      <c r="B79" s="10"/>
      <c r="C79" s="10"/>
    </row>
    <row r="80" spans="1:3" ht="12.75">
      <c r="A80" s="10"/>
      <c r="B80" s="10"/>
      <c r="C80" s="10"/>
    </row>
    <row r="81" spans="1:3" ht="12.75">
      <c r="A81" s="10"/>
      <c r="B81" s="10"/>
      <c r="C81" s="10"/>
    </row>
    <row r="82" spans="1:3" ht="12.75">
      <c r="A82" s="10"/>
      <c r="B82" s="10"/>
      <c r="C82" s="10"/>
    </row>
  </sheetData>
  <mergeCells count="5">
    <mergeCell ref="B1:C1"/>
    <mergeCell ref="A45:B45"/>
    <mergeCell ref="C43:C44"/>
    <mergeCell ref="A4:C4"/>
    <mergeCell ref="B38:C3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068"/>
  <sheetViews>
    <sheetView zoomScaleSheetLayoutView="75" workbookViewId="0" topLeftCell="A103">
      <selection activeCell="C130" sqref="C130"/>
    </sheetView>
  </sheetViews>
  <sheetFormatPr defaultColWidth="9.00390625" defaultRowHeight="12.75"/>
  <cols>
    <col min="1" max="1" width="5.375" style="0" customWidth="1"/>
    <col min="2" max="2" width="5.00390625" style="0" customWidth="1"/>
    <col min="3" max="3" width="25.25390625" style="0" customWidth="1"/>
    <col min="4" max="4" width="12.875" style="0" customWidth="1"/>
    <col min="5" max="5" width="11.125" style="0" customWidth="1"/>
    <col min="6" max="6" width="11.375" style="0" customWidth="1"/>
    <col min="7" max="7" width="12.00390625" style="0" customWidth="1"/>
    <col min="8" max="8" width="11.00390625" style="0" customWidth="1"/>
    <col min="9" max="9" width="10.875" style="0" customWidth="1"/>
    <col min="10" max="10" width="10.75390625" style="0" customWidth="1"/>
    <col min="11" max="11" width="9.625" style="0" customWidth="1"/>
    <col min="12" max="12" width="9.25390625" style="0" customWidth="1"/>
    <col min="13" max="13" width="9.00390625" style="0" customWidth="1"/>
    <col min="14" max="14" width="11.75390625" style="0" customWidth="1"/>
  </cols>
  <sheetData>
    <row r="1" spans="4:14" ht="30.75" customHeight="1">
      <c r="D1" s="434"/>
      <c r="E1" s="434"/>
      <c r="F1" s="434"/>
      <c r="G1" s="434"/>
      <c r="H1" s="434"/>
      <c r="I1" s="432"/>
      <c r="J1" s="432"/>
      <c r="K1" s="552" t="s">
        <v>736</v>
      </c>
      <c r="L1" s="552"/>
      <c r="M1" s="552"/>
      <c r="N1" s="552"/>
    </row>
    <row r="2" spans="2:18" ht="21.75" customHeight="1" thickBot="1">
      <c r="B2" s="555" t="s">
        <v>635</v>
      </c>
      <c r="C2" s="555"/>
      <c r="D2" s="555"/>
      <c r="E2" s="555"/>
      <c r="F2" s="555"/>
      <c r="G2" s="555"/>
      <c r="H2" s="555"/>
      <c r="I2" s="555"/>
      <c r="J2" s="555"/>
      <c r="K2" s="555"/>
      <c r="L2" s="554"/>
      <c r="M2" s="554"/>
      <c r="N2" s="554"/>
      <c r="O2" s="554"/>
      <c r="P2" s="554"/>
      <c r="Q2" s="554"/>
      <c r="R2" s="554"/>
    </row>
    <row r="3" spans="1:87" ht="18" customHeight="1">
      <c r="A3" s="563" t="s">
        <v>616</v>
      </c>
      <c r="B3" s="528" t="s">
        <v>617</v>
      </c>
      <c r="C3" s="560" t="s">
        <v>329</v>
      </c>
      <c r="D3" s="560" t="s">
        <v>652</v>
      </c>
      <c r="E3" s="531" t="s">
        <v>731</v>
      </c>
      <c r="F3" s="524"/>
      <c r="G3" s="534" t="s">
        <v>730</v>
      </c>
      <c r="H3" s="560" t="s">
        <v>305</v>
      </c>
      <c r="I3" s="560"/>
      <c r="J3" s="560"/>
      <c r="K3" s="560"/>
      <c r="L3" s="560"/>
      <c r="M3" s="560"/>
      <c r="N3" s="522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</row>
    <row r="4" spans="1:87" ht="14.25" customHeight="1">
      <c r="A4" s="532"/>
      <c r="B4" s="529"/>
      <c r="C4" s="561"/>
      <c r="D4" s="561"/>
      <c r="E4" s="525"/>
      <c r="F4" s="526"/>
      <c r="G4" s="535"/>
      <c r="H4" s="561" t="s">
        <v>543</v>
      </c>
      <c r="I4" s="561" t="s">
        <v>356</v>
      </c>
      <c r="J4" s="561"/>
      <c r="K4" s="561"/>
      <c r="L4" s="561"/>
      <c r="M4" s="561"/>
      <c r="N4" s="558" t="s">
        <v>596</v>
      </c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</row>
    <row r="5" spans="1:87" ht="13.5" customHeight="1">
      <c r="A5" s="532"/>
      <c r="B5" s="529"/>
      <c r="C5" s="561"/>
      <c r="D5" s="561"/>
      <c r="E5" s="521" t="s">
        <v>732</v>
      </c>
      <c r="F5" s="521" t="s">
        <v>733</v>
      </c>
      <c r="G5" s="535"/>
      <c r="H5" s="561"/>
      <c r="I5" s="556" t="s">
        <v>180</v>
      </c>
      <c r="J5" s="556" t="s">
        <v>179</v>
      </c>
      <c r="K5" s="556" t="s">
        <v>345</v>
      </c>
      <c r="L5" s="556" t="s">
        <v>178</v>
      </c>
      <c r="M5" s="556" t="s">
        <v>309</v>
      </c>
      <c r="N5" s="5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</row>
    <row r="6" spans="1:87" ht="14.25" customHeight="1" thickBot="1">
      <c r="A6" s="533"/>
      <c r="B6" s="530"/>
      <c r="C6" s="562"/>
      <c r="D6" s="562"/>
      <c r="E6" s="527"/>
      <c r="F6" s="527"/>
      <c r="G6" s="527"/>
      <c r="H6" s="562"/>
      <c r="I6" s="557"/>
      <c r="J6" s="557"/>
      <c r="K6" s="557"/>
      <c r="L6" s="557"/>
      <c r="M6" s="557"/>
      <c r="N6" s="559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</row>
    <row r="7" spans="1:87" ht="12" customHeight="1">
      <c r="A7" s="405">
        <v>1</v>
      </c>
      <c r="B7" s="406">
        <v>2</v>
      </c>
      <c r="C7" s="407">
        <v>3</v>
      </c>
      <c r="D7" s="407">
        <v>4</v>
      </c>
      <c r="E7" s="407"/>
      <c r="F7" s="407"/>
      <c r="G7" s="407"/>
      <c r="H7" s="407">
        <v>6</v>
      </c>
      <c r="I7" s="407">
        <v>7</v>
      </c>
      <c r="J7" s="407">
        <v>8</v>
      </c>
      <c r="K7" s="407">
        <v>9</v>
      </c>
      <c r="L7" s="407">
        <v>10</v>
      </c>
      <c r="M7" s="407">
        <v>11</v>
      </c>
      <c r="N7" s="408">
        <v>12</v>
      </c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</row>
    <row r="8" spans="1:87" ht="18" customHeight="1">
      <c r="A8" s="148" t="s">
        <v>618</v>
      </c>
      <c r="B8" s="149"/>
      <c r="C8" s="89" t="s">
        <v>620</v>
      </c>
      <c r="D8" s="207">
        <f aca="true" t="shared" si="0" ref="D8:N8">D9+D11</f>
        <v>46700</v>
      </c>
      <c r="E8" s="207">
        <f t="shared" si="0"/>
        <v>0</v>
      </c>
      <c r="F8" s="207">
        <f t="shared" si="0"/>
        <v>0</v>
      </c>
      <c r="G8" s="207">
        <f t="shared" si="0"/>
        <v>46700</v>
      </c>
      <c r="H8" s="207">
        <f t="shared" si="0"/>
        <v>46700</v>
      </c>
      <c r="I8" s="207">
        <f t="shared" si="0"/>
        <v>0</v>
      </c>
      <c r="J8" s="207">
        <f t="shared" si="0"/>
        <v>0</v>
      </c>
      <c r="K8" s="207">
        <f t="shared" si="0"/>
        <v>1700</v>
      </c>
      <c r="L8" s="207">
        <f t="shared" si="0"/>
        <v>0</v>
      </c>
      <c r="M8" s="207">
        <f t="shared" si="0"/>
        <v>0</v>
      </c>
      <c r="N8" s="209">
        <f t="shared" si="0"/>
        <v>0</v>
      </c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</row>
    <row r="9" spans="1:87" ht="23.25" customHeight="1">
      <c r="A9" s="150" t="s">
        <v>69</v>
      </c>
      <c r="B9" s="151"/>
      <c r="C9" s="92" t="s">
        <v>441</v>
      </c>
      <c r="D9" s="210">
        <f>D10</f>
        <v>45000</v>
      </c>
      <c r="E9" s="210">
        <f aca="true" t="shared" si="1" ref="E9:N9">E10</f>
        <v>0</v>
      </c>
      <c r="F9" s="210">
        <f t="shared" si="1"/>
        <v>0</v>
      </c>
      <c r="G9" s="210">
        <f t="shared" si="1"/>
        <v>45000</v>
      </c>
      <c r="H9" s="210">
        <f t="shared" si="1"/>
        <v>45000</v>
      </c>
      <c r="I9" s="210">
        <f t="shared" si="1"/>
        <v>0</v>
      </c>
      <c r="J9" s="210">
        <f t="shared" si="1"/>
        <v>0</v>
      </c>
      <c r="K9" s="210">
        <f t="shared" si="1"/>
        <v>0</v>
      </c>
      <c r="L9" s="210">
        <f t="shared" si="1"/>
        <v>0</v>
      </c>
      <c r="M9" s="210">
        <f t="shared" si="1"/>
        <v>0</v>
      </c>
      <c r="N9" s="211">
        <f t="shared" si="1"/>
        <v>0</v>
      </c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</row>
    <row r="10" spans="1:87" ht="15.75" customHeight="1">
      <c r="A10" s="152"/>
      <c r="B10" s="62" t="s">
        <v>61</v>
      </c>
      <c r="C10" s="56" t="s">
        <v>134</v>
      </c>
      <c r="D10" s="218">
        <v>45000</v>
      </c>
      <c r="E10" s="218"/>
      <c r="F10" s="218"/>
      <c r="G10" s="218">
        <f>D10+E10-F10</f>
        <v>45000</v>
      </c>
      <c r="H10" s="218">
        <f>G10</f>
        <v>45000</v>
      </c>
      <c r="I10" s="109"/>
      <c r="J10" s="213">
        <v>0</v>
      </c>
      <c r="K10" s="214">
        <v>0</v>
      </c>
      <c r="L10" s="212"/>
      <c r="M10" s="212"/>
      <c r="N10" s="215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</row>
    <row r="11" spans="1:87" ht="15.75" customHeight="1">
      <c r="A11" s="150" t="s">
        <v>455</v>
      </c>
      <c r="B11" s="151"/>
      <c r="C11" s="92" t="s">
        <v>116</v>
      </c>
      <c r="D11" s="210">
        <f>D12</f>
        <v>1700</v>
      </c>
      <c r="E11" s="210">
        <f aca="true" t="shared" si="2" ref="E11:N11">E12</f>
        <v>0</v>
      </c>
      <c r="F11" s="210">
        <f t="shared" si="2"/>
        <v>0</v>
      </c>
      <c r="G11" s="210">
        <f t="shared" si="2"/>
        <v>1700</v>
      </c>
      <c r="H11" s="210">
        <f t="shared" si="2"/>
        <v>1700</v>
      </c>
      <c r="I11" s="210">
        <f t="shared" si="2"/>
        <v>0</v>
      </c>
      <c r="J11" s="210">
        <f t="shared" si="2"/>
        <v>0</v>
      </c>
      <c r="K11" s="210">
        <f t="shared" si="2"/>
        <v>1700</v>
      </c>
      <c r="L11" s="210">
        <f t="shared" si="2"/>
        <v>0</v>
      </c>
      <c r="M11" s="210">
        <f t="shared" si="2"/>
        <v>0</v>
      </c>
      <c r="N11" s="211">
        <f t="shared" si="2"/>
        <v>0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</row>
    <row r="12" spans="1:14" s="70" customFormat="1" ht="24" customHeight="1">
      <c r="A12" s="152"/>
      <c r="B12" s="62" t="s">
        <v>106</v>
      </c>
      <c r="C12" s="56" t="s">
        <v>259</v>
      </c>
      <c r="D12" s="218">
        <v>1700</v>
      </c>
      <c r="E12" s="218"/>
      <c r="F12" s="218"/>
      <c r="G12" s="218">
        <f>D12+E12-F12</f>
        <v>1700</v>
      </c>
      <c r="H12" s="218">
        <f>G12</f>
        <v>1700</v>
      </c>
      <c r="I12" s="109">
        <v>0</v>
      </c>
      <c r="J12" s="213">
        <v>0</v>
      </c>
      <c r="K12" s="213">
        <f>H12</f>
        <v>1700</v>
      </c>
      <c r="L12" s="212"/>
      <c r="M12" s="212"/>
      <c r="N12" s="215"/>
    </row>
    <row r="13" spans="1:14" s="70" customFormat="1" ht="17.25" customHeight="1">
      <c r="A13" s="153" t="s">
        <v>70</v>
      </c>
      <c r="B13" s="154"/>
      <c r="C13" s="78" t="s">
        <v>71</v>
      </c>
      <c r="D13" s="216">
        <f>D14+D16</f>
        <v>159925</v>
      </c>
      <c r="E13" s="216">
        <f aca="true" t="shared" si="3" ref="E13:N13">E14+E16</f>
        <v>0</v>
      </c>
      <c r="F13" s="216">
        <f t="shared" si="3"/>
        <v>0</v>
      </c>
      <c r="G13" s="216">
        <f t="shared" si="3"/>
        <v>159925</v>
      </c>
      <c r="H13" s="216">
        <f t="shared" si="3"/>
        <v>159925</v>
      </c>
      <c r="I13" s="216">
        <f t="shared" si="3"/>
        <v>0</v>
      </c>
      <c r="J13" s="216">
        <f t="shared" si="3"/>
        <v>0</v>
      </c>
      <c r="K13" s="216">
        <f t="shared" si="3"/>
        <v>0</v>
      </c>
      <c r="L13" s="216">
        <f t="shared" si="3"/>
        <v>0</v>
      </c>
      <c r="M13" s="216">
        <f t="shared" si="3"/>
        <v>0</v>
      </c>
      <c r="N13" s="217">
        <f t="shared" si="3"/>
        <v>0</v>
      </c>
    </row>
    <row r="14" spans="1:14" s="70" customFormat="1" ht="18" customHeight="1">
      <c r="A14" s="155" t="s">
        <v>549</v>
      </c>
      <c r="B14" s="156"/>
      <c r="C14" s="505" t="s">
        <v>548</v>
      </c>
      <c r="D14" s="210">
        <f>D15</f>
        <v>142700</v>
      </c>
      <c r="E14" s="210">
        <f aca="true" t="shared" si="4" ref="E14:N14">E15</f>
        <v>0</v>
      </c>
      <c r="F14" s="210">
        <f t="shared" si="4"/>
        <v>0</v>
      </c>
      <c r="G14" s="210">
        <f t="shared" si="4"/>
        <v>142700</v>
      </c>
      <c r="H14" s="210">
        <f t="shared" si="4"/>
        <v>142700</v>
      </c>
      <c r="I14" s="210">
        <f t="shared" si="4"/>
        <v>0</v>
      </c>
      <c r="J14" s="210">
        <f t="shared" si="4"/>
        <v>0</v>
      </c>
      <c r="K14" s="210">
        <f t="shared" si="4"/>
        <v>0</v>
      </c>
      <c r="L14" s="210">
        <f t="shared" si="4"/>
        <v>0</v>
      </c>
      <c r="M14" s="210">
        <f t="shared" si="4"/>
        <v>0</v>
      </c>
      <c r="N14" s="211">
        <f t="shared" si="4"/>
        <v>0</v>
      </c>
    </row>
    <row r="15" spans="1:14" s="70" customFormat="1" ht="16.5" customHeight="1">
      <c r="A15" s="157"/>
      <c r="B15" s="60">
        <v>3030</v>
      </c>
      <c r="C15" s="57" t="s">
        <v>109</v>
      </c>
      <c r="D15" s="218">
        <v>142700</v>
      </c>
      <c r="E15" s="218"/>
      <c r="F15" s="218"/>
      <c r="G15" s="218">
        <f>D15+E15-F15</f>
        <v>142700</v>
      </c>
      <c r="H15" s="218">
        <f>G15</f>
        <v>142700</v>
      </c>
      <c r="I15" s="109">
        <v>0</v>
      </c>
      <c r="J15" s="213">
        <v>0</v>
      </c>
      <c r="K15" s="214">
        <v>0</v>
      </c>
      <c r="L15" s="212"/>
      <c r="M15" s="212"/>
      <c r="N15" s="215"/>
    </row>
    <row r="16" spans="1:14" s="70" customFormat="1" ht="16.5" customHeight="1">
      <c r="A16" s="155" t="s">
        <v>72</v>
      </c>
      <c r="B16" s="156"/>
      <c r="C16" s="505" t="s">
        <v>73</v>
      </c>
      <c r="D16" s="210">
        <f>D18+D17</f>
        <v>17225</v>
      </c>
      <c r="E16" s="210">
        <f aca="true" t="shared" si="5" ref="E16:N16">E18+E17</f>
        <v>0</v>
      </c>
      <c r="F16" s="210">
        <f t="shared" si="5"/>
        <v>0</v>
      </c>
      <c r="G16" s="210">
        <f t="shared" si="5"/>
        <v>17225</v>
      </c>
      <c r="H16" s="210">
        <f t="shared" si="5"/>
        <v>17225</v>
      </c>
      <c r="I16" s="210">
        <f t="shared" si="5"/>
        <v>0</v>
      </c>
      <c r="J16" s="210">
        <f t="shared" si="5"/>
        <v>0</v>
      </c>
      <c r="K16" s="210">
        <f t="shared" si="5"/>
        <v>0</v>
      </c>
      <c r="L16" s="210">
        <f t="shared" si="5"/>
        <v>0</v>
      </c>
      <c r="M16" s="210">
        <f t="shared" si="5"/>
        <v>0</v>
      </c>
      <c r="N16" s="211">
        <f t="shared" si="5"/>
        <v>0</v>
      </c>
    </row>
    <row r="17" spans="1:14" s="70" customFormat="1" ht="16.5" customHeight="1">
      <c r="A17" s="158"/>
      <c r="B17" s="62" t="s">
        <v>55</v>
      </c>
      <c r="C17" s="57" t="s">
        <v>56</v>
      </c>
      <c r="D17" s="218">
        <v>600</v>
      </c>
      <c r="E17" s="218"/>
      <c r="F17" s="218"/>
      <c r="G17" s="218">
        <f>D17+E17-F17</f>
        <v>600</v>
      </c>
      <c r="H17" s="218">
        <f>G17</f>
        <v>600</v>
      </c>
      <c r="I17" s="109">
        <v>0</v>
      </c>
      <c r="J17" s="109"/>
      <c r="K17" s="218">
        <v>0</v>
      </c>
      <c r="L17" s="212"/>
      <c r="M17" s="212"/>
      <c r="N17" s="215"/>
    </row>
    <row r="18" spans="1:14" s="70" customFormat="1" ht="16.5" customHeight="1">
      <c r="A18" s="157"/>
      <c r="B18" s="62" t="s">
        <v>61</v>
      </c>
      <c r="C18" s="57" t="s">
        <v>134</v>
      </c>
      <c r="D18" s="218">
        <v>16625</v>
      </c>
      <c r="E18" s="218"/>
      <c r="F18" s="218"/>
      <c r="G18" s="218">
        <f>D18+E18-F18</f>
        <v>16625</v>
      </c>
      <c r="H18" s="218">
        <f>G18</f>
        <v>16625</v>
      </c>
      <c r="I18" s="109">
        <v>0</v>
      </c>
      <c r="J18" s="213"/>
      <c r="K18" s="214">
        <v>0</v>
      </c>
      <c r="L18" s="212"/>
      <c r="M18" s="212"/>
      <c r="N18" s="215"/>
    </row>
    <row r="19" spans="1:14" s="70" customFormat="1" ht="17.25" customHeight="1">
      <c r="A19" s="153" t="s">
        <v>74</v>
      </c>
      <c r="B19" s="154"/>
      <c r="C19" s="78" t="s">
        <v>75</v>
      </c>
      <c r="D19" s="216">
        <f aca="true" t="shared" si="6" ref="D19:N19">D20</f>
        <v>2930913</v>
      </c>
      <c r="E19" s="216">
        <f t="shared" si="6"/>
        <v>0</v>
      </c>
      <c r="F19" s="216">
        <f t="shared" si="6"/>
        <v>0</v>
      </c>
      <c r="G19" s="216">
        <f t="shared" si="6"/>
        <v>2930913</v>
      </c>
      <c r="H19" s="216">
        <f t="shared" si="6"/>
        <v>1864551</v>
      </c>
      <c r="I19" s="216">
        <f t="shared" si="6"/>
        <v>462660</v>
      </c>
      <c r="J19" s="216">
        <f t="shared" si="6"/>
        <v>81142</v>
      </c>
      <c r="K19" s="216">
        <f t="shared" si="6"/>
        <v>0</v>
      </c>
      <c r="L19" s="216">
        <f t="shared" si="6"/>
        <v>0</v>
      </c>
      <c r="M19" s="216">
        <f t="shared" si="6"/>
        <v>0</v>
      </c>
      <c r="N19" s="217">
        <f t="shared" si="6"/>
        <v>1066362</v>
      </c>
    </row>
    <row r="20" spans="1:14" s="70" customFormat="1" ht="19.5" customHeight="1">
      <c r="A20" s="155" t="s">
        <v>76</v>
      </c>
      <c r="B20" s="156"/>
      <c r="C20" s="505" t="s">
        <v>77</v>
      </c>
      <c r="D20" s="210">
        <f aca="true" t="shared" si="7" ref="D20:N20">SUM(D21:D41)</f>
        <v>2930913</v>
      </c>
      <c r="E20" s="210">
        <f t="shared" si="7"/>
        <v>0</v>
      </c>
      <c r="F20" s="210">
        <f t="shared" si="7"/>
        <v>0</v>
      </c>
      <c r="G20" s="210">
        <f t="shared" si="7"/>
        <v>2930913</v>
      </c>
      <c r="H20" s="210">
        <f t="shared" si="7"/>
        <v>1864551</v>
      </c>
      <c r="I20" s="210">
        <f t="shared" si="7"/>
        <v>462660</v>
      </c>
      <c r="J20" s="210">
        <f t="shared" si="7"/>
        <v>81142</v>
      </c>
      <c r="K20" s="210">
        <f t="shared" si="7"/>
        <v>0</v>
      </c>
      <c r="L20" s="210">
        <f t="shared" si="7"/>
        <v>0</v>
      </c>
      <c r="M20" s="210">
        <f t="shared" si="7"/>
        <v>0</v>
      </c>
      <c r="N20" s="211">
        <f t="shared" si="7"/>
        <v>1066362</v>
      </c>
    </row>
    <row r="21" spans="1:14" s="94" customFormat="1" ht="15.75" customHeight="1">
      <c r="A21" s="152"/>
      <c r="B21" s="62" t="s">
        <v>621</v>
      </c>
      <c r="C21" s="91" t="s">
        <v>531</v>
      </c>
      <c r="D21" s="409">
        <v>5000</v>
      </c>
      <c r="E21" s="409"/>
      <c r="F21" s="409"/>
      <c r="G21" s="409">
        <f>D21+E21-F21</f>
        <v>5000</v>
      </c>
      <c r="H21" s="218">
        <f>G21</f>
        <v>5000</v>
      </c>
      <c r="I21" s="219">
        <v>0</v>
      </c>
      <c r="J21" s="213"/>
      <c r="K21" s="214">
        <v>0</v>
      </c>
      <c r="L21" s="212"/>
      <c r="M21" s="212"/>
      <c r="N21" s="215"/>
    </row>
    <row r="22" spans="1:14" s="70" customFormat="1" ht="20.25" customHeight="1">
      <c r="A22" s="152"/>
      <c r="B22" s="62" t="s">
        <v>48</v>
      </c>
      <c r="C22" s="56" t="s">
        <v>49</v>
      </c>
      <c r="D22" s="218">
        <v>431860</v>
      </c>
      <c r="E22" s="218"/>
      <c r="F22" s="218"/>
      <c r="G22" s="409">
        <f aca="true" t="shared" si="8" ref="G22:G41">D22+E22-F22</f>
        <v>431860</v>
      </c>
      <c r="H22" s="218">
        <f aca="true" t="shared" si="9" ref="H22:H40">G22</f>
        <v>431860</v>
      </c>
      <c r="I22" s="109">
        <f>H22</f>
        <v>431860</v>
      </c>
      <c r="J22" s="213"/>
      <c r="K22" s="214">
        <v>0</v>
      </c>
      <c r="L22" s="212"/>
      <c r="M22" s="212"/>
      <c r="N22" s="215"/>
    </row>
    <row r="23" spans="1:14" s="70" customFormat="1" ht="15.75" customHeight="1">
      <c r="A23" s="152"/>
      <c r="B23" s="62" t="s">
        <v>51</v>
      </c>
      <c r="C23" s="56" t="s">
        <v>52</v>
      </c>
      <c r="D23" s="218">
        <v>30800</v>
      </c>
      <c r="E23" s="218"/>
      <c r="F23" s="218"/>
      <c r="G23" s="409">
        <f t="shared" si="8"/>
        <v>30800</v>
      </c>
      <c r="H23" s="218">
        <f t="shared" si="9"/>
        <v>30800</v>
      </c>
      <c r="I23" s="109">
        <f>H23</f>
        <v>30800</v>
      </c>
      <c r="J23" s="213"/>
      <c r="K23" s="214">
        <v>0</v>
      </c>
      <c r="L23" s="212"/>
      <c r="M23" s="212"/>
      <c r="N23" s="215"/>
    </row>
    <row r="24" spans="1:14" s="70" customFormat="1" ht="15" customHeight="1">
      <c r="A24" s="152"/>
      <c r="B24" s="161" t="s">
        <v>78</v>
      </c>
      <c r="C24" s="56" t="s">
        <v>79</v>
      </c>
      <c r="D24" s="218">
        <v>69862</v>
      </c>
      <c r="E24" s="218"/>
      <c r="F24" s="218"/>
      <c r="G24" s="409">
        <f t="shared" si="8"/>
        <v>69862</v>
      </c>
      <c r="H24" s="218">
        <f t="shared" si="9"/>
        <v>69862</v>
      </c>
      <c r="I24" s="109">
        <v>0</v>
      </c>
      <c r="J24" s="213">
        <f>H24</f>
        <v>69862</v>
      </c>
      <c r="K24" s="214">
        <v>0</v>
      </c>
      <c r="L24" s="212"/>
      <c r="M24" s="212"/>
      <c r="N24" s="215"/>
    </row>
    <row r="25" spans="1:14" s="70" customFormat="1" ht="14.25" customHeight="1">
      <c r="A25" s="152"/>
      <c r="B25" s="161" t="s">
        <v>53</v>
      </c>
      <c r="C25" s="56" t="s">
        <v>54</v>
      </c>
      <c r="D25" s="218">
        <v>11280</v>
      </c>
      <c r="E25" s="218"/>
      <c r="F25" s="218"/>
      <c r="G25" s="409">
        <f t="shared" si="8"/>
        <v>11280</v>
      </c>
      <c r="H25" s="218">
        <f t="shared" si="9"/>
        <v>11280</v>
      </c>
      <c r="I25" s="109">
        <v>0</v>
      </c>
      <c r="J25" s="213">
        <f>H25</f>
        <v>11280</v>
      </c>
      <c r="K25" s="214">
        <v>0</v>
      </c>
      <c r="L25" s="212"/>
      <c r="M25" s="212"/>
      <c r="N25" s="215"/>
    </row>
    <row r="26" spans="1:14" s="70" customFormat="1" ht="12.75" customHeight="1">
      <c r="A26" s="152"/>
      <c r="B26" s="62" t="s">
        <v>55</v>
      </c>
      <c r="C26" s="56" t="s">
        <v>56</v>
      </c>
      <c r="D26" s="218">
        <v>448000</v>
      </c>
      <c r="E26" s="218"/>
      <c r="F26" s="218"/>
      <c r="G26" s="409">
        <f t="shared" si="8"/>
        <v>448000</v>
      </c>
      <c r="H26" s="218">
        <f t="shared" si="9"/>
        <v>448000</v>
      </c>
      <c r="I26" s="109">
        <v>0</v>
      </c>
      <c r="J26" s="213"/>
      <c r="K26" s="214">
        <v>0</v>
      </c>
      <c r="L26" s="212"/>
      <c r="M26" s="212"/>
      <c r="N26" s="215"/>
    </row>
    <row r="27" spans="1:14" s="70" customFormat="1" ht="13.5" customHeight="1">
      <c r="A27" s="152"/>
      <c r="B27" s="62" t="s">
        <v>57</v>
      </c>
      <c r="C27" s="56" t="s">
        <v>132</v>
      </c>
      <c r="D27" s="218">
        <v>38500</v>
      </c>
      <c r="E27" s="218"/>
      <c r="F27" s="218"/>
      <c r="G27" s="409">
        <f t="shared" si="8"/>
        <v>38500</v>
      </c>
      <c r="H27" s="218">
        <f t="shared" si="9"/>
        <v>38500</v>
      </c>
      <c r="I27" s="109">
        <v>0</v>
      </c>
      <c r="J27" s="213"/>
      <c r="K27" s="214">
        <v>0</v>
      </c>
      <c r="L27" s="212"/>
      <c r="M27" s="212"/>
      <c r="N27" s="215"/>
    </row>
    <row r="28" spans="1:14" s="70" customFormat="1" ht="13.5" customHeight="1">
      <c r="A28" s="152"/>
      <c r="B28" s="62" t="s">
        <v>59</v>
      </c>
      <c r="C28" s="56" t="s">
        <v>133</v>
      </c>
      <c r="D28" s="218">
        <v>180000</v>
      </c>
      <c r="E28" s="218"/>
      <c r="F28" s="218"/>
      <c r="G28" s="409">
        <f t="shared" si="8"/>
        <v>180000</v>
      </c>
      <c r="H28" s="218">
        <f t="shared" si="9"/>
        <v>180000</v>
      </c>
      <c r="I28" s="109">
        <v>0</v>
      </c>
      <c r="J28" s="213"/>
      <c r="K28" s="214">
        <v>0</v>
      </c>
      <c r="L28" s="212"/>
      <c r="M28" s="212"/>
      <c r="N28" s="215"/>
    </row>
    <row r="29" spans="1:14" s="70" customFormat="1" ht="13.5" customHeight="1">
      <c r="A29" s="152"/>
      <c r="B29" s="62" t="s">
        <v>120</v>
      </c>
      <c r="C29" s="56" t="s">
        <v>121</v>
      </c>
      <c r="D29" s="218">
        <v>500</v>
      </c>
      <c r="E29" s="218"/>
      <c r="F29" s="218"/>
      <c r="G29" s="409">
        <f t="shared" si="8"/>
        <v>500</v>
      </c>
      <c r="H29" s="218">
        <f t="shared" si="9"/>
        <v>500</v>
      </c>
      <c r="I29" s="109">
        <v>0</v>
      </c>
      <c r="J29" s="213"/>
      <c r="K29" s="214"/>
      <c r="L29" s="212"/>
      <c r="M29" s="212"/>
      <c r="N29" s="215"/>
    </row>
    <row r="30" spans="1:14" s="70" customFormat="1" ht="14.25" customHeight="1">
      <c r="A30" s="152"/>
      <c r="B30" s="62" t="s">
        <v>61</v>
      </c>
      <c r="C30" s="56" t="s">
        <v>134</v>
      </c>
      <c r="D30" s="218">
        <v>602000</v>
      </c>
      <c r="E30" s="218"/>
      <c r="F30" s="218"/>
      <c r="G30" s="409">
        <f t="shared" si="8"/>
        <v>602000</v>
      </c>
      <c r="H30" s="218">
        <f t="shared" si="9"/>
        <v>602000</v>
      </c>
      <c r="I30" s="109">
        <v>0</v>
      </c>
      <c r="J30" s="213"/>
      <c r="K30" s="214">
        <v>0</v>
      </c>
      <c r="L30" s="212"/>
      <c r="M30" s="212"/>
      <c r="N30" s="215"/>
    </row>
    <row r="31" spans="1:14" s="70" customFormat="1" ht="14.25" customHeight="1">
      <c r="A31" s="152"/>
      <c r="B31" s="62" t="s">
        <v>534</v>
      </c>
      <c r="C31" s="56" t="s">
        <v>535</v>
      </c>
      <c r="D31" s="218">
        <v>3500</v>
      </c>
      <c r="E31" s="218"/>
      <c r="F31" s="218"/>
      <c r="G31" s="409">
        <f t="shared" si="8"/>
        <v>3500</v>
      </c>
      <c r="H31" s="218">
        <f t="shared" si="9"/>
        <v>3500</v>
      </c>
      <c r="I31" s="109">
        <v>0</v>
      </c>
      <c r="J31" s="213"/>
      <c r="K31" s="214">
        <v>0</v>
      </c>
      <c r="L31" s="212"/>
      <c r="M31" s="212"/>
      <c r="N31" s="215"/>
    </row>
    <row r="32" spans="1:14" s="70" customFormat="1" ht="14.25" customHeight="1">
      <c r="A32" s="152"/>
      <c r="B32" s="62" t="s">
        <v>272</v>
      </c>
      <c r="C32" s="56" t="s">
        <v>274</v>
      </c>
      <c r="D32" s="218">
        <v>5700</v>
      </c>
      <c r="E32" s="218"/>
      <c r="F32" s="218"/>
      <c r="G32" s="409">
        <f t="shared" si="8"/>
        <v>5700</v>
      </c>
      <c r="H32" s="218">
        <f t="shared" si="9"/>
        <v>5700</v>
      </c>
      <c r="I32" s="109">
        <v>0</v>
      </c>
      <c r="J32" s="213"/>
      <c r="K32" s="214"/>
      <c r="L32" s="212"/>
      <c r="M32" s="212"/>
      <c r="N32" s="215"/>
    </row>
    <row r="33" spans="1:14" s="70" customFormat="1" ht="14.25" customHeight="1">
      <c r="A33" s="152"/>
      <c r="B33" s="62" t="s">
        <v>264</v>
      </c>
      <c r="C33" s="56" t="s">
        <v>268</v>
      </c>
      <c r="D33" s="218">
        <v>4300</v>
      </c>
      <c r="E33" s="218"/>
      <c r="F33" s="218"/>
      <c r="G33" s="409">
        <f t="shared" si="8"/>
        <v>4300</v>
      </c>
      <c r="H33" s="218">
        <f t="shared" si="9"/>
        <v>4300</v>
      </c>
      <c r="I33" s="109">
        <v>0</v>
      </c>
      <c r="J33" s="213"/>
      <c r="K33" s="214"/>
      <c r="L33" s="212"/>
      <c r="M33" s="212"/>
      <c r="N33" s="215"/>
    </row>
    <row r="34" spans="1:14" s="70" customFormat="1" ht="14.25" customHeight="1">
      <c r="A34" s="152"/>
      <c r="B34" s="62" t="s">
        <v>63</v>
      </c>
      <c r="C34" s="56" t="s">
        <v>64</v>
      </c>
      <c r="D34" s="218">
        <v>1300</v>
      </c>
      <c r="E34" s="218"/>
      <c r="F34" s="218"/>
      <c r="G34" s="409">
        <f t="shared" si="8"/>
        <v>1300</v>
      </c>
      <c r="H34" s="218">
        <f t="shared" si="9"/>
        <v>1300</v>
      </c>
      <c r="I34" s="109">
        <v>0</v>
      </c>
      <c r="J34" s="213"/>
      <c r="K34" s="214">
        <v>0</v>
      </c>
      <c r="L34" s="212"/>
      <c r="M34" s="212"/>
      <c r="N34" s="215"/>
    </row>
    <row r="35" spans="1:14" s="70" customFormat="1" ht="13.5" customHeight="1">
      <c r="A35" s="152"/>
      <c r="B35" s="62" t="s">
        <v>67</v>
      </c>
      <c r="C35" s="56" t="s">
        <v>68</v>
      </c>
      <c r="D35" s="218">
        <v>11520</v>
      </c>
      <c r="E35" s="218"/>
      <c r="F35" s="218"/>
      <c r="G35" s="409">
        <f t="shared" si="8"/>
        <v>11520</v>
      </c>
      <c r="H35" s="218">
        <f t="shared" si="9"/>
        <v>11520</v>
      </c>
      <c r="I35" s="109">
        <v>0</v>
      </c>
      <c r="J35" s="213"/>
      <c r="K35" s="214">
        <v>0</v>
      </c>
      <c r="L35" s="212"/>
      <c r="M35" s="212"/>
      <c r="N35" s="215"/>
    </row>
    <row r="36" spans="1:14" s="70" customFormat="1" ht="16.5" customHeight="1">
      <c r="A36" s="152"/>
      <c r="B36" s="62" t="s">
        <v>83</v>
      </c>
      <c r="C36" s="56" t="s">
        <v>84</v>
      </c>
      <c r="D36" s="218">
        <v>9500</v>
      </c>
      <c r="E36" s="218"/>
      <c r="F36" s="218"/>
      <c r="G36" s="409">
        <f t="shared" si="8"/>
        <v>9500</v>
      </c>
      <c r="H36" s="218">
        <f t="shared" si="9"/>
        <v>9500</v>
      </c>
      <c r="I36" s="109">
        <v>0</v>
      </c>
      <c r="J36" s="213"/>
      <c r="K36" s="214">
        <v>0</v>
      </c>
      <c r="L36" s="212"/>
      <c r="M36" s="212"/>
      <c r="N36" s="215"/>
    </row>
    <row r="37" spans="1:14" s="70" customFormat="1" ht="16.5" customHeight="1">
      <c r="A37" s="152"/>
      <c r="B37" s="62" t="s">
        <v>275</v>
      </c>
      <c r="C37" s="56" t="s">
        <v>276</v>
      </c>
      <c r="D37" s="218">
        <v>829</v>
      </c>
      <c r="E37" s="218"/>
      <c r="F37" s="218"/>
      <c r="G37" s="409">
        <f t="shared" si="8"/>
        <v>829</v>
      </c>
      <c r="H37" s="218">
        <f t="shared" si="9"/>
        <v>829</v>
      </c>
      <c r="I37" s="109">
        <v>0</v>
      </c>
      <c r="J37" s="213"/>
      <c r="K37" s="214"/>
      <c r="L37" s="212"/>
      <c r="M37" s="212"/>
      <c r="N37" s="215"/>
    </row>
    <row r="38" spans="1:14" s="70" customFormat="1" ht="21.75" customHeight="1">
      <c r="A38" s="152"/>
      <c r="B38" s="62" t="s">
        <v>265</v>
      </c>
      <c r="C38" s="56" t="s">
        <v>269</v>
      </c>
      <c r="D38" s="218">
        <v>3600</v>
      </c>
      <c r="E38" s="218"/>
      <c r="F38" s="218"/>
      <c r="G38" s="409">
        <f t="shared" si="8"/>
        <v>3600</v>
      </c>
      <c r="H38" s="218">
        <f t="shared" si="9"/>
        <v>3600</v>
      </c>
      <c r="I38" s="109">
        <v>0</v>
      </c>
      <c r="J38" s="213"/>
      <c r="K38" s="214"/>
      <c r="L38" s="212"/>
      <c r="M38" s="212"/>
      <c r="N38" s="215"/>
    </row>
    <row r="39" spans="1:14" s="70" customFormat="1" ht="16.5" customHeight="1">
      <c r="A39" s="152"/>
      <c r="B39" s="62" t="s">
        <v>266</v>
      </c>
      <c r="C39" s="56" t="s">
        <v>270</v>
      </c>
      <c r="D39" s="218">
        <v>1500</v>
      </c>
      <c r="E39" s="218"/>
      <c r="F39" s="218"/>
      <c r="G39" s="409">
        <f t="shared" si="8"/>
        <v>1500</v>
      </c>
      <c r="H39" s="218">
        <f t="shared" si="9"/>
        <v>1500</v>
      </c>
      <c r="I39" s="109">
        <v>0</v>
      </c>
      <c r="J39" s="213"/>
      <c r="K39" s="214"/>
      <c r="L39" s="212"/>
      <c r="M39" s="212"/>
      <c r="N39" s="215"/>
    </row>
    <row r="40" spans="1:14" s="70" customFormat="1" ht="16.5" customHeight="1">
      <c r="A40" s="152"/>
      <c r="B40" s="62" t="s">
        <v>267</v>
      </c>
      <c r="C40" s="56" t="s">
        <v>271</v>
      </c>
      <c r="D40" s="218">
        <v>5000</v>
      </c>
      <c r="E40" s="218"/>
      <c r="F40" s="218"/>
      <c r="G40" s="409">
        <f t="shared" si="8"/>
        <v>5000</v>
      </c>
      <c r="H40" s="218">
        <f t="shared" si="9"/>
        <v>5000</v>
      </c>
      <c r="I40" s="109">
        <v>0</v>
      </c>
      <c r="J40" s="213"/>
      <c r="K40" s="214"/>
      <c r="L40" s="212"/>
      <c r="M40" s="212"/>
      <c r="N40" s="215"/>
    </row>
    <row r="41" spans="1:14" s="70" customFormat="1" ht="17.25" customHeight="1">
      <c r="A41" s="152"/>
      <c r="B41" s="62" t="s">
        <v>85</v>
      </c>
      <c r="C41" s="56" t="s">
        <v>86</v>
      </c>
      <c r="D41" s="218">
        <v>1066362</v>
      </c>
      <c r="E41" s="218"/>
      <c r="F41" s="218"/>
      <c r="G41" s="409">
        <f t="shared" si="8"/>
        <v>1066362</v>
      </c>
      <c r="H41" s="218"/>
      <c r="I41" s="109">
        <v>0</v>
      </c>
      <c r="J41" s="213"/>
      <c r="K41" s="214">
        <v>0</v>
      </c>
      <c r="L41" s="212"/>
      <c r="M41" s="212"/>
      <c r="N41" s="271">
        <f>G41</f>
        <v>1066362</v>
      </c>
    </row>
    <row r="42" spans="1:14" s="70" customFormat="1" ht="38.25" customHeight="1">
      <c r="A42" s="153" t="s">
        <v>88</v>
      </c>
      <c r="B42" s="162"/>
      <c r="C42" s="82" t="s">
        <v>764</v>
      </c>
      <c r="D42" s="216">
        <f>D43</f>
        <v>354985</v>
      </c>
      <c r="E42" s="216">
        <f aca="true" t="shared" si="10" ref="E42:N42">E43</f>
        <v>800</v>
      </c>
      <c r="F42" s="216">
        <f t="shared" si="10"/>
        <v>800</v>
      </c>
      <c r="G42" s="216">
        <f t="shared" si="10"/>
        <v>354985</v>
      </c>
      <c r="H42" s="216">
        <f t="shared" si="10"/>
        <v>354985</v>
      </c>
      <c r="I42" s="216">
        <f t="shared" si="10"/>
        <v>10000</v>
      </c>
      <c r="J42" s="216">
        <f t="shared" si="10"/>
        <v>0</v>
      </c>
      <c r="K42" s="216">
        <f t="shared" si="10"/>
        <v>0</v>
      </c>
      <c r="L42" s="216">
        <f t="shared" si="10"/>
        <v>0</v>
      </c>
      <c r="M42" s="216">
        <f t="shared" si="10"/>
        <v>0</v>
      </c>
      <c r="N42" s="217">
        <f t="shared" si="10"/>
        <v>0</v>
      </c>
    </row>
    <row r="43" spans="1:14" s="70" customFormat="1" ht="24" customHeight="1">
      <c r="A43" s="163" t="s">
        <v>89</v>
      </c>
      <c r="B43" s="156"/>
      <c r="C43" s="504" t="s">
        <v>90</v>
      </c>
      <c r="D43" s="210">
        <f>SUM(D44:D51)</f>
        <v>354985</v>
      </c>
      <c r="E43" s="210">
        <f aca="true" t="shared" si="11" ref="E43:N43">SUM(E44:E51)</f>
        <v>800</v>
      </c>
      <c r="F43" s="210">
        <f t="shared" si="11"/>
        <v>800</v>
      </c>
      <c r="G43" s="210">
        <f t="shared" si="11"/>
        <v>354985</v>
      </c>
      <c r="H43" s="210">
        <f t="shared" si="11"/>
        <v>354985</v>
      </c>
      <c r="I43" s="210">
        <f t="shared" si="11"/>
        <v>10000</v>
      </c>
      <c r="J43" s="210">
        <f t="shared" si="11"/>
        <v>0</v>
      </c>
      <c r="K43" s="210">
        <f t="shared" si="11"/>
        <v>0</v>
      </c>
      <c r="L43" s="210">
        <f t="shared" si="11"/>
        <v>0</v>
      </c>
      <c r="M43" s="210">
        <f t="shared" si="11"/>
        <v>0</v>
      </c>
      <c r="N43" s="211">
        <f t="shared" si="11"/>
        <v>0</v>
      </c>
    </row>
    <row r="44" spans="1:14" s="70" customFormat="1" ht="17.25" customHeight="1">
      <c r="A44" s="225"/>
      <c r="B44" s="160" t="s">
        <v>532</v>
      </c>
      <c r="C44" s="56" t="s">
        <v>533</v>
      </c>
      <c r="D44" s="226">
        <v>10000</v>
      </c>
      <c r="E44" s="226"/>
      <c r="F44" s="226"/>
      <c r="G44" s="226">
        <f>D44+E44-F44</f>
        <v>10000</v>
      </c>
      <c r="H44" s="226">
        <f>G44</f>
        <v>10000</v>
      </c>
      <c r="I44" s="226">
        <f>H44</f>
        <v>10000</v>
      </c>
      <c r="J44" s="223"/>
      <c r="K44" s="223"/>
      <c r="L44" s="121"/>
      <c r="M44" s="121"/>
      <c r="N44" s="193"/>
    </row>
    <row r="45" spans="1:14" s="70" customFormat="1" ht="17.25" customHeight="1">
      <c r="A45" s="225"/>
      <c r="B45" s="160" t="s">
        <v>55</v>
      </c>
      <c r="C45" s="56" t="s">
        <v>56</v>
      </c>
      <c r="D45" s="226">
        <v>3000</v>
      </c>
      <c r="E45" s="226"/>
      <c r="F45" s="226"/>
      <c r="G45" s="226">
        <f aca="true" t="shared" si="12" ref="G45:G51">D45+E45-F45</f>
        <v>3000</v>
      </c>
      <c r="H45" s="226">
        <f aca="true" t="shared" si="13" ref="H45:H51">G45</f>
        <v>3000</v>
      </c>
      <c r="I45" s="223"/>
      <c r="J45" s="223"/>
      <c r="K45" s="223"/>
      <c r="L45" s="121"/>
      <c r="M45" s="121"/>
      <c r="N45" s="193"/>
    </row>
    <row r="46" spans="1:14" s="70" customFormat="1" ht="16.5" customHeight="1">
      <c r="A46" s="158"/>
      <c r="B46" s="62" t="s">
        <v>57</v>
      </c>
      <c r="C46" s="56" t="s">
        <v>132</v>
      </c>
      <c r="D46" s="218">
        <v>3000</v>
      </c>
      <c r="E46" s="218"/>
      <c r="F46" s="218"/>
      <c r="G46" s="226">
        <f t="shared" si="12"/>
        <v>3000</v>
      </c>
      <c r="H46" s="226">
        <f t="shared" si="13"/>
        <v>3000</v>
      </c>
      <c r="I46" s="109"/>
      <c r="J46" s="109"/>
      <c r="K46" s="214">
        <v>0</v>
      </c>
      <c r="L46" s="212"/>
      <c r="M46" s="212"/>
      <c r="N46" s="215"/>
    </row>
    <row r="47" spans="1:14" s="70" customFormat="1" ht="17.25" customHeight="1">
      <c r="A47" s="157"/>
      <c r="B47" s="62" t="s">
        <v>61</v>
      </c>
      <c r="C47" s="56" t="s">
        <v>134</v>
      </c>
      <c r="D47" s="218">
        <v>158000</v>
      </c>
      <c r="E47" s="218"/>
      <c r="F47" s="218"/>
      <c r="G47" s="226">
        <f t="shared" si="12"/>
        <v>158000</v>
      </c>
      <c r="H47" s="226">
        <f t="shared" si="13"/>
        <v>158000</v>
      </c>
      <c r="I47" s="109"/>
      <c r="J47" s="109"/>
      <c r="K47" s="214">
        <v>0</v>
      </c>
      <c r="L47" s="212"/>
      <c r="M47" s="212"/>
      <c r="N47" s="215"/>
    </row>
    <row r="48" spans="1:14" s="70" customFormat="1" ht="17.25" customHeight="1">
      <c r="A48" s="157"/>
      <c r="B48" s="62" t="s">
        <v>65</v>
      </c>
      <c r="C48" s="56" t="s">
        <v>66</v>
      </c>
      <c r="D48" s="218">
        <v>72000</v>
      </c>
      <c r="E48" s="218"/>
      <c r="F48" s="218"/>
      <c r="G48" s="226">
        <f t="shared" si="12"/>
        <v>72000</v>
      </c>
      <c r="H48" s="226">
        <f t="shared" si="13"/>
        <v>72000</v>
      </c>
      <c r="I48" s="109"/>
      <c r="J48" s="109"/>
      <c r="K48" s="214">
        <v>0</v>
      </c>
      <c r="L48" s="212"/>
      <c r="M48" s="212"/>
      <c r="N48" s="215"/>
    </row>
    <row r="49" spans="1:14" s="70" customFormat="1" ht="17.25" customHeight="1">
      <c r="A49" s="157"/>
      <c r="B49" s="62" t="s">
        <v>83</v>
      </c>
      <c r="C49" s="56" t="s">
        <v>84</v>
      </c>
      <c r="D49" s="218">
        <v>18985</v>
      </c>
      <c r="E49" s="218"/>
      <c r="F49" s="218">
        <v>800</v>
      </c>
      <c r="G49" s="226">
        <f t="shared" si="12"/>
        <v>18185</v>
      </c>
      <c r="H49" s="226">
        <f t="shared" si="13"/>
        <v>18185</v>
      </c>
      <c r="I49" s="109"/>
      <c r="J49" s="109"/>
      <c r="K49" s="214"/>
      <c r="L49" s="212"/>
      <c r="M49" s="212"/>
      <c r="N49" s="215"/>
    </row>
    <row r="50" spans="1:14" s="70" customFormat="1" ht="17.25" customHeight="1">
      <c r="A50" s="157"/>
      <c r="B50" s="62" t="s">
        <v>119</v>
      </c>
      <c r="C50" s="56" t="s">
        <v>122</v>
      </c>
      <c r="D50" s="218">
        <v>4000</v>
      </c>
      <c r="E50" s="218">
        <v>800</v>
      </c>
      <c r="F50" s="218"/>
      <c r="G50" s="226">
        <f t="shared" si="12"/>
        <v>4800</v>
      </c>
      <c r="H50" s="226">
        <f t="shared" si="13"/>
        <v>4800</v>
      </c>
      <c r="I50" s="109"/>
      <c r="J50" s="109"/>
      <c r="K50" s="214">
        <v>0</v>
      </c>
      <c r="L50" s="212"/>
      <c r="M50" s="212"/>
      <c r="N50" s="215"/>
    </row>
    <row r="51" spans="1:14" s="70" customFormat="1" ht="17.25" customHeight="1">
      <c r="A51" s="157"/>
      <c r="B51" s="62" t="s">
        <v>137</v>
      </c>
      <c r="C51" s="56" t="s">
        <v>410</v>
      </c>
      <c r="D51" s="218">
        <v>86000</v>
      </c>
      <c r="E51" s="218"/>
      <c r="F51" s="218"/>
      <c r="G51" s="226">
        <f t="shared" si="12"/>
        <v>86000</v>
      </c>
      <c r="H51" s="226">
        <f t="shared" si="13"/>
        <v>86000</v>
      </c>
      <c r="I51" s="109"/>
      <c r="J51" s="109"/>
      <c r="K51" s="214">
        <v>0</v>
      </c>
      <c r="L51" s="212"/>
      <c r="M51" s="212"/>
      <c r="N51" s="215"/>
    </row>
    <row r="52" spans="1:14" s="70" customFormat="1" ht="27.75" customHeight="1">
      <c r="A52" s="153" t="s">
        <v>92</v>
      </c>
      <c r="B52" s="164"/>
      <c r="C52" s="82" t="s">
        <v>93</v>
      </c>
      <c r="D52" s="216">
        <f>D53+D55+D57</f>
        <v>287627</v>
      </c>
      <c r="E52" s="216">
        <f aca="true" t="shared" si="14" ref="E52:N52">E53+E55+E57</f>
        <v>0</v>
      </c>
      <c r="F52" s="216">
        <f t="shared" si="14"/>
        <v>0</v>
      </c>
      <c r="G52" s="216">
        <f t="shared" si="14"/>
        <v>287627</v>
      </c>
      <c r="H52" s="216">
        <f t="shared" si="14"/>
        <v>287627</v>
      </c>
      <c r="I52" s="216">
        <f t="shared" si="14"/>
        <v>183350</v>
      </c>
      <c r="J52" s="216">
        <f t="shared" si="14"/>
        <v>33564</v>
      </c>
      <c r="K52" s="216">
        <f t="shared" si="14"/>
        <v>0</v>
      </c>
      <c r="L52" s="216">
        <f t="shared" si="14"/>
        <v>0</v>
      </c>
      <c r="M52" s="216">
        <f t="shared" si="14"/>
        <v>0</v>
      </c>
      <c r="N52" s="217">
        <f t="shared" si="14"/>
        <v>0</v>
      </c>
    </row>
    <row r="53" spans="1:14" s="70" customFormat="1" ht="27.75" customHeight="1">
      <c r="A53" s="155" t="s">
        <v>94</v>
      </c>
      <c r="B53" s="151"/>
      <c r="C53" s="92" t="s">
        <v>767</v>
      </c>
      <c r="D53" s="210">
        <f>D54</f>
        <v>30000</v>
      </c>
      <c r="E53" s="210">
        <f aca="true" t="shared" si="15" ref="E53:N53">E54</f>
        <v>0</v>
      </c>
      <c r="F53" s="210">
        <f t="shared" si="15"/>
        <v>0</v>
      </c>
      <c r="G53" s="210">
        <f t="shared" si="15"/>
        <v>30000</v>
      </c>
      <c r="H53" s="210">
        <f t="shared" si="15"/>
        <v>30000</v>
      </c>
      <c r="I53" s="210">
        <f t="shared" si="15"/>
        <v>0</v>
      </c>
      <c r="J53" s="210">
        <f t="shared" si="15"/>
        <v>0</v>
      </c>
      <c r="K53" s="210">
        <f t="shared" si="15"/>
        <v>0</v>
      </c>
      <c r="L53" s="210">
        <f t="shared" si="15"/>
        <v>0</v>
      </c>
      <c r="M53" s="210">
        <f t="shared" si="15"/>
        <v>0</v>
      </c>
      <c r="N53" s="211">
        <f t="shared" si="15"/>
        <v>0</v>
      </c>
    </row>
    <row r="54" spans="1:14" s="70" customFormat="1" ht="16.5" customHeight="1">
      <c r="A54" s="157"/>
      <c r="B54" s="62" t="s">
        <v>61</v>
      </c>
      <c r="C54" s="56" t="s">
        <v>134</v>
      </c>
      <c r="D54" s="218">
        <v>30000</v>
      </c>
      <c r="E54" s="218"/>
      <c r="F54" s="218"/>
      <c r="G54" s="218">
        <f>D54+E54-F54</f>
        <v>30000</v>
      </c>
      <c r="H54" s="226">
        <f>G54</f>
        <v>30000</v>
      </c>
      <c r="I54" s="109"/>
      <c r="J54" s="213">
        <v>0</v>
      </c>
      <c r="K54" s="213">
        <v>0</v>
      </c>
      <c r="L54" s="212"/>
      <c r="M54" s="212"/>
      <c r="N54" s="215"/>
    </row>
    <row r="55" spans="1:14" s="70" customFormat="1" ht="25.5" customHeight="1">
      <c r="A55" s="155" t="s">
        <v>96</v>
      </c>
      <c r="B55" s="151"/>
      <c r="C55" s="92" t="s">
        <v>613</v>
      </c>
      <c r="D55" s="210">
        <f>D56</f>
        <v>19000</v>
      </c>
      <c r="E55" s="210">
        <f aca="true" t="shared" si="16" ref="E55:N55">E56</f>
        <v>0</v>
      </c>
      <c r="F55" s="210">
        <f t="shared" si="16"/>
        <v>0</v>
      </c>
      <c r="G55" s="210">
        <f t="shared" si="16"/>
        <v>19000</v>
      </c>
      <c r="H55" s="210">
        <f t="shared" si="16"/>
        <v>19000</v>
      </c>
      <c r="I55" s="210">
        <f t="shared" si="16"/>
        <v>0</v>
      </c>
      <c r="J55" s="210">
        <f t="shared" si="16"/>
        <v>0</v>
      </c>
      <c r="K55" s="210">
        <f t="shared" si="16"/>
        <v>0</v>
      </c>
      <c r="L55" s="210">
        <f t="shared" si="16"/>
        <v>0</v>
      </c>
      <c r="M55" s="210">
        <f t="shared" si="16"/>
        <v>0</v>
      </c>
      <c r="N55" s="211">
        <f t="shared" si="16"/>
        <v>0</v>
      </c>
    </row>
    <row r="56" spans="1:14" s="70" customFormat="1" ht="16.5" customHeight="1">
      <c r="A56" s="157"/>
      <c r="B56" s="62" t="s">
        <v>61</v>
      </c>
      <c r="C56" s="56" t="s">
        <v>134</v>
      </c>
      <c r="D56" s="218">
        <v>19000</v>
      </c>
      <c r="E56" s="218"/>
      <c r="F56" s="218"/>
      <c r="G56" s="218">
        <f>D56+E56-F56</f>
        <v>19000</v>
      </c>
      <c r="H56" s="218">
        <f>G56</f>
        <v>19000</v>
      </c>
      <c r="I56" s="109"/>
      <c r="J56" s="213">
        <v>0</v>
      </c>
      <c r="K56" s="214">
        <v>0</v>
      </c>
      <c r="L56" s="212"/>
      <c r="M56" s="212"/>
      <c r="N56" s="215"/>
    </row>
    <row r="57" spans="1:14" s="70" customFormat="1" ht="15.75" customHeight="1">
      <c r="A57" s="155" t="s">
        <v>98</v>
      </c>
      <c r="B57" s="151"/>
      <c r="C57" s="92" t="s">
        <v>99</v>
      </c>
      <c r="D57" s="210">
        <f>SUM(D58:D76)</f>
        <v>238627</v>
      </c>
      <c r="E57" s="210">
        <f aca="true" t="shared" si="17" ref="E57:N57">SUM(E58:E76)</f>
        <v>0</v>
      </c>
      <c r="F57" s="210">
        <f t="shared" si="17"/>
        <v>0</v>
      </c>
      <c r="G57" s="210">
        <f t="shared" si="17"/>
        <v>238627</v>
      </c>
      <c r="H57" s="210">
        <f t="shared" si="17"/>
        <v>238627</v>
      </c>
      <c r="I57" s="210">
        <f t="shared" si="17"/>
        <v>183350</v>
      </c>
      <c r="J57" s="210">
        <f t="shared" si="17"/>
        <v>33564</v>
      </c>
      <c r="K57" s="210">
        <f t="shared" si="17"/>
        <v>0</v>
      </c>
      <c r="L57" s="210">
        <f t="shared" si="17"/>
        <v>0</v>
      </c>
      <c r="M57" s="210">
        <f t="shared" si="17"/>
        <v>0</v>
      </c>
      <c r="N57" s="211">
        <f t="shared" si="17"/>
        <v>0</v>
      </c>
    </row>
    <row r="58" spans="1:14" s="70" customFormat="1" ht="12" customHeight="1">
      <c r="A58" s="157"/>
      <c r="B58" s="62" t="s">
        <v>48</v>
      </c>
      <c r="C58" s="56" t="s">
        <v>601</v>
      </c>
      <c r="D58" s="218">
        <v>63100</v>
      </c>
      <c r="E58" s="218"/>
      <c r="F58" s="218"/>
      <c r="G58" s="218">
        <f>D58+E58-F58</f>
        <v>63100</v>
      </c>
      <c r="H58" s="218">
        <f>G58</f>
        <v>63100</v>
      </c>
      <c r="I58" s="109">
        <f>H58</f>
        <v>63100</v>
      </c>
      <c r="J58" s="213">
        <v>0</v>
      </c>
      <c r="K58" s="214">
        <v>0</v>
      </c>
      <c r="L58" s="212"/>
      <c r="M58" s="212"/>
      <c r="N58" s="215"/>
    </row>
    <row r="59" spans="1:14" s="70" customFormat="1" ht="14.25" customHeight="1">
      <c r="A59" s="157"/>
      <c r="B59" s="62" t="s">
        <v>50</v>
      </c>
      <c r="C59" s="56" t="s">
        <v>602</v>
      </c>
      <c r="D59" s="218">
        <v>108870</v>
      </c>
      <c r="E59" s="218"/>
      <c r="F59" s="218"/>
      <c r="G59" s="218">
        <f aca="true" t="shared" si="18" ref="G59:G76">D59+E59-F59</f>
        <v>108870</v>
      </c>
      <c r="H59" s="218">
        <f aca="true" t="shared" si="19" ref="H59:H76">G59</f>
        <v>108870</v>
      </c>
      <c r="I59" s="109">
        <f>H59</f>
        <v>108870</v>
      </c>
      <c r="J59" s="213">
        <v>0</v>
      </c>
      <c r="K59" s="214">
        <v>0</v>
      </c>
      <c r="L59" s="212"/>
      <c r="M59" s="212"/>
      <c r="N59" s="215"/>
    </row>
    <row r="60" spans="1:14" s="70" customFormat="1" ht="14.25" customHeight="1">
      <c r="A60" s="157"/>
      <c r="B60" s="62" t="s">
        <v>51</v>
      </c>
      <c r="C60" s="56" t="s">
        <v>52</v>
      </c>
      <c r="D60" s="218">
        <v>11380</v>
      </c>
      <c r="E60" s="218"/>
      <c r="F60" s="218"/>
      <c r="G60" s="218">
        <f t="shared" si="18"/>
        <v>11380</v>
      </c>
      <c r="H60" s="218">
        <f t="shared" si="19"/>
        <v>11380</v>
      </c>
      <c r="I60" s="109">
        <f>H60</f>
        <v>11380</v>
      </c>
      <c r="J60" s="213">
        <v>0</v>
      </c>
      <c r="K60" s="214">
        <v>0</v>
      </c>
      <c r="L60" s="212"/>
      <c r="M60" s="212"/>
      <c r="N60" s="215"/>
    </row>
    <row r="61" spans="1:14" s="70" customFormat="1" ht="15" customHeight="1">
      <c r="A61" s="157"/>
      <c r="B61" s="161" t="s">
        <v>100</v>
      </c>
      <c r="C61" s="56" t="s">
        <v>79</v>
      </c>
      <c r="D61" s="218">
        <v>29121</v>
      </c>
      <c r="E61" s="218"/>
      <c r="F61" s="218"/>
      <c r="G61" s="218">
        <f t="shared" si="18"/>
        <v>29121</v>
      </c>
      <c r="H61" s="218">
        <f t="shared" si="19"/>
        <v>29121</v>
      </c>
      <c r="I61" s="109"/>
      <c r="J61" s="213">
        <f>H61</f>
        <v>29121</v>
      </c>
      <c r="K61" s="214">
        <v>0</v>
      </c>
      <c r="L61" s="212"/>
      <c r="M61" s="212"/>
      <c r="N61" s="215"/>
    </row>
    <row r="62" spans="1:14" s="70" customFormat="1" ht="14.25" customHeight="1">
      <c r="A62" s="157"/>
      <c r="B62" s="161" t="s">
        <v>53</v>
      </c>
      <c r="C62" s="56" t="s">
        <v>54</v>
      </c>
      <c r="D62" s="218">
        <v>4443</v>
      </c>
      <c r="E62" s="218"/>
      <c r="F62" s="218"/>
      <c r="G62" s="218">
        <f t="shared" si="18"/>
        <v>4443</v>
      </c>
      <c r="H62" s="218">
        <f t="shared" si="19"/>
        <v>4443</v>
      </c>
      <c r="I62" s="109"/>
      <c r="J62" s="213">
        <f>H62</f>
        <v>4443</v>
      </c>
      <c r="K62" s="214">
        <v>0</v>
      </c>
      <c r="L62" s="212"/>
      <c r="M62" s="212"/>
      <c r="N62" s="215"/>
    </row>
    <row r="63" spans="1:14" s="70" customFormat="1" ht="13.5" customHeight="1">
      <c r="A63" s="157"/>
      <c r="B63" s="62" t="s">
        <v>55</v>
      </c>
      <c r="C63" s="56" t="s">
        <v>56</v>
      </c>
      <c r="D63" s="218">
        <v>3200</v>
      </c>
      <c r="E63" s="218"/>
      <c r="F63" s="218"/>
      <c r="G63" s="218">
        <f t="shared" si="18"/>
        <v>3200</v>
      </c>
      <c r="H63" s="218">
        <f t="shared" si="19"/>
        <v>3200</v>
      </c>
      <c r="I63" s="109"/>
      <c r="J63" s="213">
        <v>0</v>
      </c>
      <c r="K63" s="214">
        <v>0</v>
      </c>
      <c r="L63" s="212"/>
      <c r="M63" s="212"/>
      <c r="N63" s="215"/>
    </row>
    <row r="64" spans="1:14" s="70" customFormat="1" ht="13.5" customHeight="1">
      <c r="A64" s="157"/>
      <c r="B64" s="62" t="s">
        <v>57</v>
      </c>
      <c r="C64" s="56" t="s">
        <v>132</v>
      </c>
      <c r="D64" s="218">
        <v>2451</v>
      </c>
      <c r="E64" s="218"/>
      <c r="F64" s="218"/>
      <c r="G64" s="218">
        <f t="shared" si="18"/>
        <v>2451</v>
      </c>
      <c r="H64" s="218">
        <f t="shared" si="19"/>
        <v>2451</v>
      </c>
      <c r="I64" s="109"/>
      <c r="J64" s="213"/>
      <c r="K64" s="214"/>
      <c r="L64" s="212"/>
      <c r="M64" s="212"/>
      <c r="N64" s="215"/>
    </row>
    <row r="65" spans="1:14" s="70" customFormat="1" ht="13.5" customHeight="1">
      <c r="A65" s="157"/>
      <c r="B65" s="62" t="s">
        <v>120</v>
      </c>
      <c r="C65" s="56" t="s">
        <v>121</v>
      </c>
      <c r="D65" s="218">
        <v>150</v>
      </c>
      <c r="E65" s="218"/>
      <c r="F65" s="218"/>
      <c r="G65" s="218">
        <f t="shared" si="18"/>
        <v>150</v>
      </c>
      <c r="H65" s="218">
        <f t="shared" si="19"/>
        <v>150</v>
      </c>
      <c r="I65" s="109"/>
      <c r="J65" s="213"/>
      <c r="K65" s="214"/>
      <c r="L65" s="212"/>
      <c r="M65" s="212"/>
      <c r="N65" s="215"/>
    </row>
    <row r="66" spans="1:14" s="70" customFormat="1" ht="12.75" customHeight="1">
      <c r="A66" s="157"/>
      <c r="B66" s="62" t="s">
        <v>61</v>
      </c>
      <c r="C66" s="56" t="s">
        <v>134</v>
      </c>
      <c r="D66" s="218">
        <v>3726</v>
      </c>
      <c r="E66" s="218"/>
      <c r="F66" s="218"/>
      <c r="G66" s="218">
        <f t="shared" si="18"/>
        <v>3726</v>
      </c>
      <c r="H66" s="218">
        <f t="shared" si="19"/>
        <v>3726</v>
      </c>
      <c r="I66" s="109"/>
      <c r="J66" s="213">
        <v>0</v>
      </c>
      <c r="K66" s="214">
        <v>0</v>
      </c>
      <c r="L66" s="212"/>
      <c r="M66" s="212"/>
      <c r="N66" s="215"/>
    </row>
    <row r="67" spans="1:14" s="70" customFormat="1" ht="12.75" customHeight="1">
      <c r="A67" s="157"/>
      <c r="B67" s="62" t="s">
        <v>534</v>
      </c>
      <c r="C67" s="56" t="s">
        <v>535</v>
      </c>
      <c r="D67" s="218">
        <v>780</v>
      </c>
      <c r="E67" s="218"/>
      <c r="F67" s="218"/>
      <c r="G67" s="218">
        <f t="shared" si="18"/>
        <v>780</v>
      </c>
      <c r="H67" s="218">
        <f t="shared" si="19"/>
        <v>780</v>
      </c>
      <c r="I67" s="109"/>
      <c r="J67" s="213"/>
      <c r="K67" s="214"/>
      <c r="L67" s="212"/>
      <c r="M67" s="212"/>
      <c r="N67" s="215"/>
    </row>
    <row r="68" spans="1:14" s="70" customFormat="1" ht="12.75" customHeight="1">
      <c r="A68" s="157"/>
      <c r="B68" s="62" t="s">
        <v>272</v>
      </c>
      <c r="C68" s="56" t="s">
        <v>274</v>
      </c>
      <c r="D68" s="218">
        <v>550</v>
      </c>
      <c r="E68" s="218"/>
      <c r="F68" s="218"/>
      <c r="G68" s="218">
        <f t="shared" si="18"/>
        <v>550</v>
      </c>
      <c r="H68" s="218">
        <f t="shared" si="19"/>
        <v>550</v>
      </c>
      <c r="I68" s="109"/>
      <c r="J68" s="213"/>
      <c r="K68" s="214"/>
      <c r="L68" s="212"/>
      <c r="M68" s="212"/>
      <c r="N68" s="215"/>
    </row>
    <row r="69" spans="1:14" s="70" customFormat="1" ht="12.75" customHeight="1">
      <c r="A69" s="157"/>
      <c r="B69" s="62" t="s">
        <v>264</v>
      </c>
      <c r="C69" s="56" t="s">
        <v>268</v>
      </c>
      <c r="D69" s="218">
        <v>2000</v>
      </c>
      <c r="E69" s="218"/>
      <c r="F69" s="218"/>
      <c r="G69" s="218">
        <f t="shared" si="18"/>
        <v>2000</v>
      </c>
      <c r="H69" s="218">
        <f t="shared" si="19"/>
        <v>2000</v>
      </c>
      <c r="I69" s="109"/>
      <c r="J69" s="213"/>
      <c r="K69" s="214"/>
      <c r="L69" s="212"/>
      <c r="M69" s="212"/>
      <c r="N69" s="215"/>
    </row>
    <row r="70" spans="1:14" s="70" customFormat="1" ht="12.75" customHeight="1">
      <c r="A70" s="157"/>
      <c r="B70" s="62" t="s">
        <v>277</v>
      </c>
      <c r="C70" s="56" t="s">
        <v>278</v>
      </c>
      <c r="D70" s="218">
        <v>2026</v>
      </c>
      <c r="E70" s="218"/>
      <c r="F70" s="218"/>
      <c r="G70" s="218">
        <f t="shared" si="18"/>
        <v>2026</v>
      </c>
      <c r="H70" s="218">
        <f t="shared" si="19"/>
        <v>2026</v>
      </c>
      <c r="I70" s="109"/>
      <c r="J70" s="213"/>
      <c r="K70" s="214"/>
      <c r="L70" s="212"/>
      <c r="M70" s="212"/>
      <c r="N70" s="215"/>
    </row>
    <row r="71" spans="1:14" s="70" customFormat="1" ht="13.5" customHeight="1">
      <c r="A71" s="157"/>
      <c r="B71" s="62" t="s">
        <v>63</v>
      </c>
      <c r="C71" s="56" t="s">
        <v>64</v>
      </c>
      <c r="D71" s="218">
        <v>500</v>
      </c>
      <c r="E71" s="218"/>
      <c r="F71" s="218"/>
      <c r="G71" s="218">
        <f t="shared" si="18"/>
        <v>500</v>
      </c>
      <c r="H71" s="218">
        <f t="shared" si="19"/>
        <v>500</v>
      </c>
      <c r="I71" s="109"/>
      <c r="J71" s="213">
        <v>0</v>
      </c>
      <c r="K71" s="214">
        <v>0</v>
      </c>
      <c r="L71" s="212"/>
      <c r="M71" s="212"/>
      <c r="N71" s="215"/>
    </row>
    <row r="72" spans="1:14" s="70" customFormat="1" ht="13.5" customHeight="1">
      <c r="A72" s="157"/>
      <c r="B72" s="62" t="s">
        <v>65</v>
      </c>
      <c r="C72" s="56" t="s">
        <v>66</v>
      </c>
      <c r="D72" s="218">
        <v>1750</v>
      </c>
      <c r="E72" s="218"/>
      <c r="F72" s="218"/>
      <c r="G72" s="218">
        <f t="shared" si="18"/>
        <v>1750</v>
      </c>
      <c r="H72" s="218">
        <f t="shared" si="19"/>
        <v>1750</v>
      </c>
      <c r="I72" s="109"/>
      <c r="J72" s="213">
        <v>0</v>
      </c>
      <c r="K72" s="214">
        <v>0</v>
      </c>
      <c r="L72" s="212"/>
      <c r="M72" s="212"/>
      <c r="N72" s="215"/>
    </row>
    <row r="73" spans="1:14" s="70" customFormat="1" ht="15" customHeight="1">
      <c r="A73" s="157"/>
      <c r="B73" s="62" t="s">
        <v>67</v>
      </c>
      <c r="C73" s="56" t="s">
        <v>68</v>
      </c>
      <c r="D73" s="218">
        <v>3380</v>
      </c>
      <c r="E73" s="218"/>
      <c r="F73" s="218"/>
      <c r="G73" s="218">
        <f t="shared" si="18"/>
        <v>3380</v>
      </c>
      <c r="H73" s="218">
        <f t="shared" si="19"/>
        <v>3380</v>
      </c>
      <c r="I73" s="109"/>
      <c r="J73" s="213">
        <v>0</v>
      </c>
      <c r="K73" s="214">
        <v>0</v>
      </c>
      <c r="L73" s="212"/>
      <c r="M73" s="212"/>
      <c r="N73" s="215"/>
    </row>
    <row r="74" spans="1:14" s="70" customFormat="1" ht="15" customHeight="1">
      <c r="A74" s="157"/>
      <c r="B74" s="62" t="s">
        <v>636</v>
      </c>
      <c r="C74" s="230" t="s">
        <v>766</v>
      </c>
      <c r="D74" s="218">
        <v>100</v>
      </c>
      <c r="E74" s="218"/>
      <c r="F74" s="218"/>
      <c r="G74" s="218">
        <f t="shared" si="18"/>
        <v>100</v>
      </c>
      <c r="H74" s="218">
        <f t="shared" si="19"/>
        <v>100</v>
      </c>
      <c r="I74" s="109"/>
      <c r="J74" s="213"/>
      <c r="K74" s="214"/>
      <c r="L74" s="212"/>
      <c r="M74" s="212"/>
      <c r="N74" s="215"/>
    </row>
    <row r="75" spans="1:14" s="70" customFormat="1" ht="15" customHeight="1">
      <c r="A75" s="157"/>
      <c r="B75" s="62" t="s">
        <v>266</v>
      </c>
      <c r="C75" s="56" t="s">
        <v>270</v>
      </c>
      <c r="D75" s="218">
        <v>500</v>
      </c>
      <c r="E75" s="218"/>
      <c r="F75" s="218"/>
      <c r="G75" s="218">
        <f t="shared" si="18"/>
        <v>500</v>
      </c>
      <c r="H75" s="218">
        <f t="shared" si="19"/>
        <v>500</v>
      </c>
      <c r="I75" s="109"/>
      <c r="J75" s="213"/>
      <c r="K75" s="214"/>
      <c r="L75" s="212"/>
      <c r="M75" s="212"/>
      <c r="N75" s="215"/>
    </row>
    <row r="76" spans="1:14" s="70" customFormat="1" ht="15" customHeight="1">
      <c r="A76" s="157"/>
      <c r="B76" s="62" t="s">
        <v>267</v>
      </c>
      <c r="C76" s="56" t="s">
        <v>271</v>
      </c>
      <c r="D76" s="218">
        <v>600</v>
      </c>
      <c r="E76" s="218"/>
      <c r="F76" s="218"/>
      <c r="G76" s="218">
        <f t="shared" si="18"/>
        <v>600</v>
      </c>
      <c r="H76" s="218">
        <f t="shared" si="19"/>
        <v>600</v>
      </c>
      <c r="I76" s="109"/>
      <c r="J76" s="213"/>
      <c r="K76" s="214"/>
      <c r="L76" s="212"/>
      <c r="M76" s="212"/>
      <c r="N76" s="215"/>
    </row>
    <row r="77" spans="1:14" s="70" customFormat="1" ht="27" customHeight="1">
      <c r="A77" s="153" t="s">
        <v>101</v>
      </c>
      <c r="B77" s="164"/>
      <c r="C77" s="82" t="s">
        <v>102</v>
      </c>
      <c r="D77" s="216">
        <f>D78+D89+D91+D102+D127+D136+D165</f>
        <v>3752525</v>
      </c>
      <c r="E77" s="216">
        <f aca="true" t="shared" si="20" ref="E77:N77">E78+E89+E91+E102+E127+E136+E165</f>
        <v>113</v>
      </c>
      <c r="F77" s="216">
        <f t="shared" si="20"/>
        <v>113</v>
      </c>
      <c r="G77" s="216">
        <f t="shared" si="20"/>
        <v>3752525</v>
      </c>
      <c r="H77" s="216">
        <f t="shared" si="20"/>
        <v>3752525</v>
      </c>
      <c r="I77" s="216">
        <f t="shared" si="20"/>
        <v>2102678</v>
      </c>
      <c r="J77" s="216">
        <f t="shared" si="20"/>
        <v>343543</v>
      </c>
      <c r="K77" s="216">
        <f t="shared" si="20"/>
        <v>16000</v>
      </c>
      <c r="L77" s="216">
        <f t="shared" si="20"/>
        <v>0</v>
      </c>
      <c r="M77" s="216">
        <f t="shared" si="20"/>
        <v>0</v>
      </c>
      <c r="N77" s="217">
        <f t="shared" si="20"/>
        <v>0</v>
      </c>
    </row>
    <row r="78" spans="1:14" s="70" customFormat="1" ht="13.5" customHeight="1">
      <c r="A78" s="155" t="s">
        <v>103</v>
      </c>
      <c r="B78" s="151"/>
      <c r="C78" s="92" t="s">
        <v>104</v>
      </c>
      <c r="D78" s="210">
        <f>SUM(D79:D88)</f>
        <v>102935</v>
      </c>
      <c r="E78" s="210">
        <f aca="true" t="shared" si="21" ref="E78:N78">SUM(E79:E88)</f>
        <v>0</v>
      </c>
      <c r="F78" s="210">
        <f t="shared" si="21"/>
        <v>0</v>
      </c>
      <c r="G78" s="210">
        <f t="shared" si="21"/>
        <v>102935</v>
      </c>
      <c r="H78" s="210">
        <f t="shared" si="21"/>
        <v>102935</v>
      </c>
      <c r="I78" s="210">
        <f t="shared" si="21"/>
        <v>83032</v>
      </c>
      <c r="J78" s="210">
        <f t="shared" si="21"/>
        <v>13308</v>
      </c>
      <c r="K78" s="210">
        <f t="shared" si="21"/>
        <v>0</v>
      </c>
      <c r="L78" s="210">
        <f t="shared" si="21"/>
        <v>0</v>
      </c>
      <c r="M78" s="210">
        <f t="shared" si="21"/>
        <v>0</v>
      </c>
      <c r="N78" s="211">
        <f t="shared" si="21"/>
        <v>0</v>
      </c>
    </row>
    <row r="79" spans="1:14" s="70" customFormat="1" ht="14.25" customHeight="1">
      <c r="A79" s="157"/>
      <c r="B79" s="62" t="s">
        <v>48</v>
      </c>
      <c r="C79" s="56" t="s">
        <v>601</v>
      </c>
      <c r="D79" s="226">
        <v>71120</v>
      </c>
      <c r="E79" s="226"/>
      <c r="F79" s="226"/>
      <c r="G79" s="226">
        <f>D79+E79-F79</f>
        <v>71120</v>
      </c>
      <c r="H79" s="226">
        <f>G79</f>
        <v>71120</v>
      </c>
      <c r="I79" s="109">
        <f>D79</f>
        <v>71120</v>
      </c>
      <c r="J79" s="213"/>
      <c r="K79" s="214">
        <v>0</v>
      </c>
      <c r="L79" s="212"/>
      <c r="M79" s="212"/>
      <c r="N79" s="215"/>
    </row>
    <row r="80" spans="1:14" s="70" customFormat="1" ht="15.75" customHeight="1">
      <c r="A80" s="157"/>
      <c r="B80" s="62" t="s">
        <v>51</v>
      </c>
      <c r="C80" s="56" t="s">
        <v>52</v>
      </c>
      <c r="D80" s="226">
        <v>4712</v>
      </c>
      <c r="E80" s="226"/>
      <c r="F80" s="226"/>
      <c r="G80" s="226">
        <f aca="true" t="shared" si="22" ref="G80:G88">D80+E80-F80</f>
        <v>4712</v>
      </c>
      <c r="H80" s="226">
        <f aca="true" t="shared" si="23" ref="H80:H88">G80</f>
        <v>4712</v>
      </c>
      <c r="I80" s="109">
        <f>D80</f>
        <v>4712</v>
      </c>
      <c r="J80" s="213"/>
      <c r="K80" s="214">
        <v>0</v>
      </c>
      <c r="L80" s="212"/>
      <c r="M80" s="212"/>
      <c r="N80" s="215"/>
    </row>
    <row r="81" spans="1:14" s="70" customFormat="1" ht="16.5" customHeight="1">
      <c r="A81" s="157"/>
      <c r="B81" s="161" t="s">
        <v>100</v>
      </c>
      <c r="C81" s="56" t="s">
        <v>105</v>
      </c>
      <c r="D81" s="226">
        <v>11450</v>
      </c>
      <c r="E81" s="226"/>
      <c r="F81" s="226"/>
      <c r="G81" s="226">
        <f t="shared" si="22"/>
        <v>11450</v>
      </c>
      <c r="H81" s="226">
        <f t="shared" si="23"/>
        <v>11450</v>
      </c>
      <c r="I81" s="109"/>
      <c r="J81" s="213">
        <f>H81</f>
        <v>11450</v>
      </c>
      <c r="K81" s="214"/>
      <c r="L81" s="212"/>
      <c r="M81" s="212"/>
      <c r="N81" s="215"/>
    </row>
    <row r="82" spans="1:14" s="70" customFormat="1" ht="15" customHeight="1">
      <c r="A82" s="157"/>
      <c r="B82" s="161" t="s">
        <v>53</v>
      </c>
      <c r="C82" s="56" t="s">
        <v>54</v>
      </c>
      <c r="D82" s="226">
        <v>1858</v>
      </c>
      <c r="E82" s="226"/>
      <c r="F82" s="226"/>
      <c r="G82" s="226">
        <f t="shared" si="22"/>
        <v>1858</v>
      </c>
      <c r="H82" s="226">
        <f t="shared" si="23"/>
        <v>1858</v>
      </c>
      <c r="I82" s="109"/>
      <c r="J82" s="213">
        <f>H82</f>
        <v>1858</v>
      </c>
      <c r="K82" s="214"/>
      <c r="L82" s="212"/>
      <c r="M82" s="212"/>
      <c r="N82" s="215"/>
    </row>
    <row r="83" spans="1:14" s="70" customFormat="1" ht="15" customHeight="1">
      <c r="A83" s="157"/>
      <c r="B83" s="62" t="s">
        <v>532</v>
      </c>
      <c r="C83" s="56" t="s">
        <v>533</v>
      </c>
      <c r="D83" s="226">
        <v>7200</v>
      </c>
      <c r="E83" s="226"/>
      <c r="F83" s="226"/>
      <c r="G83" s="226">
        <f t="shared" si="22"/>
        <v>7200</v>
      </c>
      <c r="H83" s="226">
        <f t="shared" si="23"/>
        <v>7200</v>
      </c>
      <c r="I83" s="109">
        <f>H83</f>
        <v>7200</v>
      </c>
      <c r="J83" s="213"/>
      <c r="K83" s="214">
        <v>0</v>
      </c>
      <c r="L83" s="212"/>
      <c r="M83" s="212"/>
      <c r="N83" s="215"/>
    </row>
    <row r="84" spans="1:14" s="70" customFormat="1" ht="15" customHeight="1">
      <c r="A84" s="157"/>
      <c r="B84" s="62" t="s">
        <v>55</v>
      </c>
      <c r="C84" s="56" t="s">
        <v>56</v>
      </c>
      <c r="D84" s="226">
        <v>154</v>
      </c>
      <c r="E84" s="226"/>
      <c r="F84" s="226"/>
      <c r="G84" s="226">
        <f t="shared" si="22"/>
        <v>154</v>
      </c>
      <c r="H84" s="226">
        <f t="shared" si="23"/>
        <v>154</v>
      </c>
      <c r="I84" s="109"/>
      <c r="J84" s="213">
        <v>0</v>
      </c>
      <c r="K84" s="214">
        <v>0</v>
      </c>
      <c r="L84" s="212"/>
      <c r="M84" s="212"/>
      <c r="N84" s="215"/>
    </row>
    <row r="85" spans="1:14" s="70" customFormat="1" ht="14.25" customHeight="1">
      <c r="A85" s="157"/>
      <c r="B85" s="62" t="s">
        <v>61</v>
      </c>
      <c r="C85" s="56" t="s">
        <v>134</v>
      </c>
      <c r="D85" s="226">
        <v>2488</v>
      </c>
      <c r="E85" s="226"/>
      <c r="F85" s="226"/>
      <c r="G85" s="226">
        <f t="shared" si="22"/>
        <v>2488</v>
      </c>
      <c r="H85" s="226">
        <f t="shared" si="23"/>
        <v>2488</v>
      </c>
      <c r="I85" s="109"/>
      <c r="J85" s="213">
        <v>0</v>
      </c>
      <c r="K85" s="214">
        <v>0</v>
      </c>
      <c r="L85" s="212"/>
      <c r="M85" s="212"/>
      <c r="N85" s="215"/>
    </row>
    <row r="86" spans="1:14" s="70" customFormat="1" ht="15" customHeight="1">
      <c r="A86" s="157"/>
      <c r="B86" s="62" t="s">
        <v>67</v>
      </c>
      <c r="C86" s="56" t="s">
        <v>68</v>
      </c>
      <c r="D86" s="226">
        <v>2644</v>
      </c>
      <c r="E86" s="226"/>
      <c r="F86" s="226"/>
      <c r="G86" s="226">
        <f t="shared" si="22"/>
        <v>2644</v>
      </c>
      <c r="H86" s="226">
        <f t="shared" si="23"/>
        <v>2644</v>
      </c>
      <c r="I86" s="109"/>
      <c r="J86" s="213">
        <v>0</v>
      </c>
      <c r="K86" s="214">
        <v>0</v>
      </c>
      <c r="L86" s="212"/>
      <c r="M86" s="212"/>
      <c r="N86" s="215"/>
    </row>
    <row r="87" spans="1:14" s="70" customFormat="1" ht="15" customHeight="1">
      <c r="A87" s="157"/>
      <c r="B87" s="62" t="s">
        <v>266</v>
      </c>
      <c r="C87" s="56" t="s">
        <v>270</v>
      </c>
      <c r="D87" s="226">
        <v>409</v>
      </c>
      <c r="E87" s="226"/>
      <c r="F87" s="226"/>
      <c r="G87" s="226">
        <f t="shared" si="22"/>
        <v>409</v>
      </c>
      <c r="H87" s="226">
        <f t="shared" si="23"/>
        <v>409</v>
      </c>
      <c r="I87" s="109"/>
      <c r="J87" s="213"/>
      <c r="K87" s="214"/>
      <c r="L87" s="212"/>
      <c r="M87" s="212"/>
      <c r="N87" s="215"/>
    </row>
    <row r="88" spans="1:14" s="70" customFormat="1" ht="15" customHeight="1">
      <c r="A88" s="157"/>
      <c r="B88" s="256" t="s">
        <v>267</v>
      </c>
      <c r="C88" s="261" t="s">
        <v>271</v>
      </c>
      <c r="D88" s="227">
        <v>900</v>
      </c>
      <c r="E88" s="227"/>
      <c r="F88" s="227"/>
      <c r="G88" s="226">
        <f t="shared" si="22"/>
        <v>900</v>
      </c>
      <c r="H88" s="226">
        <f t="shared" si="23"/>
        <v>900</v>
      </c>
      <c r="I88" s="109"/>
      <c r="J88" s="213">
        <v>0</v>
      </c>
      <c r="K88" s="214">
        <v>0</v>
      </c>
      <c r="L88" s="212"/>
      <c r="M88" s="212"/>
      <c r="N88" s="215"/>
    </row>
    <row r="89" spans="1:14" s="69" customFormat="1" ht="17.25" customHeight="1">
      <c r="A89" s="155" t="s">
        <v>411</v>
      </c>
      <c r="B89" s="151"/>
      <c r="C89" s="92" t="s">
        <v>598</v>
      </c>
      <c r="D89" s="210">
        <f>D90</f>
        <v>3000</v>
      </c>
      <c r="E89" s="210">
        <f aca="true" t="shared" si="24" ref="E89:N89">E90</f>
        <v>0</v>
      </c>
      <c r="F89" s="210">
        <f t="shared" si="24"/>
        <v>0</v>
      </c>
      <c r="G89" s="210">
        <f t="shared" si="24"/>
        <v>3000</v>
      </c>
      <c r="H89" s="210">
        <f t="shared" si="24"/>
        <v>3000</v>
      </c>
      <c r="I89" s="210">
        <f t="shared" si="24"/>
        <v>0</v>
      </c>
      <c r="J89" s="210">
        <f t="shared" si="24"/>
        <v>0</v>
      </c>
      <c r="K89" s="210">
        <f t="shared" si="24"/>
        <v>3000</v>
      </c>
      <c r="L89" s="210">
        <f t="shared" si="24"/>
        <v>0</v>
      </c>
      <c r="M89" s="210">
        <f t="shared" si="24"/>
        <v>0</v>
      </c>
      <c r="N89" s="211">
        <f t="shared" si="24"/>
        <v>0</v>
      </c>
    </row>
    <row r="90" spans="1:14" s="70" customFormat="1" ht="24" customHeight="1">
      <c r="A90" s="157"/>
      <c r="B90" s="62" t="s">
        <v>412</v>
      </c>
      <c r="C90" s="56" t="s">
        <v>413</v>
      </c>
      <c r="D90" s="218">
        <v>3000</v>
      </c>
      <c r="E90" s="218"/>
      <c r="F90" s="218"/>
      <c r="G90" s="218">
        <f>D90+E90-F90</f>
        <v>3000</v>
      </c>
      <c r="H90" s="218">
        <f>G90</f>
        <v>3000</v>
      </c>
      <c r="I90" s="218">
        <v>0</v>
      </c>
      <c r="J90" s="213">
        <v>0</v>
      </c>
      <c r="K90" s="214">
        <f>H90</f>
        <v>3000</v>
      </c>
      <c r="L90" s="212"/>
      <c r="M90" s="212"/>
      <c r="N90" s="215"/>
    </row>
    <row r="91" spans="1:14" s="69" customFormat="1" ht="16.5" customHeight="1">
      <c r="A91" s="155" t="s">
        <v>107</v>
      </c>
      <c r="B91" s="151"/>
      <c r="C91" s="92" t="s">
        <v>108</v>
      </c>
      <c r="D91" s="210">
        <f aca="true" t="shared" si="25" ref="D91:N91">SUM(D92:D101)</f>
        <v>136530</v>
      </c>
      <c r="E91" s="210">
        <f t="shared" si="25"/>
        <v>0</v>
      </c>
      <c r="F91" s="210">
        <f t="shared" si="25"/>
        <v>0</v>
      </c>
      <c r="G91" s="210">
        <f t="shared" si="25"/>
        <v>136530</v>
      </c>
      <c r="H91" s="210">
        <f t="shared" si="25"/>
        <v>136530</v>
      </c>
      <c r="I91" s="210">
        <f t="shared" si="25"/>
        <v>0</v>
      </c>
      <c r="J91" s="210">
        <f t="shared" si="25"/>
        <v>0</v>
      </c>
      <c r="K91" s="210">
        <f t="shared" si="25"/>
        <v>0</v>
      </c>
      <c r="L91" s="210">
        <f t="shared" si="25"/>
        <v>0</v>
      </c>
      <c r="M91" s="210">
        <f t="shared" si="25"/>
        <v>0</v>
      </c>
      <c r="N91" s="211">
        <f t="shared" si="25"/>
        <v>0</v>
      </c>
    </row>
    <row r="92" spans="1:14" s="70" customFormat="1" ht="12.75" customHeight="1">
      <c r="A92" s="157"/>
      <c r="B92" s="62" t="s">
        <v>47</v>
      </c>
      <c r="C92" s="56" t="s">
        <v>109</v>
      </c>
      <c r="D92" s="109">
        <v>106720</v>
      </c>
      <c r="E92" s="109"/>
      <c r="F92" s="109"/>
      <c r="G92" s="109">
        <f>D92+E92-F92</f>
        <v>106720</v>
      </c>
      <c r="H92" s="109">
        <f>G92</f>
        <v>106720</v>
      </c>
      <c r="I92" s="109">
        <v>0</v>
      </c>
      <c r="J92" s="213"/>
      <c r="K92" s="214">
        <v>0</v>
      </c>
      <c r="L92" s="212"/>
      <c r="M92" s="212"/>
      <c r="N92" s="215"/>
    </row>
    <row r="93" spans="1:14" s="70" customFormat="1" ht="12.75" customHeight="1">
      <c r="A93" s="157"/>
      <c r="B93" s="62" t="s">
        <v>55</v>
      </c>
      <c r="C93" s="56" t="s">
        <v>56</v>
      </c>
      <c r="D93" s="109">
        <v>7300</v>
      </c>
      <c r="E93" s="109"/>
      <c r="F93" s="109"/>
      <c r="G93" s="109">
        <f aca="true" t="shared" si="26" ref="G93:G101">D93+E93-F93</f>
        <v>7300</v>
      </c>
      <c r="H93" s="109">
        <f aca="true" t="shared" si="27" ref="H93:H101">G93</f>
        <v>7300</v>
      </c>
      <c r="I93" s="109">
        <v>0</v>
      </c>
      <c r="J93" s="213"/>
      <c r="K93" s="214">
        <v>0</v>
      </c>
      <c r="L93" s="212"/>
      <c r="M93" s="212"/>
      <c r="N93" s="215"/>
    </row>
    <row r="94" spans="1:14" s="70" customFormat="1" ht="12.75" customHeight="1">
      <c r="A94" s="157"/>
      <c r="B94" s="62" t="s">
        <v>57</v>
      </c>
      <c r="C94" s="56" t="s">
        <v>132</v>
      </c>
      <c r="D94" s="109">
        <v>7100</v>
      </c>
      <c r="E94" s="109"/>
      <c r="F94" s="109"/>
      <c r="G94" s="109">
        <f t="shared" si="26"/>
        <v>7100</v>
      </c>
      <c r="H94" s="109">
        <f t="shared" si="27"/>
        <v>7100</v>
      </c>
      <c r="I94" s="109">
        <v>0</v>
      </c>
      <c r="J94" s="213"/>
      <c r="K94" s="214">
        <v>0</v>
      </c>
      <c r="L94" s="212"/>
      <c r="M94" s="212"/>
      <c r="N94" s="215"/>
    </row>
    <row r="95" spans="1:14" s="70" customFormat="1" ht="12.75" customHeight="1">
      <c r="A95" s="157"/>
      <c r="B95" s="62" t="s">
        <v>61</v>
      </c>
      <c r="C95" s="56" t="s">
        <v>134</v>
      </c>
      <c r="D95" s="109">
        <v>7660</v>
      </c>
      <c r="E95" s="109"/>
      <c r="F95" s="109"/>
      <c r="G95" s="109">
        <f t="shared" si="26"/>
        <v>7660</v>
      </c>
      <c r="H95" s="109">
        <f t="shared" si="27"/>
        <v>7660</v>
      </c>
      <c r="I95" s="109">
        <v>0</v>
      </c>
      <c r="J95" s="213"/>
      <c r="K95" s="214">
        <v>0</v>
      </c>
      <c r="L95" s="212"/>
      <c r="M95" s="212"/>
      <c r="N95" s="215"/>
    </row>
    <row r="96" spans="1:14" s="70" customFormat="1" ht="12.75" customHeight="1">
      <c r="A96" s="157"/>
      <c r="B96" s="62" t="s">
        <v>264</v>
      </c>
      <c r="C96" s="56" t="s">
        <v>268</v>
      </c>
      <c r="D96" s="109">
        <v>450</v>
      </c>
      <c r="E96" s="109"/>
      <c r="F96" s="109"/>
      <c r="G96" s="109">
        <f t="shared" si="26"/>
        <v>450</v>
      </c>
      <c r="H96" s="109">
        <f t="shared" si="27"/>
        <v>450</v>
      </c>
      <c r="I96" s="109"/>
      <c r="J96" s="213"/>
      <c r="K96" s="214"/>
      <c r="L96" s="212"/>
      <c r="M96" s="212"/>
      <c r="N96" s="215"/>
    </row>
    <row r="97" spans="1:14" s="70" customFormat="1" ht="12.75" customHeight="1">
      <c r="A97" s="157"/>
      <c r="B97" s="62" t="s">
        <v>63</v>
      </c>
      <c r="C97" s="56" t="s">
        <v>64</v>
      </c>
      <c r="D97" s="109">
        <v>200</v>
      </c>
      <c r="E97" s="109"/>
      <c r="F97" s="109"/>
      <c r="G97" s="109">
        <f t="shared" si="26"/>
        <v>200</v>
      </c>
      <c r="H97" s="109">
        <f t="shared" si="27"/>
        <v>200</v>
      </c>
      <c r="I97" s="109"/>
      <c r="J97" s="213"/>
      <c r="K97" s="214"/>
      <c r="L97" s="212"/>
      <c r="M97" s="212"/>
      <c r="N97" s="215"/>
    </row>
    <row r="98" spans="1:14" s="70" customFormat="1" ht="12.75" customHeight="1">
      <c r="A98" s="157"/>
      <c r="B98" s="62" t="s">
        <v>611</v>
      </c>
      <c r="C98" s="56" t="s">
        <v>612</v>
      </c>
      <c r="D98" s="109">
        <v>100</v>
      </c>
      <c r="E98" s="109"/>
      <c r="F98" s="109"/>
      <c r="G98" s="109">
        <f t="shared" si="26"/>
        <v>100</v>
      </c>
      <c r="H98" s="109">
        <f t="shared" si="27"/>
        <v>100</v>
      </c>
      <c r="I98" s="109"/>
      <c r="J98" s="213"/>
      <c r="K98" s="214"/>
      <c r="L98" s="212"/>
      <c r="M98" s="212"/>
      <c r="N98" s="215"/>
    </row>
    <row r="99" spans="1:14" s="70" customFormat="1" ht="12.75" customHeight="1">
      <c r="A99" s="157"/>
      <c r="B99" s="62" t="s">
        <v>265</v>
      </c>
      <c r="C99" s="56" t="s">
        <v>269</v>
      </c>
      <c r="D99" s="109">
        <v>1000</v>
      </c>
      <c r="E99" s="109"/>
      <c r="F99" s="109"/>
      <c r="G99" s="109">
        <f t="shared" si="26"/>
        <v>1000</v>
      </c>
      <c r="H99" s="109">
        <f t="shared" si="27"/>
        <v>1000</v>
      </c>
      <c r="I99" s="109"/>
      <c r="J99" s="213"/>
      <c r="K99" s="214"/>
      <c r="L99" s="212"/>
      <c r="M99" s="212"/>
      <c r="N99" s="215"/>
    </row>
    <row r="100" spans="1:14" s="70" customFormat="1" ht="12.75" customHeight="1">
      <c r="A100" s="157"/>
      <c r="B100" s="62" t="s">
        <v>266</v>
      </c>
      <c r="C100" s="56" t="s">
        <v>270</v>
      </c>
      <c r="D100" s="109">
        <v>1500</v>
      </c>
      <c r="E100" s="109"/>
      <c r="F100" s="109"/>
      <c r="G100" s="109">
        <f t="shared" si="26"/>
        <v>1500</v>
      </c>
      <c r="H100" s="109">
        <f t="shared" si="27"/>
        <v>1500</v>
      </c>
      <c r="I100" s="109"/>
      <c r="J100" s="213"/>
      <c r="K100" s="214"/>
      <c r="L100" s="212"/>
      <c r="M100" s="212"/>
      <c r="N100" s="215"/>
    </row>
    <row r="101" spans="1:14" s="70" customFormat="1" ht="12.75" customHeight="1">
      <c r="A101" s="157"/>
      <c r="B101" s="62" t="s">
        <v>267</v>
      </c>
      <c r="C101" s="56" t="s">
        <v>271</v>
      </c>
      <c r="D101" s="109">
        <v>4500</v>
      </c>
      <c r="E101" s="109"/>
      <c r="F101" s="109"/>
      <c r="G101" s="109">
        <f t="shared" si="26"/>
        <v>4500</v>
      </c>
      <c r="H101" s="109">
        <f t="shared" si="27"/>
        <v>4500</v>
      </c>
      <c r="I101" s="109"/>
      <c r="J101" s="213"/>
      <c r="K101" s="214"/>
      <c r="L101" s="212"/>
      <c r="M101" s="212"/>
      <c r="N101" s="215"/>
    </row>
    <row r="102" spans="1:14" s="69" customFormat="1" ht="15.75" customHeight="1">
      <c r="A102" s="155" t="s">
        <v>110</v>
      </c>
      <c r="B102" s="151"/>
      <c r="C102" s="92" t="s">
        <v>111</v>
      </c>
      <c r="D102" s="210">
        <f>SUM(D103:D126)</f>
        <v>2896382</v>
      </c>
      <c r="E102" s="210">
        <f aca="true" t="shared" si="28" ref="E102:N102">SUM(E103:E126)</f>
        <v>0</v>
      </c>
      <c r="F102" s="210">
        <f t="shared" si="28"/>
        <v>0</v>
      </c>
      <c r="G102" s="210">
        <f t="shared" si="28"/>
        <v>2896382</v>
      </c>
      <c r="H102" s="210">
        <f t="shared" si="28"/>
        <v>2896382</v>
      </c>
      <c r="I102" s="210">
        <f t="shared" si="28"/>
        <v>1913556</v>
      </c>
      <c r="J102" s="210">
        <f t="shared" si="28"/>
        <v>315565</v>
      </c>
      <c r="K102" s="210">
        <f t="shared" si="28"/>
        <v>10000</v>
      </c>
      <c r="L102" s="210">
        <f t="shared" si="28"/>
        <v>0</v>
      </c>
      <c r="M102" s="210">
        <f t="shared" si="28"/>
        <v>0</v>
      </c>
      <c r="N102" s="211">
        <f t="shared" si="28"/>
        <v>0</v>
      </c>
    </row>
    <row r="103" spans="1:14" s="69" customFormat="1" ht="15.75" customHeight="1">
      <c r="A103" s="159"/>
      <c r="B103" s="229" t="s">
        <v>106</v>
      </c>
      <c r="C103" s="56" t="s">
        <v>622</v>
      </c>
      <c r="D103" s="226">
        <v>10000</v>
      </c>
      <c r="E103" s="226"/>
      <c r="F103" s="226"/>
      <c r="G103" s="226">
        <f>D103+E103-F103</f>
        <v>10000</v>
      </c>
      <c r="H103" s="226">
        <f>G103</f>
        <v>10000</v>
      </c>
      <c r="I103" s="226"/>
      <c r="J103" s="226"/>
      <c r="K103" s="226">
        <f>H103</f>
        <v>10000</v>
      </c>
      <c r="L103" s="227"/>
      <c r="M103" s="227"/>
      <c r="N103" s="193"/>
    </row>
    <row r="104" spans="1:14" s="70" customFormat="1" ht="16.5" customHeight="1">
      <c r="A104" s="157"/>
      <c r="B104" s="62" t="s">
        <v>621</v>
      </c>
      <c r="C104" s="56" t="s">
        <v>585</v>
      </c>
      <c r="D104" s="109">
        <v>1000</v>
      </c>
      <c r="E104" s="109"/>
      <c r="F104" s="109"/>
      <c r="G104" s="226">
        <f aca="true" t="shared" si="29" ref="G104:G126">D104+E104-F104</f>
        <v>1000</v>
      </c>
      <c r="H104" s="226">
        <f aca="true" t="shared" si="30" ref="H104:H126">G104</f>
        <v>1000</v>
      </c>
      <c r="I104" s="109">
        <v>0</v>
      </c>
      <c r="J104" s="213"/>
      <c r="K104" s="214">
        <v>0</v>
      </c>
      <c r="L104" s="212"/>
      <c r="M104" s="212"/>
      <c r="N104" s="215"/>
    </row>
    <row r="105" spans="1:14" s="70" customFormat="1" ht="15.75" customHeight="1">
      <c r="A105" s="157"/>
      <c r="B105" s="62" t="s">
        <v>48</v>
      </c>
      <c r="C105" s="56" t="s">
        <v>601</v>
      </c>
      <c r="D105" s="109">
        <v>1759600</v>
      </c>
      <c r="E105" s="109"/>
      <c r="F105" s="109"/>
      <c r="G105" s="226">
        <f t="shared" si="29"/>
        <v>1759600</v>
      </c>
      <c r="H105" s="226">
        <f t="shared" si="30"/>
        <v>1759600</v>
      </c>
      <c r="I105" s="109">
        <f>H105</f>
        <v>1759600</v>
      </c>
      <c r="J105" s="213"/>
      <c r="K105" s="214">
        <v>0</v>
      </c>
      <c r="L105" s="212"/>
      <c r="M105" s="212"/>
      <c r="N105" s="215"/>
    </row>
    <row r="106" spans="1:14" s="70" customFormat="1" ht="16.5" customHeight="1">
      <c r="A106" s="157"/>
      <c r="B106" s="62" t="s">
        <v>51</v>
      </c>
      <c r="C106" s="56" t="s">
        <v>52</v>
      </c>
      <c r="D106" s="109">
        <v>123956</v>
      </c>
      <c r="E106" s="109"/>
      <c r="F106" s="109"/>
      <c r="G106" s="226">
        <f t="shared" si="29"/>
        <v>123956</v>
      </c>
      <c r="H106" s="226">
        <f t="shared" si="30"/>
        <v>123956</v>
      </c>
      <c r="I106" s="109">
        <f>H106</f>
        <v>123956</v>
      </c>
      <c r="J106" s="213"/>
      <c r="K106" s="214">
        <v>0</v>
      </c>
      <c r="L106" s="212"/>
      <c r="M106" s="212"/>
      <c r="N106" s="215"/>
    </row>
    <row r="107" spans="1:14" s="70" customFormat="1" ht="15" customHeight="1">
      <c r="A107" s="157"/>
      <c r="B107" s="161" t="s">
        <v>100</v>
      </c>
      <c r="C107" s="56" t="s">
        <v>79</v>
      </c>
      <c r="D107" s="109">
        <v>269417</v>
      </c>
      <c r="E107" s="109"/>
      <c r="F107" s="109"/>
      <c r="G107" s="226">
        <f t="shared" si="29"/>
        <v>269417</v>
      </c>
      <c r="H107" s="226">
        <f t="shared" si="30"/>
        <v>269417</v>
      </c>
      <c r="I107" s="109">
        <v>0</v>
      </c>
      <c r="J107" s="213">
        <f>H107</f>
        <v>269417</v>
      </c>
      <c r="K107" s="214">
        <v>0</v>
      </c>
      <c r="L107" s="212"/>
      <c r="M107" s="212"/>
      <c r="N107" s="215"/>
    </row>
    <row r="108" spans="1:14" s="70" customFormat="1" ht="15" customHeight="1">
      <c r="A108" s="157"/>
      <c r="B108" s="161" t="s">
        <v>53</v>
      </c>
      <c r="C108" s="56" t="s">
        <v>54</v>
      </c>
      <c r="D108" s="109">
        <v>46148</v>
      </c>
      <c r="E108" s="109"/>
      <c r="F108" s="109"/>
      <c r="G108" s="226">
        <f t="shared" si="29"/>
        <v>46148</v>
      </c>
      <c r="H108" s="226">
        <f t="shared" si="30"/>
        <v>46148</v>
      </c>
      <c r="I108" s="109"/>
      <c r="J108" s="213">
        <f>H108</f>
        <v>46148</v>
      </c>
      <c r="K108" s="214">
        <v>0</v>
      </c>
      <c r="L108" s="212"/>
      <c r="M108" s="212"/>
      <c r="N108" s="215"/>
    </row>
    <row r="109" spans="1:14" s="70" customFormat="1" ht="13.5" customHeight="1">
      <c r="A109" s="157"/>
      <c r="B109" s="161" t="s">
        <v>532</v>
      </c>
      <c r="C109" s="56" t="s">
        <v>533</v>
      </c>
      <c r="D109" s="109">
        <v>30000</v>
      </c>
      <c r="E109" s="109"/>
      <c r="F109" s="109"/>
      <c r="G109" s="226">
        <f t="shared" si="29"/>
        <v>30000</v>
      </c>
      <c r="H109" s="226">
        <f t="shared" si="30"/>
        <v>30000</v>
      </c>
      <c r="I109" s="109">
        <f>H109</f>
        <v>30000</v>
      </c>
      <c r="J109" s="213"/>
      <c r="K109" s="214">
        <v>0</v>
      </c>
      <c r="L109" s="212"/>
      <c r="M109" s="212"/>
      <c r="N109" s="215"/>
    </row>
    <row r="110" spans="1:14" s="70" customFormat="1" ht="15.75" customHeight="1">
      <c r="A110" s="157"/>
      <c r="B110" s="62" t="s">
        <v>55</v>
      </c>
      <c r="C110" s="56" t="s">
        <v>56</v>
      </c>
      <c r="D110" s="109">
        <v>60000</v>
      </c>
      <c r="E110" s="109"/>
      <c r="F110" s="109"/>
      <c r="G110" s="226">
        <f t="shared" si="29"/>
        <v>60000</v>
      </c>
      <c r="H110" s="226">
        <f t="shared" si="30"/>
        <v>60000</v>
      </c>
      <c r="I110" s="109">
        <v>0</v>
      </c>
      <c r="J110" s="213"/>
      <c r="K110" s="214">
        <v>0</v>
      </c>
      <c r="L110" s="212"/>
      <c r="M110" s="212"/>
      <c r="N110" s="215"/>
    </row>
    <row r="111" spans="1:14" s="70" customFormat="1" ht="15.75" customHeight="1">
      <c r="A111" s="157"/>
      <c r="B111" s="62" t="s">
        <v>57</v>
      </c>
      <c r="C111" s="56" t="s">
        <v>132</v>
      </c>
      <c r="D111" s="109">
        <v>49000</v>
      </c>
      <c r="E111" s="109"/>
      <c r="F111" s="109"/>
      <c r="G111" s="226">
        <f t="shared" si="29"/>
        <v>49000</v>
      </c>
      <c r="H111" s="226">
        <f t="shared" si="30"/>
        <v>49000</v>
      </c>
      <c r="I111" s="109">
        <v>0</v>
      </c>
      <c r="J111" s="213"/>
      <c r="K111" s="214">
        <v>0</v>
      </c>
      <c r="L111" s="212"/>
      <c r="M111" s="212"/>
      <c r="N111" s="215"/>
    </row>
    <row r="112" spans="1:14" s="70" customFormat="1" ht="15.75" customHeight="1">
      <c r="A112" s="157"/>
      <c r="B112" s="62" t="s">
        <v>120</v>
      </c>
      <c r="C112" s="56" t="s">
        <v>121</v>
      </c>
      <c r="D112" s="109">
        <v>2000</v>
      </c>
      <c r="E112" s="109"/>
      <c r="F112" s="109"/>
      <c r="G112" s="226">
        <f t="shared" si="29"/>
        <v>2000</v>
      </c>
      <c r="H112" s="226">
        <f t="shared" si="30"/>
        <v>2000</v>
      </c>
      <c r="I112" s="109">
        <v>0</v>
      </c>
      <c r="J112" s="213"/>
      <c r="K112" s="214">
        <v>0</v>
      </c>
      <c r="L112" s="212"/>
      <c r="M112" s="212"/>
      <c r="N112" s="215"/>
    </row>
    <row r="113" spans="1:14" s="70" customFormat="1" ht="13.5" customHeight="1">
      <c r="A113" s="157"/>
      <c r="B113" s="62" t="s">
        <v>61</v>
      </c>
      <c r="C113" s="56" t="s">
        <v>134</v>
      </c>
      <c r="D113" s="109">
        <v>430000</v>
      </c>
      <c r="E113" s="109"/>
      <c r="F113" s="109"/>
      <c r="G113" s="226">
        <f t="shared" si="29"/>
        <v>430000</v>
      </c>
      <c r="H113" s="226">
        <f t="shared" si="30"/>
        <v>430000</v>
      </c>
      <c r="I113" s="109">
        <v>0</v>
      </c>
      <c r="J113" s="213"/>
      <c r="K113" s="214">
        <v>0</v>
      </c>
      <c r="L113" s="212"/>
      <c r="M113" s="212"/>
      <c r="N113" s="215"/>
    </row>
    <row r="114" spans="1:14" s="70" customFormat="1" ht="13.5" customHeight="1">
      <c r="A114" s="157"/>
      <c r="B114" s="62" t="s">
        <v>534</v>
      </c>
      <c r="C114" s="56" t="s">
        <v>402</v>
      </c>
      <c r="D114" s="109">
        <v>2928</v>
      </c>
      <c r="E114" s="109"/>
      <c r="F114" s="109"/>
      <c r="G114" s="226">
        <f t="shared" si="29"/>
        <v>2928</v>
      </c>
      <c r="H114" s="226">
        <f t="shared" si="30"/>
        <v>2928</v>
      </c>
      <c r="I114" s="109">
        <v>0</v>
      </c>
      <c r="J114" s="213"/>
      <c r="K114" s="214">
        <v>0</v>
      </c>
      <c r="L114" s="212"/>
      <c r="M114" s="212"/>
      <c r="N114" s="215"/>
    </row>
    <row r="115" spans="1:14" s="70" customFormat="1" ht="13.5" customHeight="1">
      <c r="A115" s="157"/>
      <c r="B115" s="62" t="s">
        <v>272</v>
      </c>
      <c r="C115" s="56" t="s">
        <v>274</v>
      </c>
      <c r="D115" s="109">
        <v>10000</v>
      </c>
      <c r="E115" s="109"/>
      <c r="F115" s="109"/>
      <c r="G115" s="226">
        <f t="shared" si="29"/>
        <v>10000</v>
      </c>
      <c r="H115" s="226">
        <f t="shared" si="30"/>
        <v>10000</v>
      </c>
      <c r="I115" s="109"/>
      <c r="J115" s="213"/>
      <c r="K115" s="214"/>
      <c r="L115" s="212"/>
      <c r="M115" s="212"/>
      <c r="N115" s="215"/>
    </row>
    <row r="116" spans="1:14" s="70" customFormat="1" ht="13.5" customHeight="1">
      <c r="A116" s="157"/>
      <c r="B116" s="62" t="s">
        <v>264</v>
      </c>
      <c r="C116" s="56" t="s">
        <v>268</v>
      </c>
      <c r="D116" s="109">
        <v>12870</v>
      </c>
      <c r="E116" s="109"/>
      <c r="F116" s="109"/>
      <c r="G116" s="226">
        <f t="shared" si="29"/>
        <v>12870</v>
      </c>
      <c r="H116" s="226">
        <f t="shared" si="30"/>
        <v>12870</v>
      </c>
      <c r="I116" s="109"/>
      <c r="J116" s="213"/>
      <c r="K116" s="214"/>
      <c r="L116" s="212"/>
      <c r="M116" s="212"/>
      <c r="N116" s="215"/>
    </row>
    <row r="117" spans="1:14" s="70" customFormat="1" ht="13.5" customHeight="1">
      <c r="A117" s="157"/>
      <c r="B117" s="62" t="s">
        <v>273</v>
      </c>
      <c r="C117" s="56" t="s">
        <v>765</v>
      </c>
      <c r="D117" s="109">
        <v>1000</v>
      </c>
      <c r="E117" s="109"/>
      <c r="F117" s="109"/>
      <c r="G117" s="226">
        <f t="shared" si="29"/>
        <v>1000</v>
      </c>
      <c r="H117" s="226">
        <f t="shared" si="30"/>
        <v>1000</v>
      </c>
      <c r="I117" s="109"/>
      <c r="J117" s="213"/>
      <c r="K117" s="214"/>
      <c r="L117" s="212"/>
      <c r="M117" s="212"/>
      <c r="N117" s="215"/>
    </row>
    <row r="118" spans="1:14" s="70" customFormat="1" ht="14.25" customHeight="1">
      <c r="A118" s="157"/>
      <c r="B118" s="62" t="s">
        <v>63</v>
      </c>
      <c r="C118" s="56" t="s">
        <v>64</v>
      </c>
      <c r="D118" s="109">
        <v>10500</v>
      </c>
      <c r="E118" s="109"/>
      <c r="F118" s="109"/>
      <c r="G118" s="226">
        <f t="shared" si="29"/>
        <v>10500</v>
      </c>
      <c r="H118" s="226">
        <f t="shared" si="30"/>
        <v>10500</v>
      </c>
      <c r="I118" s="109">
        <v>0</v>
      </c>
      <c r="J118" s="213"/>
      <c r="K118" s="214">
        <v>0</v>
      </c>
      <c r="L118" s="212"/>
      <c r="M118" s="212"/>
      <c r="N118" s="215"/>
    </row>
    <row r="119" spans="1:14" s="70" customFormat="1" ht="14.25" customHeight="1">
      <c r="A119" s="157"/>
      <c r="B119" s="62" t="s">
        <v>611</v>
      </c>
      <c r="C119" s="56" t="s">
        <v>612</v>
      </c>
      <c r="D119" s="109">
        <v>500</v>
      </c>
      <c r="E119" s="109"/>
      <c r="F119" s="109"/>
      <c r="G119" s="226">
        <f t="shared" si="29"/>
        <v>500</v>
      </c>
      <c r="H119" s="226">
        <f t="shared" si="30"/>
        <v>500</v>
      </c>
      <c r="I119" s="109">
        <v>0</v>
      </c>
      <c r="J119" s="213"/>
      <c r="K119" s="214">
        <v>0</v>
      </c>
      <c r="L119" s="212"/>
      <c r="M119" s="212"/>
      <c r="N119" s="215"/>
    </row>
    <row r="120" spans="1:14" s="70" customFormat="1" ht="15" customHeight="1">
      <c r="A120" s="157"/>
      <c r="B120" s="62" t="s">
        <v>65</v>
      </c>
      <c r="C120" s="56" t="s">
        <v>66</v>
      </c>
      <c r="D120" s="109">
        <v>700</v>
      </c>
      <c r="E120" s="109"/>
      <c r="F120" s="109"/>
      <c r="G120" s="226">
        <f t="shared" si="29"/>
        <v>700</v>
      </c>
      <c r="H120" s="226">
        <f t="shared" si="30"/>
        <v>700</v>
      </c>
      <c r="I120" s="109">
        <v>0</v>
      </c>
      <c r="J120" s="213"/>
      <c r="K120" s="214">
        <v>0</v>
      </c>
      <c r="L120" s="212"/>
      <c r="M120" s="212"/>
      <c r="N120" s="215"/>
    </row>
    <row r="121" spans="1:14" s="70" customFormat="1" ht="15.75" customHeight="1">
      <c r="A121" s="157"/>
      <c r="B121" s="62" t="s">
        <v>67</v>
      </c>
      <c r="C121" s="56" t="s">
        <v>68</v>
      </c>
      <c r="D121" s="109">
        <v>37723</v>
      </c>
      <c r="E121" s="109"/>
      <c r="F121" s="109"/>
      <c r="G121" s="226">
        <f t="shared" si="29"/>
        <v>37723</v>
      </c>
      <c r="H121" s="226">
        <f t="shared" si="30"/>
        <v>37723</v>
      </c>
      <c r="I121" s="109">
        <v>0</v>
      </c>
      <c r="J121" s="213"/>
      <c r="K121" s="214">
        <v>0</v>
      </c>
      <c r="L121" s="212"/>
      <c r="M121" s="212"/>
      <c r="N121" s="215"/>
    </row>
    <row r="122" spans="1:14" s="70" customFormat="1" ht="15.75" customHeight="1">
      <c r="A122" s="158"/>
      <c r="B122" s="161" t="s">
        <v>83</v>
      </c>
      <c r="C122" s="56" t="s">
        <v>84</v>
      </c>
      <c r="D122" s="109">
        <v>200</v>
      </c>
      <c r="E122" s="109"/>
      <c r="F122" s="109"/>
      <c r="G122" s="226">
        <f t="shared" si="29"/>
        <v>200</v>
      </c>
      <c r="H122" s="226">
        <f t="shared" si="30"/>
        <v>200</v>
      </c>
      <c r="I122" s="109">
        <v>0</v>
      </c>
      <c r="J122" s="213"/>
      <c r="K122" s="214">
        <v>0</v>
      </c>
      <c r="L122" s="212"/>
      <c r="M122" s="212"/>
      <c r="N122" s="215"/>
    </row>
    <row r="123" spans="1:14" s="70" customFormat="1" ht="16.5" customHeight="1">
      <c r="A123" s="158"/>
      <c r="B123" s="161" t="s">
        <v>547</v>
      </c>
      <c r="C123" s="56" t="s">
        <v>415</v>
      </c>
      <c r="D123" s="109">
        <v>600</v>
      </c>
      <c r="E123" s="109"/>
      <c r="F123" s="109"/>
      <c r="G123" s="226">
        <f t="shared" si="29"/>
        <v>600</v>
      </c>
      <c r="H123" s="226">
        <f t="shared" si="30"/>
        <v>600</v>
      </c>
      <c r="I123" s="109">
        <v>0</v>
      </c>
      <c r="J123" s="213"/>
      <c r="K123" s="214">
        <v>0</v>
      </c>
      <c r="L123" s="212"/>
      <c r="M123" s="212"/>
      <c r="N123" s="215"/>
    </row>
    <row r="124" spans="1:14" s="70" customFormat="1" ht="21" customHeight="1">
      <c r="A124" s="158"/>
      <c r="B124" s="161" t="s">
        <v>265</v>
      </c>
      <c r="C124" s="56" t="s">
        <v>269</v>
      </c>
      <c r="D124" s="109">
        <v>11500</v>
      </c>
      <c r="E124" s="109"/>
      <c r="F124" s="109"/>
      <c r="G124" s="226">
        <f t="shared" si="29"/>
        <v>11500</v>
      </c>
      <c r="H124" s="226">
        <f t="shared" si="30"/>
        <v>11500</v>
      </c>
      <c r="I124" s="109"/>
      <c r="J124" s="213"/>
      <c r="K124" s="214"/>
      <c r="L124" s="212"/>
      <c r="M124" s="212"/>
      <c r="N124" s="215"/>
    </row>
    <row r="125" spans="1:14" s="70" customFormat="1" ht="13.5" customHeight="1">
      <c r="A125" s="158"/>
      <c r="B125" s="161" t="s">
        <v>266</v>
      </c>
      <c r="C125" s="56" t="s">
        <v>270</v>
      </c>
      <c r="D125" s="109">
        <v>4000</v>
      </c>
      <c r="E125" s="109"/>
      <c r="F125" s="109"/>
      <c r="G125" s="226">
        <f t="shared" si="29"/>
        <v>4000</v>
      </c>
      <c r="H125" s="226">
        <f t="shared" si="30"/>
        <v>4000</v>
      </c>
      <c r="I125" s="109"/>
      <c r="J125" s="213"/>
      <c r="K125" s="214"/>
      <c r="L125" s="212"/>
      <c r="M125" s="212"/>
      <c r="N125" s="215"/>
    </row>
    <row r="126" spans="1:14" s="70" customFormat="1" ht="13.5" customHeight="1">
      <c r="A126" s="158"/>
      <c r="B126" s="161" t="s">
        <v>267</v>
      </c>
      <c r="C126" s="56" t="s">
        <v>271</v>
      </c>
      <c r="D126" s="109">
        <v>22740</v>
      </c>
      <c r="E126" s="109"/>
      <c r="F126" s="109"/>
      <c r="G126" s="226">
        <f t="shared" si="29"/>
        <v>22740</v>
      </c>
      <c r="H126" s="226">
        <f t="shared" si="30"/>
        <v>22740</v>
      </c>
      <c r="I126" s="109"/>
      <c r="J126" s="213"/>
      <c r="K126" s="214"/>
      <c r="L126" s="212"/>
      <c r="M126" s="212"/>
      <c r="N126" s="215"/>
    </row>
    <row r="127" spans="1:14" s="70" customFormat="1" ht="15" customHeight="1">
      <c r="A127" s="155" t="s">
        <v>112</v>
      </c>
      <c r="B127" s="151"/>
      <c r="C127" s="92" t="s">
        <v>113</v>
      </c>
      <c r="D127" s="210">
        <f>SUM(D128:D135)</f>
        <v>14000</v>
      </c>
      <c r="E127" s="210">
        <f aca="true" t="shared" si="31" ref="E127:N127">SUM(E128:E135)</f>
        <v>113</v>
      </c>
      <c r="F127" s="210">
        <f t="shared" si="31"/>
        <v>113</v>
      </c>
      <c r="G127" s="210">
        <f t="shared" si="31"/>
        <v>14000</v>
      </c>
      <c r="H127" s="210">
        <f t="shared" si="31"/>
        <v>14000</v>
      </c>
      <c r="I127" s="210">
        <f t="shared" si="31"/>
        <v>5800</v>
      </c>
      <c r="J127" s="210">
        <f t="shared" si="31"/>
        <v>860</v>
      </c>
      <c r="K127" s="210">
        <f t="shared" si="31"/>
        <v>0</v>
      </c>
      <c r="L127" s="210">
        <f t="shared" si="31"/>
        <v>0</v>
      </c>
      <c r="M127" s="210">
        <f t="shared" si="31"/>
        <v>0</v>
      </c>
      <c r="N127" s="211">
        <f t="shared" si="31"/>
        <v>0</v>
      </c>
    </row>
    <row r="128" spans="1:14" s="70" customFormat="1" ht="16.5" customHeight="1">
      <c r="A128" s="158"/>
      <c r="B128" s="62" t="s">
        <v>47</v>
      </c>
      <c r="C128" s="56" t="s">
        <v>109</v>
      </c>
      <c r="D128" s="109">
        <v>5330</v>
      </c>
      <c r="E128" s="109"/>
      <c r="F128" s="109"/>
      <c r="G128" s="109">
        <f>D128+E128-F128</f>
        <v>5330</v>
      </c>
      <c r="H128" s="109">
        <f>G128</f>
        <v>5330</v>
      </c>
      <c r="I128" s="109"/>
      <c r="J128" s="213">
        <v>0</v>
      </c>
      <c r="K128" s="214">
        <v>0</v>
      </c>
      <c r="L128" s="212"/>
      <c r="M128" s="212"/>
      <c r="N128" s="215"/>
    </row>
    <row r="129" spans="1:14" s="70" customFormat="1" ht="15.75" customHeight="1">
      <c r="A129" s="157"/>
      <c r="B129" s="62" t="s">
        <v>78</v>
      </c>
      <c r="C129" s="56" t="s">
        <v>114</v>
      </c>
      <c r="D129" s="109">
        <v>838</v>
      </c>
      <c r="E129" s="109"/>
      <c r="F129" s="109">
        <v>98</v>
      </c>
      <c r="G129" s="109">
        <f aca="true" t="shared" si="32" ref="G129:G135">D129+E129-F129</f>
        <v>740</v>
      </c>
      <c r="H129" s="109">
        <f aca="true" t="shared" si="33" ref="H129:H135">G129</f>
        <v>740</v>
      </c>
      <c r="I129" s="109"/>
      <c r="J129" s="213">
        <f>H129</f>
        <v>740</v>
      </c>
      <c r="K129" s="214">
        <v>0</v>
      </c>
      <c r="L129" s="212"/>
      <c r="M129" s="212"/>
      <c r="N129" s="215"/>
    </row>
    <row r="130" spans="1:14" s="70" customFormat="1" ht="15.75" customHeight="1">
      <c r="A130" s="157"/>
      <c r="B130" s="62" t="s">
        <v>53</v>
      </c>
      <c r="C130" s="56" t="s">
        <v>54</v>
      </c>
      <c r="D130" s="109">
        <v>120</v>
      </c>
      <c r="E130" s="109"/>
      <c r="F130" s="109"/>
      <c r="G130" s="109">
        <f t="shared" si="32"/>
        <v>120</v>
      </c>
      <c r="H130" s="109">
        <f t="shared" si="33"/>
        <v>120</v>
      </c>
      <c r="I130" s="109"/>
      <c r="J130" s="213">
        <f>H130</f>
        <v>120</v>
      </c>
      <c r="K130" s="214">
        <v>0</v>
      </c>
      <c r="L130" s="212"/>
      <c r="M130" s="212"/>
      <c r="N130" s="215"/>
    </row>
    <row r="131" spans="1:14" s="70" customFormat="1" ht="15.75" customHeight="1">
      <c r="A131" s="157"/>
      <c r="B131" s="62" t="s">
        <v>532</v>
      </c>
      <c r="C131" s="56" t="s">
        <v>533</v>
      </c>
      <c r="D131" s="109">
        <v>5800</v>
      </c>
      <c r="E131" s="109"/>
      <c r="F131" s="109"/>
      <c r="G131" s="109">
        <f t="shared" si="32"/>
        <v>5800</v>
      </c>
      <c r="H131" s="109">
        <f t="shared" si="33"/>
        <v>5800</v>
      </c>
      <c r="I131" s="109">
        <f>H131</f>
        <v>5800</v>
      </c>
      <c r="J131" s="213">
        <v>0</v>
      </c>
      <c r="K131" s="214">
        <v>0</v>
      </c>
      <c r="L131" s="212"/>
      <c r="M131" s="212"/>
      <c r="N131" s="215"/>
    </row>
    <row r="132" spans="1:14" s="70" customFormat="1" ht="16.5" customHeight="1">
      <c r="A132" s="157"/>
      <c r="B132" s="62" t="s">
        <v>55</v>
      </c>
      <c r="C132" s="56" t="s">
        <v>56</v>
      </c>
      <c r="D132" s="109">
        <v>820</v>
      </c>
      <c r="E132" s="109">
        <v>82</v>
      </c>
      <c r="F132" s="109"/>
      <c r="G132" s="109">
        <f t="shared" si="32"/>
        <v>902</v>
      </c>
      <c r="H132" s="109">
        <f t="shared" si="33"/>
        <v>902</v>
      </c>
      <c r="I132" s="109"/>
      <c r="J132" s="213">
        <v>0</v>
      </c>
      <c r="K132" s="214">
        <v>0</v>
      </c>
      <c r="L132" s="212"/>
      <c r="M132" s="212"/>
      <c r="N132" s="215"/>
    </row>
    <row r="133" spans="1:14" s="70" customFormat="1" ht="15.75" customHeight="1">
      <c r="A133" s="157"/>
      <c r="B133" s="62" t="s">
        <v>61</v>
      </c>
      <c r="C133" s="56" t="s">
        <v>134</v>
      </c>
      <c r="D133" s="109">
        <v>927</v>
      </c>
      <c r="E133" s="109">
        <v>31</v>
      </c>
      <c r="F133" s="109"/>
      <c r="G133" s="109">
        <f t="shared" si="32"/>
        <v>958</v>
      </c>
      <c r="H133" s="109">
        <f t="shared" si="33"/>
        <v>958</v>
      </c>
      <c r="I133" s="109"/>
      <c r="J133" s="213">
        <v>0</v>
      </c>
      <c r="K133" s="214">
        <v>0</v>
      </c>
      <c r="L133" s="212"/>
      <c r="M133" s="212"/>
      <c r="N133" s="215"/>
    </row>
    <row r="134" spans="1:14" s="70" customFormat="1" ht="15.75" customHeight="1">
      <c r="A134" s="157"/>
      <c r="B134" s="62" t="s">
        <v>264</v>
      </c>
      <c r="C134" s="56" t="s">
        <v>268</v>
      </c>
      <c r="D134" s="109">
        <v>100</v>
      </c>
      <c r="E134" s="109"/>
      <c r="F134" s="109"/>
      <c r="G134" s="109">
        <f t="shared" si="32"/>
        <v>100</v>
      </c>
      <c r="H134" s="109">
        <f t="shared" si="33"/>
        <v>100</v>
      </c>
      <c r="I134" s="109"/>
      <c r="J134" s="213"/>
      <c r="K134" s="214"/>
      <c r="L134" s="212"/>
      <c r="M134" s="212"/>
      <c r="N134" s="215"/>
    </row>
    <row r="135" spans="1:14" s="70" customFormat="1" ht="15.75" customHeight="1">
      <c r="A135" s="157"/>
      <c r="B135" s="62" t="s">
        <v>266</v>
      </c>
      <c r="C135" s="56" t="s">
        <v>270</v>
      </c>
      <c r="D135" s="109">
        <v>65</v>
      </c>
      <c r="E135" s="109"/>
      <c r="F135" s="109">
        <v>15</v>
      </c>
      <c r="G135" s="109">
        <f t="shared" si="32"/>
        <v>50</v>
      </c>
      <c r="H135" s="109">
        <f t="shared" si="33"/>
        <v>50</v>
      </c>
      <c r="I135" s="109"/>
      <c r="J135" s="213"/>
      <c r="K135" s="214"/>
      <c r="L135" s="220"/>
      <c r="M135" s="212"/>
      <c r="N135" s="215"/>
    </row>
    <row r="136" spans="1:14" s="69" customFormat="1" ht="24.75" customHeight="1">
      <c r="A136" s="155" t="s">
        <v>311</v>
      </c>
      <c r="B136" s="151"/>
      <c r="C136" s="92" t="s">
        <v>312</v>
      </c>
      <c r="D136" s="210">
        <f aca="true" t="shared" si="34" ref="D136:N136">SUM(D137:D164)</f>
        <v>576810</v>
      </c>
      <c r="E136" s="210">
        <f t="shared" si="34"/>
        <v>0</v>
      </c>
      <c r="F136" s="210">
        <f t="shared" si="34"/>
        <v>0</v>
      </c>
      <c r="G136" s="210">
        <f t="shared" si="34"/>
        <v>576810</v>
      </c>
      <c r="H136" s="210">
        <f t="shared" si="34"/>
        <v>576810</v>
      </c>
      <c r="I136" s="210">
        <f t="shared" si="34"/>
        <v>100290</v>
      </c>
      <c r="J136" s="210">
        <f t="shared" si="34"/>
        <v>13810</v>
      </c>
      <c r="K136" s="210">
        <f t="shared" si="34"/>
        <v>3000</v>
      </c>
      <c r="L136" s="210">
        <f t="shared" si="34"/>
        <v>0</v>
      </c>
      <c r="M136" s="210">
        <f t="shared" si="34"/>
        <v>0</v>
      </c>
      <c r="N136" s="211">
        <f t="shared" si="34"/>
        <v>0</v>
      </c>
    </row>
    <row r="137" spans="1:14" s="69" customFormat="1" ht="15.75" customHeight="1">
      <c r="A137" s="159"/>
      <c r="B137" s="229" t="s">
        <v>656</v>
      </c>
      <c r="C137" s="56" t="s">
        <v>601</v>
      </c>
      <c r="D137" s="226">
        <v>66886</v>
      </c>
      <c r="E137" s="226"/>
      <c r="F137" s="226"/>
      <c r="G137" s="226">
        <f>D137+E137-F137</f>
        <v>66886</v>
      </c>
      <c r="H137" s="226">
        <f>G137</f>
        <v>66886</v>
      </c>
      <c r="I137" s="226">
        <f>H137</f>
        <v>66886</v>
      </c>
      <c r="J137" s="226"/>
      <c r="K137" s="226"/>
      <c r="L137" s="227"/>
      <c r="M137" s="227"/>
      <c r="N137" s="228"/>
    </row>
    <row r="138" spans="1:14" s="69" customFormat="1" ht="15.75" customHeight="1" thickBot="1">
      <c r="A138" s="159"/>
      <c r="B138" s="229" t="s">
        <v>657</v>
      </c>
      <c r="C138" s="56" t="s">
        <v>601</v>
      </c>
      <c r="D138" s="226">
        <v>11804</v>
      </c>
      <c r="E138" s="226"/>
      <c r="F138" s="226"/>
      <c r="G138" s="226">
        <f aca="true" t="shared" si="35" ref="G138:G164">D138+E138-F138</f>
        <v>11804</v>
      </c>
      <c r="H138" s="226">
        <f aca="true" t="shared" si="36" ref="H138:H164">G138</f>
        <v>11804</v>
      </c>
      <c r="I138" s="259">
        <f>H138</f>
        <v>11804</v>
      </c>
      <c r="J138" s="226"/>
      <c r="K138" s="226"/>
      <c r="L138" s="227"/>
      <c r="M138" s="227"/>
      <c r="N138" s="228"/>
    </row>
    <row r="139" spans="1:14" s="69" customFormat="1" ht="15.75" customHeight="1" thickBot="1">
      <c r="A139" s="159"/>
      <c r="B139" s="229" t="s">
        <v>658</v>
      </c>
      <c r="C139" s="56" t="s">
        <v>114</v>
      </c>
      <c r="D139" s="226">
        <v>10100</v>
      </c>
      <c r="E139" s="257"/>
      <c r="F139" s="257"/>
      <c r="G139" s="226">
        <f t="shared" si="35"/>
        <v>10100</v>
      </c>
      <c r="H139" s="226">
        <f t="shared" si="36"/>
        <v>10100</v>
      </c>
      <c r="I139" s="260"/>
      <c r="J139" s="258">
        <f>H139</f>
        <v>10100</v>
      </c>
      <c r="K139" s="226"/>
      <c r="L139" s="227"/>
      <c r="M139" s="227"/>
      <c r="N139" s="228"/>
    </row>
    <row r="140" spans="1:14" s="69" customFormat="1" ht="15.75" customHeight="1">
      <c r="A140" s="159"/>
      <c r="B140" s="229" t="s">
        <v>659</v>
      </c>
      <c r="C140" s="56" t="s">
        <v>114</v>
      </c>
      <c r="D140" s="226">
        <v>1782</v>
      </c>
      <c r="E140" s="226"/>
      <c r="F140" s="226"/>
      <c r="G140" s="226">
        <f t="shared" si="35"/>
        <v>1782</v>
      </c>
      <c r="H140" s="226">
        <f t="shared" si="36"/>
        <v>1782</v>
      </c>
      <c r="I140" s="227"/>
      <c r="J140" s="226">
        <f>H140</f>
        <v>1782</v>
      </c>
      <c r="K140" s="226"/>
      <c r="L140" s="227"/>
      <c r="M140" s="227"/>
      <c r="N140" s="228"/>
    </row>
    <row r="141" spans="1:14" s="69" customFormat="1" ht="15.75" customHeight="1">
      <c r="A141" s="159"/>
      <c r="B141" s="229" t="s">
        <v>660</v>
      </c>
      <c r="C141" s="56" t="s">
        <v>54</v>
      </c>
      <c r="D141" s="226">
        <v>1639</v>
      </c>
      <c r="E141" s="226"/>
      <c r="F141" s="226"/>
      <c r="G141" s="226">
        <f t="shared" si="35"/>
        <v>1639</v>
      </c>
      <c r="H141" s="226">
        <f t="shared" si="36"/>
        <v>1639</v>
      </c>
      <c r="I141" s="226"/>
      <c r="J141" s="226">
        <f>H141</f>
        <v>1639</v>
      </c>
      <c r="K141" s="226"/>
      <c r="L141" s="227"/>
      <c r="M141" s="227"/>
      <c r="N141" s="228"/>
    </row>
    <row r="142" spans="1:14" s="69" customFormat="1" ht="16.5" customHeight="1">
      <c r="A142" s="159"/>
      <c r="B142" s="229" t="s">
        <v>661</v>
      </c>
      <c r="C142" s="56" t="s">
        <v>54</v>
      </c>
      <c r="D142" s="226">
        <v>289</v>
      </c>
      <c r="E142" s="226"/>
      <c r="F142" s="226"/>
      <c r="G142" s="226">
        <f t="shared" si="35"/>
        <v>289</v>
      </c>
      <c r="H142" s="226">
        <f t="shared" si="36"/>
        <v>289</v>
      </c>
      <c r="I142" s="226"/>
      <c r="J142" s="226">
        <f>H142</f>
        <v>289</v>
      </c>
      <c r="K142" s="226"/>
      <c r="L142" s="227"/>
      <c r="M142" s="227"/>
      <c r="N142" s="228"/>
    </row>
    <row r="143" spans="1:14" s="70" customFormat="1" ht="15.75" customHeight="1">
      <c r="A143" s="157"/>
      <c r="B143" s="62" t="s">
        <v>532</v>
      </c>
      <c r="C143" s="56" t="s">
        <v>313</v>
      </c>
      <c r="D143" s="218">
        <v>3600</v>
      </c>
      <c r="E143" s="218"/>
      <c r="F143" s="218"/>
      <c r="G143" s="226">
        <f t="shared" si="35"/>
        <v>3600</v>
      </c>
      <c r="H143" s="226">
        <f t="shared" si="36"/>
        <v>3600</v>
      </c>
      <c r="I143" s="109">
        <f>H143</f>
        <v>3600</v>
      </c>
      <c r="J143" s="213"/>
      <c r="K143" s="214"/>
      <c r="L143" s="212"/>
      <c r="M143" s="212"/>
      <c r="N143" s="215"/>
    </row>
    <row r="144" spans="1:14" s="70" customFormat="1" ht="15.75" customHeight="1">
      <c r="A144" s="157"/>
      <c r="B144" s="62" t="s">
        <v>662</v>
      </c>
      <c r="C144" s="56" t="s">
        <v>42</v>
      </c>
      <c r="D144" s="218">
        <v>15300</v>
      </c>
      <c r="E144" s="218"/>
      <c r="F144" s="218"/>
      <c r="G144" s="226">
        <f t="shared" si="35"/>
        <v>15300</v>
      </c>
      <c r="H144" s="226">
        <f t="shared" si="36"/>
        <v>15300</v>
      </c>
      <c r="I144" s="109">
        <f>H144</f>
        <v>15300</v>
      </c>
      <c r="J144" s="213"/>
      <c r="K144" s="214"/>
      <c r="L144" s="212"/>
      <c r="M144" s="212"/>
      <c r="N144" s="215"/>
    </row>
    <row r="145" spans="1:14" s="70" customFormat="1" ht="15.75" customHeight="1">
      <c r="A145" s="157"/>
      <c r="B145" s="62" t="s">
        <v>663</v>
      </c>
      <c r="C145" s="56" t="s">
        <v>42</v>
      </c>
      <c r="D145" s="218">
        <v>2700</v>
      </c>
      <c r="E145" s="218"/>
      <c r="F145" s="218"/>
      <c r="G145" s="226">
        <f t="shared" si="35"/>
        <v>2700</v>
      </c>
      <c r="H145" s="226">
        <f t="shared" si="36"/>
        <v>2700</v>
      </c>
      <c r="I145" s="109">
        <f>H145</f>
        <v>2700</v>
      </c>
      <c r="J145" s="213"/>
      <c r="K145" s="214"/>
      <c r="L145" s="212"/>
      <c r="M145" s="212"/>
      <c r="N145" s="215"/>
    </row>
    <row r="146" spans="1:14" s="70" customFormat="1" ht="15.75" customHeight="1">
      <c r="A146" s="157"/>
      <c r="B146" s="62" t="s">
        <v>55</v>
      </c>
      <c r="C146" s="56" t="s">
        <v>56</v>
      </c>
      <c r="D146" s="218">
        <v>5450</v>
      </c>
      <c r="E146" s="218"/>
      <c r="F146" s="218"/>
      <c r="G146" s="226">
        <f t="shared" si="35"/>
        <v>5450</v>
      </c>
      <c r="H146" s="226">
        <f t="shared" si="36"/>
        <v>5450</v>
      </c>
      <c r="I146" s="109"/>
      <c r="J146" s="213"/>
      <c r="K146" s="214"/>
      <c r="L146" s="212"/>
      <c r="M146" s="212"/>
      <c r="N146" s="215"/>
    </row>
    <row r="147" spans="1:14" s="70" customFormat="1" ht="15.75" customHeight="1">
      <c r="A147" s="165"/>
      <c r="B147" s="166" t="s">
        <v>664</v>
      </c>
      <c r="C147" s="56" t="s">
        <v>56</v>
      </c>
      <c r="D147" s="410">
        <v>25500</v>
      </c>
      <c r="E147" s="410"/>
      <c r="F147" s="410"/>
      <c r="G147" s="226">
        <f t="shared" si="35"/>
        <v>25500</v>
      </c>
      <c r="H147" s="226">
        <f t="shared" si="36"/>
        <v>25500</v>
      </c>
      <c r="I147" s="109"/>
      <c r="J147" s="213"/>
      <c r="K147" s="221"/>
      <c r="L147" s="212"/>
      <c r="M147" s="212"/>
      <c r="N147" s="215"/>
    </row>
    <row r="148" spans="1:14" s="70" customFormat="1" ht="15.75" customHeight="1">
      <c r="A148" s="165"/>
      <c r="B148" s="166" t="s">
        <v>665</v>
      </c>
      <c r="C148" s="56" t="s">
        <v>56</v>
      </c>
      <c r="D148" s="410">
        <v>4500</v>
      </c>
      <c r="E148" s="410"/>
      <c r="F148" s="410"/>
      <c r="G148" s="226">
        <f t="shared" si="35"/>
        <v>4500</v>
      </c>
      <c r="H148" s="226">
        <f t="shared" si="36"/>
        <v>4500</v>
      </c>
      <c r="I148" s="109"/>
      <c r="J148" s="213"/>
      <c r="K148" s="221"/>
      <c r="L148" s="212"/>
      <c r="M148" s="212"/>
      <c r="N148" s="215"/>
    </row>
    <row r="149" spans="1:14" s="70" customFormat="1" ht="15.75" customHeight="1">
      <c r="A149" s="165"/>
      <c r="B149" s="166" t="s">
        <v>666</v>
      </c>
      <c r="C149" s="57" t="s">
        <v>248</v>
      </c>
      <c r="D149" s="410">
        <v>104503</v>
      </c>
      <c r="E149" s="410"/>
      <c r="F149" s="410"/>
      <c r="G149" s="226">
        <f t="shared" si="35"/>
        <v>104503</v>
      </c>
      <c r="H149" s="226">
        <f t="shared" si="36"/>
        <v>104503</v>
      </c>
      <c r="I149" s="109"/>
      <c r="J149" s="213"/>
      <c r="K149" s="221"/>
      <c r="L149" s="212"/>
      <c r="M149" s="212"/>
      <c r="N149" s="215"/>
    </row>
    <row r="150" spans="1:14" s="70" customFormat="1" ht="15.75" customHeight="1">
      <c r="A150" s="165"/>
      <c r="B150" s="166" t="s">
        <v>667</v>
      </c>
      <c r="C150" s="57" t="s">
        <v>248</v>
      </c>
      <c r="D150" s="410">
        <v>18442</v>
      </c>
      <c r="E150" s="410"/>
      <c r="F150" s="410"/>
      <c r="G150" s="226">
        <f t="shared" si="35"/>
        <v>18442</v>
      </c>
      <c r="H150" s="226">
        <f t="shared" si="36"/>
        <v>18442</v>
      </c>
      <c r="I150" s="109"/>
      <c r="J150" s="213"/>
      <c r="K150" s="221"/>
      <c r="L150" s="212"/>
      <c r="M150" s="212"/>
      <c r="N150" s="215"/>
    </row>
    <row r="151" spans="1:14" s="70" customFormat="1" ht="15.75" customHeight="1">
      <c r="A151" s="165"/>
      <c r="B151" s="166" t="s">
        <v>668</v>
      </c>
      <c r="C151" s="56" t="s">
        <v>263</v>
      </c>
      <c r="D151" s="410">
        <v>5950</v>
      </c>
      <c r="E151" s="410"/>
      <c r="F151" s="410"/>
      <c r="G151" s="226">
        <f t="shared" si="35"/>
        <v>5950</v>
      </c>
      <c r="H151" s="226">
        <f t="shared" si="36"/>
        <v>5950</v>
      </c>
      <c r="I151" s="109"/>
      <c r="J151" s="213"/>
      <c r="K151" s="221"/>
      <c r="L151" s="212"/>
      <c r="M151" s="212"/>
      <c r="N151" s="215"/>
    </row>
    <row r="152" spans="1:14" s="70" customFormat="1" ht="15.75" customHeight="1">
      <c r="A152" s="165"/>
      <c r="B152" s="166" t="s">
        <v>669</v>
      </c>
      <c r="C152" s="56" t="s">
        <v>263</v>
      </c>
      <c r="D152" s="410">
        <v>1050</v>
      </c>
      <c r="E152" s="410"/>
      <c r="F152" s="410"/>
      <c r="G152" s="226">
        <f t="shared" si="35"/>
        <v>1050</v>
      </c>
      <c r="H152" s="226">
        <f t="shared" si="36"/>
        <v>1050</v>
      </c>
      <c r="I152" s="109"/>
      <c r="J152" s="213"/>
      <c r="K152" s="221"/>
      <c r="L152" s="212"/>
      <c r="M152" s="212"/>
      <c r="N152" s="215"/>
    </row>
    <row r="153" spans="1:14" s="76" customFormat="1" ht="15.75" customHeight="1">
      <c r="A153" s="157"/>
      <c r="B153" s="62" t="s">
        <v>61</v>
      </c>
      <c r="C153" s="56" t="s">
        <v>134</v>
      </c>
      <c r="D153" s="218">
        <v>4000</v>
      </c>
      <c r="E153" s="218"/>
      <c r="F153" s="218"/>
      <c r="G153" s="226">
        <f t="shared" si="35"/>
        <v>4000</v>
      </c>
      <c r="H153" s="226">
        <f t="shared" si="36"/>
        <v>4000</v>
      </c>
      <c r="I153" s="109"/>
      <c r="J153" s="213"/>
      <c r="K153" s="214"/>
      <c r="L153" s="218"/>
      <c r="M153" s="218"/>
      <c r="N153" s="373"/>
    </row>
    <row r="154" spans="1:14" s="76" customFormat="1" ht="15.75" customHeight="1">
      <c r="A154" s="165"/>
      <c r="B154" s="166" t="s">
        <v>670</v>
      </c>
      <c r="C154" s="58" t="s">
        <v>134</v>
      </c>
      <c r="D154" s="410">
        <v>212020</v>
      </c>
      <c r="E154" s="410"/>
      <c r="F154" s="410"/>
      <c r="G154" s="226">
        <f t="shared" si="35"/>
        <v>212020</v>
      </c>
      <c r="H154" s="226">
        <f t="shared" si="36"/>
        <v>212020</v>
      </c>
      <c r="I154" s="109"/>
      <c r="J154" s="213"/>
      <c r="K154" s="221"/>
      <c r="L154" s="212"/>
      <c r="M154" s="212"/>
      <c r="N154" s="215"/>
    </row>
    <row r="155" spans="1:14" s="76" customFormat="1" ht="15.75" customHeight="1">
      <c r="A155" s="165"/>
      <c r="B155" s="166" t="s">
        <v>671</v>
      </c>
      <c r="C155" s="58" t="s">
        <v>134</v>
      </c>
      <c r="D155" s="410">
        <v>37415</v>
      </c>
      <c r="E155" s="410"/>
      <c r="F155" s="410"/>
      <c r="G155" s="226">
        <f t="shared" si="35"/>
        <v>37415</v>
      </c>
      <c r="H155" s="226">
        <f t="shared" si="36"/>
        <v>37415</v>
      </c>
      <c r="I155" s="109"/>
      <c r="J155" s="213"/>
      <c r="K155" s="221"/>
      <c r="L155" s="212"/>
      <c r="M155" s="212"/>
      <c r="N155" s="215"/>
    </row>
    <row r="156" spans="1:14" s="76" customFormat="1" ht="15.75" customHeight="1">
      <c r="A156" s="165"/>
      <c r="B156" s="166" t="s">
        <v>672</v>
      </c>
      <c r="C156" s="56" t="s">
        <v>612</v>
      </c>
      <c r="D156" s="410">
        <v>2805</v>
      </c>
      <c r="E156" s="410"/>
      <c r="F156" s="410"/>
      <c r="G156" s="226">
        <f t="shared" si="35"/>
        <v>2805</v>
      </c>
      <c r="H156" s="226">
        <f t="shared" si="36"/>
        <v>2805</v>
      </c>
      <c r="I156" s="109"/>
      <c r="J156" s="213"/>
      <c r="K156" s="221"/>
      <c r="L156" s="212"/>
      <c r="M156" s="212"/>
      <c r="N156" s="215"/>
    </row>
    <row r="157" spans="1:14" s="76" customFormat="1" ht="15.75" customHeight="1">
      <c r="A157" s="165"/>
      <c r="B157" s="166" t="s">
        <v>673</v>
      </c>
      <c r="C157" s="56" t="s">
        <v>612</v>
      </c>
      <c r="D157" s="410">
        <v>495</v>
      </c>
      <c r="E157" s="410"/>
      <c r="F157" s="410"/>
      <c r="G157" s="226">
        <f t="shared" si="35"/>
        <v>495</v>
      </c>
      <c r="H157" s="226">
        <f t="shared" si="36"/>
        <v>495</v>
      </c>
      <c r="I157" s="109"/>
      <c r="J157" s="213"/>
      <c r="K157" s="221"/>
      <c r="L157" s="212"/>
      <c r="M157" s="212"/>
      <c r="N157" s="215"/>
    </row>
    <row r="158" spans="1:14" s="76" customFormat="1" ht="15.75" customHeight="1">
      <c r="A158" s="165"/>
      <c r="B158" s="166" t="s">
        <v>674</v>
      </c>
      <c r="C158" s="56" t="s">
        <v>41</v>
      </c>
      <c r="D158" s="410">
        <v>3213</v>
      </c>
      <c r="E158" s="410"/>
      <c r="F158" s="410"/>
      <c r="G158" s="226">
        <f t="shared" si="35"/>
        <v>3213</v>
      </c>
      <c r="H158" s="226">
        <f t="shared" si="36"/>
        <v>3213</v>
      </c>
      <c r="I158" s="109"/>
      <c r="J158" s="213"/>
      <c r="K158" s="221"/>
      <c r="L158" s="212"/>
      <c r="M158" s="212"/>
      <c r="N158" s="215"/>
    </row>
    <row r="159" spans="1:14" s="76" customFormat="1" ht="15.75" customHeight="1">
      <c r="A159" s="157"/>
      <c r="B159" s="62" t="s">
        <v>675</v>
      </c>
      <c r="C159" s="56" t="s">
        <v>41</v>
      </c>
      <c r="D159" s="218">
        <v>567</v>
      </c>
      <c r="E159" s="218"/>
      <c r="F159" s="218"/>
      <c r="G159" s="226">
        <f t="shared" si="35"/>
        <v>567</v>
      </c>
      <c r="H159" s="226">
        <f t="shared" si="36"/>
        <v>567</v>
      </c>
      <c r="I159" s="109"/>
      <c r="J159" s="213"/>
      <c r="K159" s="214"/>
      <c r="L159" s="218"/>
      <c r="M159" s="218"/>
      <c r="N159" s="373"/>
    </row>
    <row r="160" spans="1:14" s="76" customFormat="1" ht="15.75" customHeight="1">
      <c r="A160" s="165"/>
      <c r="B160" s="166" t="s">
        <v>273</v>
      </c>
      <c r="C160" s="56" t="s">
        <v>765</v>
      </c>
      <c r="D160" s="410">
        <v>2000</v>
      </c>
      <c r="E160" s="410"/>
      <c r="F160" s="410"/>
      <c r="G160" s="226">
        <f t="shared" si="35"/>
        <v>2000</v>
      </c>
      <c r="H160" s="226">
        <f t="shared" si="36"/>
        <v>2000</v>
      </c>
      <c r="I160" s="109"/>
      <c r="J160" s="213"/>
      <c r="K160" s="221"/>
      <c r="L160" s="212"/>
      <c r="M160" s="212"/>
      <c r="N160" s="215"/>
    </row>
    <row r="161" spans="1:14" s="76" customFormat="1" ht="15.75" customHeight="1">
      <c r="A161" s="165"/>
      <c r="B161" s="166" t="s">
        <v>267</v>
      </c>
      <c r="C161" s="56" t="s">
        <v>271</v>
      </c>
      <c r="D161" s="410">
        <v>1200</v>
      </c>
      <c r="E161" s="410"/>
      <c r="F161" s="410"/>
      <c r="G161" s="226">
        <f t="shared" si="35"/>
        <v>1200</v>
      </c>
      <c r="H161" s="226">
        <f t="shared" si="36"/>
        <v>1200</v>
      </c>
      <c r="I161" s="109"/>
      <c r="J161" s="213"/>
      <c r="K161" s="221"/>
      <c r="L161" s="212"/>
      <c r="M161" s="212"/>
      <c r="N161" s="215"/>
    </row>
    <row r="162" spans="1:14" s="76" customFormat="1" ht="15.75" customHeight="1">
      <c r="A162" s="165"/>
      <c r="B162" s="166" t="s">
        <v>676</v>
      </c>
      <c r="C162" s="56" t="s">
        <v>271</v>
      </c>
      <c r="D162" s="410">
        <v>26010</v>
      </c>
      <c r="E162" s="410"/>
      <c r="F162" s="410"/>
      <c r="G162" s="226">
        <f t="shared" si="35"/>
        <v>26010</v>
      </c>
      <c r="H162" s="226">
        <f t="shared" si="36"/>
        <v>26010</v>
      </c>
      <c r="I162" s="109"/>
      <c r="J162" s="213"/>
      <c r="K162" s="221"/>
      <c r="L162" s="212"/>
      <c r="M162" s="212"/>
      <c r="N162" s="215"/>
    </row>
    <row r="163" spans="1:14" s="76" customFormat="1" ht="15.75" customHeight="1">
      <c r="A163" s="165"/>
      <c r="B163" s="166" t="s">
        <v>677</v>
      </c>
      <c r="C163" s="56" t="s">
        <v>271</v>
      </c>
      <c r="D163" s="410">
        <v>4590</v>
      </c>
      <c r="E163" s="410"/>
      <c r="F163" s="410"/>
      <c r="G163" s="226">
        <f t="shared" si="35"/>
        <v>4590</v>
      </c>
      <c r="H163" s="226">
        <f t="shared" si="36"/>
        <v>4590</v>
      </c>
      <c r="I163" s="109"/>
      <c r="J163" s="213"/>
      <c r="K163" s="221"/>
      <c r="L163" s="212"/>
      <c r="M163" s="212"/>
      <c r="N163" s="215"/>
    </row>
    <row r="164" spans="1:14" s="76" customFormat="1" ht="32.25" customHeight="1">
      <c r="A164" s="165"/>
      <c r="B164" s="166" t="s">
        <v>283</v>
      </c>
      <c r="C164" s="56" t="s">
        <v>655</v>
      </c>
      <c r="D164" s="410">
        <v>3000</v>
      </c>
      <c r="E164" s="410"/>
      <c r="F164" s="410"/>
      <c r="G164" s="226">
        <f t="shared" si="35"/>
        <v>3000</v>
      </c>
      <c r="H164" s="226">
        <f t="shared" si="36"/>
        <v>3000</v>
      </c>
      <c r="I164" s="109"/>
      <c r="J164" s="213"/>
      <c r="K164" s="221">
        <f>H164</f>
        <v>3000</v>
      </c>
      <c r="L164" s="212"/>
      <c r="M164" s="212"/>
      <c r="N164" s="215"/>
    </row>
    <row r="165" spans="1:14" s="76" customFormat="1" ht="15.75" customHeight="1">
      <c r="A165" s="155" t="s">
        <v>115</v>
      </c>
      <c r="B165" s="151"/>
      <c r="C165" s="92" t="s">
        <v>116</v>
      </c>
      <c r="D165" s="210">
        <f>SUM(D166:D168)</f>
        <v>22868</v>
      </c>
      <c r="E165" s="210">
        <f aca="true" t="shared" si="37" ref="E165:N165">SUM(E166:E168)</f>
        <v>0</v>
      </c>
      <c r="F165" s="210">
        <f t="shared" si="37"/>
        <v>0</v>
      </c>
      <c r="G165" s="210">
        <f t="shared" si="37"/>
        <v>22868</v>
      </c>
      <c r="H165" s="210">
        <f t="shared" si="37"/>
        <v>22868</v>
      </c>
      <c r="I165" s="210">
        <f t="shared" si="37"/>
        <v>0</v>
      </c>
      <c r="J165" s="210">
        <f t="shared" si="37"/>
        <v>0</v>
      </c>
      <c r="K165" s="210">
        <f t="shared" si="37"/>
        <v>0</v>
      </c>
      <c r="L165" s="210">
        <f t="shared" si="37"/>
        <v>0</v>
      </c>
      <c r="M165" s="210">
        <f t="shared" si="37"/>
        <v>0</v>
      </c>
      <c r="N165" s="211">
        <f t="shared" si="37"/>
        <v>0</v>
      </c>
    </row>
    <row r="166" spans="1:14" s="70" customFormat="1" ht="15.75" customHeight="1">
      <c r="A166" s="157"/>
      <c r="B166" s="62" t="s">
        <v>55</v>
      </c>
      <c r="C166" s="56" t="s">
        <v>56</v>
      </c>
      <c r="D166" s="109">
        <v>350</v>
      </c>
      <c r="E166" s="109"/>
      <c r="F166" s="109"/>
      <c r="G166" s="109">
        <f>D166+E166-F166</f>
        <v>350</v>
      </c>
      <c r="H166" s="109">
        <f>G166</f>
        <v>350</v>
      </c>
      <c r="I166" s="109">
        <v>0</v>
      </c>
      <c r="J166" s="213"/>
      <c r="K166" s="214">
        <v>0</v>
      </c>
      <c r="L166" s="212"/>
      <c r="M166" s="212"/>
      <c r="N166" s="215"/>
    </row>
    <row r="167" spans="1:14" s="70" customFormat="1" ht="15.75" customHeight="1">
      <c r="A167" s="157"/>
      <c r="B167" s="62" t="s">
        <v>61</v>
      </c>
      <c r="C167" s="56" t="s">
        <v>134</v>
      </c>
      <c r="D167" s="109">
        <v>1060</v>
      </c>
      <c r="E167" s="109"/>
      <c r="F167" s="109"/>
      <c r="G167" s="109">
        <f>D167+E167-F167</f>
        <v>1060</v>
      </c>
      <c r="H167" s="109">
        <f>G167</f>
        <v>1060</v>
      </c>
      <c r="I167" s="109">
        <v>0</v>
      </c>
      <c r="J167" s="213"/>
      <c r="K167" s="214">
        <v>0</v>
      </c>
      <c r="L167" s="212"/>
      <c r="M167" s="212"/>
      <c r="N167" s="215"/>
    </row>
    <row r="168" spans="1:14" s="70" customFormat="1" ht="20.25" customHeight="1">
      <c r="A168" s="157"/>
      <c r="B168" s="62" t="s">
        <v>65</v>
      </c>
      <c r="C168" s="56" t="s">
        <v>66</v>
      </c>
      <c r="D168" s="109">
        <v>21458</v>
      </c>
      <c r="E168" s="109"/>
      <c r="F168" s="109"/>
      <c r="G168" s="109">
        <f>D168+E168-F168</f>
        <v>21458</v>
      </c>
      <c r="H168" s="109">
        <f>G168</f>
        <v>21458</v>
      </c>
      <c r="I168" s="109">
        <v>0</v>
      </c>
      <c r="J168" s="213"/>
      <c r="K168" s="214">
        <v>0</v>
      </c>
      <c r="L168" s="212"/>
      <c r="M168" s="212"/>
      <c r="N168" s="215"/>
    </row>
    <row r="169" spans="1:14" s="70" customFormat="1" ht="39" customHeight="1">
      <c r="A169" s="153" t="s">
        <v>117</v>
      </c>
      <c r="B169" s="164"/>
      <c r="C169" s="82" t="s">
        <v>118</v>
      </c>
      <c r="D169" s="216">
        <f>D170+D172+D200</f>
        <v>2740058</v>
      </c>
      <c r="E169" s="216">
        <f aca="true" t="shared" si="38" ref="E169:N169">E170+E172+E200</f>
        <v>0</v>
      </c>
      <c r="F169" s="216">
        <f t="shared" si="38"/>
        <v>0</v>
      </c>
      <c r="G169" s="216">
        <f t="shared" si="38"/>
        <v>2740058</v>
      </c>
      <c r="H169" s="216">
        <f t="shared" si="38"/>
        <v>2563658</v>
      </c>
      <c r="I169" s="216">
        <f t="shared" si="38"/>
        <v>2060667</v>
      </c>
      <c r="J169" s="216">
        <f t="shared" si="38"/>
        <v>15031</v>
      </c>
      <c r="K169" s="216">
        <f t="shared" si="38"/>
        <v>0</v>
      </c>
      <c r="L169" s="216">
        <f t="shared" si="38"/>
        <v>0</v>
      </c>
      <c r="M169" s="216">
        <f t="shared" si="38"/>
        <v>0</v>
      </c>
      <c r="N169" s="217">
        <f t="shared" si="38"/>
        <v>176400</v>
      </c>
    </row>
    <row r="170" spans="1:14" s="70" customFormat="1" ht="24.75" customHeight="1">
      <c r="A170" s="274" t="s">
        <v>681</v>
      </c>
      <c r="B170" s="151"/>
      <c r="C170" s="92" t="s">
        <v>682</v>
      </c>
      <c r="D170" s="210">
        <f aca="true" t="shared" si="39" ref="D170:N170">D171</f>
        <v>12000</v>
      </c>
      <c r="E170" s="210">
        <f t="shared" si="39"/>
        <v>0</v>
      </c>
      <c r="F170" s="210">
        <f t="shared" si="39"/>
        <v>0</v>
      </c>
      <c r="G170" s="210">
        <f t="shared" si="39"/>
        <v>12000</v>
      </c>
      <c r="H170" s="210">
        <f t="shared" si="39"/>
        <v>0</v>
      </c>
      <c r="I170" s="210">
        <f t="shared" si="39"/>
        <v>0</v>
      </c>
      <c r="J170" s="210">
        <f t="shared" si="39"/>
        <v>0</v>
      </c>
      <c r="K170" s="210">
        <f t="shared" si="39"/>
        <v>0</v>
      </c>
      <c r="L170" s="210">
        <f t="shared" si="39"/>
        <v>0</v>
      </c>
      <c r="M170" s="210">
        <f t="shared" si="39"/>
        <v>0</v>
      </c>
      <c r="N170" s="211">
        <f t="shared" si="39"/>
        <v>12000</v>
      </c>
    </row>
    <row r="171" spans="1:14" s="70" customFormat="1" ht="23.25" customHeight="1">
      <c r="A171" s="239"/>
      <c r="B171" s="229" t="s">
        <v>683</v>
      </c>
      <c r="C171" s="235" t="s">
        <v>684</v>
      </c>
      <c r="D171" s="226">
        <v>12000</v>
      </c>
      <c r="E171" s="226"/>
      <c r="F171" s="226"/>
      <c r="G171" s="226">
        <f>D171+E171-F171</f>
        <v>12000</v>
      </c>
      <c r="H171" s="226"/>
      <c r="I171" s="226"/>
      <c r="J171" s="226"/>
      <c r="K171" s="226"/>
      <c r="L171" s="226"/>
      <c r="M171" s="226"/>
      <c r="N171" s="275">
        <f>G171</f>
        <v>12000</v>
      </c>
    </row>
    <row r="172" spans="1:14" s="70" customFormat="1" ht="26.25" customHeight="1">
      <c r="A172" s="155" t="s">
        <v>135</v>
      </c>
      <c r="B172" s="151"/>
      <c r="C172" s="92" t="s">
        <v>136</v>
      </c>
      <c r="D172" s="210">
        <f aca="true" t="shared" si="40" ref="D172:N172">SUM(D173:D199)</f>
        <v>2683400</v>
      </c>
      <c r="E172" s="210">
        <f t="shared" si="40"/>
        <v>0</v>
      </c>
      <c r="F172" s="210">
        <f t="shared" si="40"/>
        <v>0</v>
      </c>
      <c r="G172" s="210">
        <f t="shared" si="40"/>
        <v>2683400</v>
      </c>
      <c r="H172" s="210">
        <f t="shared" si="40"/>
        <v>2519000</v>
      </c>
      <c r="I172" s="210">
        <f t="shared" si="40"/>
        <v>2032000</v>
      </c>
      <c r="J172" s="210">
        <f t="shared" si="40"/>
        <v>10000</v>
      </c>
      <c r="K172" s="210">
        <f t="shared" si="40"/>
        <v>0</v>
      </c>
      <c r="L172" s="210">
        <f t="shared" si="40"/>
        <v>0</v>
      </c>
      <c r="M172" s="210">
        <f t="shared" si="40"/>
        <v>0</v>
      </c>
      <c r="N172" s="211">
        <f t="shared" si="40"/>
        <v>164400</v>
      </c>
    </row>
    <row r="173" spans="1:14" s="70" customFormat="1" ht="15.75" customHeight="1">
      <c r="A173" s="157"/>
      <c r="B173" s="62" t="s">
        <v>404</v>
      </c>
      <c r="C173" s="56" t="s">
        <v>405</v>
      </c>
      <c r="D173" s="109">
        <v>155000</v>
      </c>
      <c r="E173" s="109"/>
      <c r="F173" s="109"/>
      <c r="G173" s="109">
        <f>D173+E173-F173</f>
        <v>155000</v>
      </c>
      <c r="H173" s="109">
        <f>G173</f>
        <v>155000</v>
      </c>
      <c r="I173" s="109"/>
      <c r="J173" s="213">
        <v>0</v>
      </c>
      <c r="K173" s="213">
        <v>0</v>
      </c>
      <c r="L173" s="212"/>
      <c r="M173" s="212"/>
      <c r="N173" s="215"/>
    </row>
    <row r="174" spans="1:14" s="70" customFormat="1" ht="15.75" customHeight="1">
      <c r="A174" s="157"/>
      <c r="B174" s="62" t="s">
        <v>50</v>
      </c>
      <c r="C174" s="56" t="s">
        <v>416</v>
      </c>
      <c r="D174" s="109">
        <v>56000</v>
      </c>
      <c r="E174" s="109"/>
      <c r="F174" s="109"/>
      <c r="G174" s="109">
        <f aca="true" t="shared" si="41" ref="G174:G199">D174+E174-F174</f>
        <v>56000</v>
      </c>
      <c r="H174" s="109">
        <f aca="true" t="shared" si="42" ref="H174:H197">G174</f>
        <v>56000</v>
      </c>
      <c r="I174" s="109">
        <f>H174</f>
        <v>56000</v>
      </c>
      <c r="J174" s="213">
        <v>0</v>
      </c>
      <c r="K174" s="213">
        <v>0</v>
      </c>
      <c r="L174" s="212"/>
      <c r="M174" s="212"/>
      <c r="N174" s="215"/>
    </row>
    <row r="175" spans="1:14" s="70" customFormat="1" ht="15.75" customHeight="1">
      <c r="A175" s="157"/>
      <c r="B175" s="62" t="s">
        <v>51</v>
      </c>
      <c r="C175" s="56" t="s">
        <v>52</v>
      </c>
      <c r="D175" s="109">
        <v>2000</v>
      </c>
      <c r="E175" s="109"/>
      <c r="F175" s="109"/>
      <c r="G175" s="109">
        <f t="shared" si="41"/>
        <v>2000</v>
      </c>
      <c r="H175" s="109">
        <f t="shared" si="42"/>
        <v>2000</v>
      </c>
      <c r="I175" s="109">
        <f>H175</f>
        <v>2000</v>
      </c>
      <c r="J175" s="213">
        <v>0</v>
      </c>
      <c r="K175" s="213">
        <v>0</v>
      </c>
      <c r="L175" s="212"/>
      <c r="M175" s="212"/>
      <c r="N175" s="215"/>
    </row>
    <row r="176" spans="1:14" s="70" customFormat="1" ht="21.75" customHeight="1">
      <c r="A176" s="157"/>
      <c r="B176" s="62" t="s">
        <v>123</v>
      </c>
      <c r="C176" s="56" t="s">
        <v>124</v>
      </c>
      <c r="D176" s="109">
        <v>1743000</v>
      </c>
      <c r="E176" s="109"/>
      <c r="F176" s="109"/>
      <c r="G176" s="109">
        <f t="shared" si="41"/>
        <v>1743000</v>
      </c>
      <c r="H176" s="109">
        <f t="shared" si="42"/>
        <v>1743000</v>
      </c>
      <c r="I176" s="109">
        <f>H176</f>
        <v>1743000</v>
      </c>
      <c r="J176" s="213">
        <v>0</v>
      </c>
      <c r="K176" s="213">
        <v>0</v>
      </c>
      <c r="L176" s="212"/>
      <c r="M176" s="212"/>
      <c r="N176" s="215"/>
    </row>
    <row r="177" spans="1:14" s="70" customFormat="1" ht="15" customHeight="1">
      <c r="A177" s="157"/>
      <c r="B177" s="62" t="s">
        <v>125</v>
      </c>
      <c r="C177" s="56" t="s">
        <v>126</v>
      </c>
      <c r="D177" s="109">
        <v>86000</v>
      </c>
      <c r="E177" s="109"/>
      <c r="F177" s="109"/>
      <c r="G177" s="109">
        <f t="shared" si="41"/>
        <v>86000</v>
      </c>
      <c r="H177" s="109">
        <f t="shared" si="42"/>
        <v>86000</v>
      </c>
      <c r="I177" s="109">
        <f>H177</f>
        <v>86000</v>
      </c>
      <c r="J177" s="213">
        <v>0</v>
      </c>
      <c r="K177" s="213">
        <v>0</v>
      </c>
      <c r="L177" s="212"/>
      <c r="M177" s="212"/>
      <c r="N177" s="215"/>
    </row>
    <row r="178" spans="1:14" s="70" customFormat="1" ht="15.75" customHeight="1">
      <c r="A178" s="157"/>
      <c r="B178" s="62" t="s">
        <v>127</v>
      </c>
      <c r="C178" s="56" t="s">
        <v>128</v>
      </c>
      <c r="D178" s="109">
        <v>145000</v>
      </c>
      <c r="E178" s="109"/>
      <c r="F178" s="109"/>
      <c r="G178" s="109">
        <f t="shared" si="41"/>
        <v>145000</v>
      </c>
      <c r="H178" s="109">
        <f t="shared" si="42"/>
        <v>145000</v>
      </c>
      <c r="I178" s="109">
        <f>H178</f>
        <v>145000</v>
      </c>
      <c r="J178" s="213">
        <v>0</v>
      </c>
      <c r="K178" s="213">
        <v>0</v>
      </c>
      <c r="L178" s="212"/>
      <c r="M178" s="212"/>
      <c r="N178" s="215"/>
    </row>
    <row r="179" spans="1:14" s="70" customFormat="1" ht="18" customHeight="1">
      <c r="A179" s="157"/>
      <c r="B179" s="161" t="s">
        <v>100</v>
      </c>
      <c r="C179" s="56" t="s">
        <v>114</v>
      </c>
      <c r="D179" s="109">
        <v>8500</v>
      </c>
      <c r="E179" s="109"/>
      <c r="F179" s="109"/>
      <c r="G179" s="109">
        <f t="shared" si="41"/>
        <v>8500</v>
      </c>
      <c r="H179" s="109">
        <f t="shared" si="42"/>
        <v>8500</v>
      </c>
      <c r="I179" s="109"/>
      <c r="J179" s="213">
        <f>H179</f>
        <v>8500</v>
      </c>
      <c r="K179" s="213">
        <v>0</v>
      </c>
      <c r="L179" s="212"/>
      <c r="M179" s="212"/>
      <c r="N179" s="215"/>
    </row>
    <row r="180" spans="1:14" s="70" customFormat="1" ht="15.75" customHeight="1">
      <c r="A180" s="157"/>
      <c r="B180" s="62" t="s">
        <v>53</v>
      </c>
      <c r="C180" s="56" t="s">
        <v>54</v>
      </c>
      <c r="D180" s="109">
        <v>1500</v>
      </c>
      <c r="E180" s="109"/>
      <c r="F180" s="109"/>
      <c r="G180" s="109">
        <f t="shared" si="41"/>
        <v>1500</v>
      </c>
      <c r="H180" s="109">
        <f t="shared" si="42"/>
        <v>1500</v>
      </c>
      <c r="I180" s="109"/>
      <c r="J180" s="213">
        <f>H180</f>
        <v>1500</v>
      </c>
      <c r="K180" s="213">
        <v>0</v>
      </c>
      <c r="L180" s="212"/>
      <c r="M180" s="212"/>
      <c r="N180" s="215"/>
    </row>
    <row r="181" spans="1:14" s="70" customFormat="1" ht="15.75" customHeight="1">
      <c r="A181" s="157"/>
      <c r="B181" s="62" t="s">
        <v>406</v>
      </c>
      <c r="C181" s="56" t="s">
        <v>407</v>
      </c>
      <c r="D181" s="109">
        <v>92000</v>
      </c>
      <c r="E181" s="109"/>
      <c r="F181" s="109"/>
      <c r="G181" s="109">
        <f t="shared" si="41"/>
        <v>92000</v>
      </c>
      <c r="H181" s="109">
        <f t="shared" si="42"/>
        <v>92000</v>
      </c>
      <c r="I181" s="109"/>
      <c r="J181" s="213">
        <v>0</v>
      </c>
      <c r="K181" s="213">
        <v>0</v>
      </c>
      <c r="L181" s="212"/>
      <c r="M181" s="212"/>
      <c r="N181" s="215"/>
    </row>
    <row r="182" spans="1:14" s="70" customFormat="1" ht="15.75" customHeight="1">
      <c r="A182" s="157"/>
      <c r="B182" s="62" t="s">
        <v>55</v>
      </c>
      <c r="C182" s="56" t="s">
        <v>56</v>
      </c>
      <c r="D182" s="109">
        <v>108000</v>
      </c>
      <c r="E182" s="109"/>
      <c r="F182" s="109"/>
      <c r="G182" s="109">
        <f t="shared" si="41"/>
        <v>108000</v>
      </c>
      <c r="H182" s="109">
        <f t="shared" si="42"/>
        <v>108000</v>
      </c>
      <c r="I182" s="109"/>
      <c r="J182" s="213">
        <v>0</v>
      </c>
      <c r="K182" s="213">
        <v>0</v>
      </c>
      <c r="L182" s="212"/>
      <c r="M182" s="212"/>
      <c r="N182" s="215"/>
    </row>
    <row r="183" spans="1:14" s="70" customFormat="1" ht="16.5" customHeight="1">
      <c r="A183" s="157"/>
      <c r="B183" s="62" t="s">
        <v>130</v>
      </c>
      <c r="C183" s="56" t="s">
        <v>131</v>
      </c>
      <c r="D183" s="109">
        <v>10000</v>
      </c>
      <c r="E183" s="109"/>
      <c r="F183" s="109"/>
      <c r="G183" s="109">
        <f t="shared" si="41"/>
        <v>10000</v>
      </c>
      <c r="H183" s="109">
        <f t="shared" si="42"/>
        <v>10000</v>
      </c>
      <c r="I183" s="109"/>
      <c r="J183" s="213">
        <v>0</v>
      </c>
      <c r="K183" s="213">
        <v>0</v>
      </c>
      <c r="L183" s="212"/>
      <c r="M183" s="212"/>
      <c r="N183" s="215"/>
    </row>
    <row r="184" spans="1:14" s="70" customFormat="1" ht="15.75" customHeight="1">
      <c r="A184" s="157"/>
      <c r="B184" s="62" t="s">
        <v>57</v>
      </c>
      <c r="C184" s="56" t="s">
        <v>132</v>
      </c>
      <c r="D184" s="109">
        <v>17000</v>
      </c>
      <c r="E184" s="109"/>
      <c r="F184" s="109"/>
      <c r="G184" s="109">
        <f t="shared" si="41"/>
        <v>17000</v>
      </c>
      <c r="H184" s="109">
        <f t="shared" si="42"/>
        <v>17000</v>
      </c>
      <c r="I184" s="109"/>
      <c r="J184" s="213">
        <v>0</v>
      </c>
      <c r="K184" s="213">
        <v>0</v>
      </c>
      <c r="L184" s="212"/>
      <c r="M184" s="212"/>
      <c r="N184" s="215"/>
    </row>
    <row r="185" spans="1:14" s="70" customFormat="1" ht="17.25" customHeight="1">
      <c r="A185" s="157"/>
      <c r="B185" s="62" t="s">
        <v>59</v>
      </c>
      <c r="C185" s="56" t="s">
        <v>133</v>
      </c>
      <c r="D185" s="109">
        <v>11000</v>
      </c>
      <c r="E185" s="109"/>
      <c r="F185" s="109"/>
      <c r="G185" s="109">
        <f t="shared" si="41"/>
        <v>11000</v>
      </c>
      <c r="H185" s="109">
        <f t="shared" si="42"/>
        <v>11000</v>
      </c>
      <c r="I185" s="109"/>
      <c r="J185" s="213">
        <v>0</v>
      </c>
      <c r="K185" s="213">
        <v>0</v>
      </c>
      <c r="L185" s="212"/>
      <c r="M185" s="212"/>
      <c r="N185" s="215"/>
    </row>
    <row r="186" spans="1:14" s="70" customFormat="1" ht="17.25" customHeight="1">
      <c r="A186" s="157"/>
      <c r="B186" s="62" t="s">
        <v>120</v>
      </c>
      <c r="C186" s="56" t="s">
        <v>121</v>
      </c>
      <c r="D186" s="109">
        <v>14000</v>
      </c>
      <c r="E186" s="109"/>
      <c r="F186" s="109"/>
      <c r="G186" s="109">
        <f t="shared" si="41"/>
        <v>14000</v>
      </c>
      <c r="H186" s="109">
        <f t="shared" si="42"/>
        <v>14000</v>
      </c>
      <c r="I186" s="109"/>
      <c r="J186" s="213">
        <v>0</v>
      </c>
      <c r="K186" s="213">
        <v>0</v>
      </c>
      <c r="L186" s="212"/>
      <c r="M186" s="212"/>
      <c r="N186" s="215"/>
    </row>
    <row r="187" spans="1:14" s="70" customFormat="1" ht="17.25" customHeight="1">
      <c r="A187" s="157"/>
      <c r="B187" s="62" t="s">
        <v>61</v>
      </c>
      <c r="C187" s="56" t="s">
        <v>134</v>
      </c>
      <c r="D187" s="109">
        <v>30000</v>
      </c>
      <c r="E187" s="109"/>
      <c r="F187" s="109"/>
      <c r="G187" s="109">
        <f t="shared" si="41"/>
        <v>30000</v>
      </c>
      <c r="H187" s="109">
        <f t="shared" si="42"/>
        <v>30000</v>
      </c>
      <c r="I187" s="109"/>
      <c r="J187" s="213">
        <v>0</v>
      </c>
      <c r="K187" s="213">
        <v>0</v>
      </c>
      <c r="L187" s="212"/>
      <c r="M187" s="212"/>
      <c r="N187" s="215"/>
    </row>
    <row r="188" spans="1:14" s="70" customFormat="1" ht="17.25" customHeight="1">
      <c r="A188" s="157"/>
      <c r="B188" s="62" t="s">
        <v>534</v>
      </c>
      <c r="C188" s="57" t="s">
        <v>535</v>
      </c>
      <c r="D188" s="109">
        <v>1500</v>
      </c>
      <c r="E188" s="109"/>
      <c r="F188" s="109"/>
      <c r="G188" s="109">
        <f t="shared" si="41"/>
        <v>1500</v>
      </c>
      <c r="H188" s="109">
        <f t="shared" si="42"/>
        <v>1500</v>
      </c>
      <c r="I188" s="109"/>
      <c r="J188" s="213"/>
      <c r="K188" s="213"/>
      <c r="L188" s="212"/>
      <c r="M188" s="212"/>
      <c r="N188" s="215"/>
    </row>
    <row r="189" spans="1:14" s="70" customFormat="1" ht="17.25" customHeight="1">
      <c r="A189" s="157"/>
      <c r="B189" s="62" t="s">
        <v>272</v>
      </c>
      <c r="C189" s="56" t="s">
        <v>274</v>
      </c>
      <c r="D189" s="109">
        <v>4500</v>
      </c>
      <c r="E189" s="109"/>
      <c r="F189" s="109"/>
      <c r="G189" s="109">
        <f t="shared" si="41"/>
        <v>4500</v>
      </c>
      <c r="H189" s="109">
        <f t="shared" si="42"/>
        <v>4500</v>
      </c>
      <c r="I189" s="109"/>
      <c r="J189" s="213"/>
      <c r="K189" s="213"/>
      <c r="L189" s="212"/>
      <c r="M189" s="212"/>
      <c r="N189" s="215"/>
    </row>
    <row r="190" spans="1:14" s="70" customFormat="1" ht="17.25" customHeight="1">
      <c r="A190" s="157"/>
      <c r="B190" s="62" t="s">
        <v>264</v>
      </c>
      <c r="C190" s="56" t="s">
        <v>268</v>
      </c>
      <c r="D190" s="109">
        <v>7500</v>
      </c>
      <c r="E190" s="109"/>
      <c r="F190" s="109"/>
      <c r="G190" s="109">
        <f t="shared" si="41"/>
        <v>7500</v>
      </c>
      <c r="H190" s="109">
        <f t="shared" si="42"/>
        <v>7500</v>
      </c>
      <c r="I190" s="109"/>
      <c r="J190" s="213"/>
      <c r="K190" s="213"/>
      <c r="L190" s="212"/>
      <c r="M190" s="212"/>
      <c r="N190" s="215"/>
    </row>
    <row r="191" spans="1:14" s="70" customFormat="1" ht="14.25" customHeight="1">
      <c r="A191" s="157"/>
      <c r="B191" s="62" t="s">
        <v>63</v>
      </c>
      <c r="C191" s="56" t="s">
        <v>64</v>
      </c>
      <c r="D191" s="109">
        <v>5000</v>
      </c>
      <c r="E191" s="109"/>
      <c r="F191" s="109"/>
      <c r="G191" s="109">
        <f t="shared" si="41"/>
        <v>5000</v>
      </c>
      <c r="H191" s="109">
        <f t="shared" si="42"/>
        <v>5000</v>
      </c>
      <c r="I191" s="109"/>
      <c r="J191" s="213">
        <v>0</v>
      </c>
      <c r="K191" s="213">
        <v>0</v>
      </c>
      <c r="L191" s="212"/>
      <c r="M191" s="212"/>
      <c r="N191" s="215"/>
    </row>
    <row r="192" spans="1:14" s="70" customFormat="1" ht="15.75" customHeight="1">
      <c r="A192" s="157"/>
      <c r="B192" s="62" t="s">
        <v>65</v>
      </c>
      <c r="C192" s="56" t="s">
        <v>66</v>
      </c>
      <c r="D192" s="109">
        <v>1500</v>
      </c>
      <c r="E192" s="109"/>
      <c r="F192" s="109"/>
      <c r="G192" s="109">
        <f t="shared" si="41"/>
        <v>1500</v>
      </c>
      <c r="H192" s="109">
        <f t="shared" si="42"/>
        <v>1500</v>
      </c>
      <c r="I192" s="109"/>
      <c r="J192" s="213">
        <v>0</v>
      </c>
      <c r="K192" s="213">
        <v>0</v>
      </c>
      <c r="L192" s="212"/>
      <c r="M192" s="212"/>
      <c r="N192" s="215"/>
    </row>
    <row r="193" spans="1:14" s="70" customFormat="1" ht="18" customHeight="1">
      <c r="A193" s="157"/>
      <c r="B193" s="62" t="s">
        <v>67</v>
      </c>
      <c r="C193" s="56" t="s">
        <v>68</v>
      </c>
      <c r="D193" s="109">
        <v>2000</v>
      </c>
      <c r="E193" s="109"/>
      <c r="F193" s="109"/>
      <c r="G193" s="109">
        <f t="shared" si="41"/>
        <v>2000</v>
      </c>
      <c r="H193" s="109">
        <f t="shared" si="42"/>
        <v>2000</v>
      </c>
      <c r="I193" s="109"/>
      <c r="J193" s="213">
        <v>0</v>
      </c>
      <c r="K193" s="213">
        <v>0</v>
      </c>
      <c r="L193" s="212"/>
      <c r="M193" s="212"/>
      <c r="N193" s="215"/>
    </row>
    <row r="194" spans="1:14" s="70" customFormat="1" ht="20.25" customHeight="1">
      <c r="A194" s="157"/>
      <c r="B194" s="62" t="s">
        <v>119</v>
      </c>
      <c r="C194" s="56" t="s">
        <v>279</v>
      </c>
      <c r="D194" s="109">
        <v>12840</v>
      </c>
      <c r="E194" s="109"/>
      <c r="F194" s="109"/>
      <c r="G194" s="109">
        <f t="shared" si="41"/>
        <v>12840</v>
      </c>
      <c r="H194" s="109">
        <f t="shared" si="42"/>
        <v>12840</v>
      </c>
      <c r="I194" s="109"/>
      <c r="J194" s="213">
        <v>0</v>
      </c>
      <c r="K194" s="213">
        <v>0</v>
      </c>
      <c r="L194" s="212"/>
      <c r="M194" s="212"/>
      <c r="N194" s="215"/>
    </row>
    <row r="195" spans="1:14" s="70" customFormat="1" ht="18.75" customHeight="1">
      <c r="A195" s="157"/>
      <c r="B195" s="62" t="s">
        <v>137</v>
      </c>
      <c r="C195" s="56" t="s">
        <v>280</v>
      </c>
      <c r="D195" s="109">
        <v>160</v>
      </c>
      <c r="E195" s="109"/>
      <c r="F195" s="109"/>
      <c r="G195" s="109">
        <f t="shared" si="41"/>
        <v>160</v>
      </c>
      <c r="H195" s="109">
        <f t="shared" si="42"/>
        <v>160</v>
      </c>
      <c r="I195" s="109"/>
      <c r="J195" s="213">
        <v>0</v>
      </c>
      <c r="K195" s="213">
        <v>0</v>
      </c>
      <c r="L195" s="212"/>
      <c r="M195" s="212"/>
      <c r="N195" s="215"/>
    </row>
    <row r="196" spans="1:14" s="70" customFormat="1" ht="18.75" customHeight="1">
      <c r="A196" s="157"/>
      <c r="B196" s="62" t="s">
        <v>266</v>
      </c>
      <c r="C196" s="56" t="s">
        <v>270</v>
      </c>
      <c r="D196" s="109">
        <v>4000</v>
      </c>
      <c r="E196" s="109"/>
      <c r="F196" s="109"/>
      <c r="G196" s="109">
        <f t="shared" si="41"/>
        <v>4000</v>
      </c>
      <c r="H196" s="109">
        <f t="shared" si="42"/>
        <v>4000</v>
      </c>
      <c r="I196" s="109"/>
      <c r="J196" s="213"/>
      <c r="K196" s="213"/>
      <c r="L196" s="212"/>
      <c r="M196" s="212"/>
      <c r="N196" s="215"/>
    </row>
    <row r="197" spans="1:14" s="70" customFormat="1" ht="18.75" customHeight="1">
      <c r="A197" s="157"/>
      <c r="B197" s="62" t="s">
        <v>267</v>
      </c>
      <c r="C197" s="56" t="s">
        <v>271</v>
      </c>
      <c r="D197" s="109">
        <v>1000</v>
      </c>
      <c r="E197" s="109"/>
      <c r="F197" s="109"/>
      <c r="G197" s="109">
        <f t="shared" si="41"/>
        <v>1000</v>
      </c>
      <c r="H197" s="109">
        <f t="shared" si="42"/>
        <v>1000</v>
      </c>
      <c r="I197" s="109"/>
      <c r="J197" s="213"/>
      <c r="K197" s="213"/>
      <c r="L197" s="212"/>
      <c r="M197" s="212"/>
      <c r="N197" s="215"/>
    </row>
    <row r="198" spans="1:14" s="70" customFormat="1" ht="22.5" customHeight="1">
      <c r="A198" s="157"/>
      <c r="B198" s="62" t="s">
        <v>87</v>
      </c>
      <c r="C198" s="56" t="s">
        <v>600</v>
      </c>
      <c r="D198" s="109">
        <v>150000</v>
      </c>
      <c r="E198" s="109"/>
      <c r="F198" s="109"/>
      <c r="G198" s="109">
        <f t="shared" si="41"/>
        <v>150000</v>
      </c>
      <c r="H198" s="109"/>
      <c r="I198" s="109"/>
      <c r="J198" s="213">
        <v>0</v>
      </c>
      <c r="K198" s="213">
        <v>0</v>
      </c>
      <c r="L198" s="212"/>
      <c r="M198" s="212"/>
      <c r="N198" s="215">
        <f>G198</f>
        <v>150000</v>
      </c>
    </row>
    <row r="199" spans="1:14" s="70" customFormat="1" ht="35.25" customHeight="1">
      <c r="A199" s="157"/>
      <c r="B199" s="62" t="s">
        <v>679</v>
      </c>
      <c r="C199" s="56" t="s">
        <v>680</v>
      </c>
      <c r="D199" s="109">
        <v>14400</v>
      </c>
      <c r="E199" s="109"/>
      <c r="F199" s="109"/>
      <c r="G199" s="109">
        <f t="shared" si="41"/>
        <v>14400</v>
      </c>
      <c r="H199" s="109"/>
      <c r="I199" s="109"/>
      <c r="J199" s="213"/>
      <c r="K199" s="213"/>
      <c r="L199" s="212"/>
      <c r="M199" s="212"/>
      <c r="N199" s="215">
        <f>G199</f>
        <v>14400</v>
      </c>
    </row>
    <row r="200" spans="1:14" s="70" customFormat="1" ht="19.5" customHeight="1">
      <c r="A200" s="370" t="s">
        <v>44</v>
      </c>
      <c r="B200" s="371"/>
      <c r="C200" s="503" t="s">
        <v>45</v>
      </c>
      <c r="D200" s="372">
        <f>SUM(D201:D206)</f>
        <v>44658</v>
      </c>
      <c r="E200" s="372">
        <f aca="true" t="shared" si="43" ref="E200:N200">SUM(E201:E206)</f>
        <v>0</v>
      </c>
      <c r="F200" s="372">
        <f t="shared" si="43"/>
        <v>0</v>
      </c>
      <c r="G200" s="372">
        <f t="shared" si="43"/>
        <v>44658</v>
      </c>
      <c r="H200" s="372">
        <f t="shared" si="43"/>
        <v>44658</v>
      </c>
      <c r="I200" s="372">
        <f t="shared" si="43"/>
        <v>28667</v>
      </c>
      <c r="J200" s="372">
        <f t="shared" si="43"/>
        <v>5031</v>
      </c>
      <c r="K200" s="372">
        <f t="shared" si="43"/>
        <v>0</v>
      </c>
      <c r="L200" s="372">
        <f t="shared" si="43"/>
        <v>0</v>
      </c>
      <c r="M200" s="372">
        <f t="shared" si="43"/>
        <v>0</v>
      </c>
      <c r="N200" s="412">
        <f t="shared" si="43"/>
        <v>0</v>
      </c>
    </row>
    <row r="201" spans="1:14" s="70" customFormat="1" ht="19.5" customHeight="1">
      <c r="A201" s="411"/>
      <c r="B201" s="229" t="s">
        <v>48</v>
      </c>
      <c r="C201" s="56" t="s">
        <v>318</v>
      </c>
      <c r="D201" s="226">
        <v>26611</v>
      </c>
      <c r="E201" s="226"/>
      <c r="F201" s="226"/>
      <c r="G201" s="226">
        <f aca="true" t="shared" si="44" ref="G201:G206">D201+E201-F201</f>
        <v>26611</v>
      </c>
      <c r="H201" s="226">
        <f>G201</f>
        <v>26611</v>
      </c>
      <c r="I201" s="226">
        <f>H201</f>
        <v>26611</v>
      </c>
      <c r="J201" s="226"/>
      <c r="K201" s="226"/>
      <c r="L201" s="227"/>
      <c r="M201" s="227"/>
      <c r="N201" s="228"/>
    </row>
    <row r="202" spans="1:14" s="70" customFormat="1" ht="19.5" customHeight="1">
      <c r="A202" s="411"/>
      <c r="B202" s="229" t="s">
        <v>51</v>
      </c>
      <c r="C202" s="56" t="s">
        <v>52</v>
      </c>
      <c r="D202" s="226">
        <v>2056</v>
      </c>
      <c r="E202" s="226"/>
      <c r="F202" s="226"/>
      <c r="G202" s="226">
        <f t="shared" si="44"/>
        <v>2056</v>
      </c>
      <c r="H202" s="226">
        <f>G202</f>
        <v>2056</v>
      </c>
      <c r="I202" s="226">
        <f>H202</f>
        <v>2056</v>
      </c>
      <c r="J202" s="226"/>
      <c r="K202" s="226"/>
      <c r="L202" s="227"/>
      <c r="M202" s="227"/>
      <c r="N202" s="228"/>
    </row>
    <row r="203" spans="1:14" s="70" customFormat="1" ht="19.5" customHeight="1">
      <c r="A203" s="411"/>
      <c r="B203" s="229" t="s">
        <v>78</v>
      </c>
      <c r="C203" s="56" t="s">
        <v>114</v>
      </c>
      <c r="D203" s="226">
        <v>4329</v>
      </c>
      <c r="E203" s="226"/>
      <c r="F203" s="226"/>
      <c r="G203" s="226">
        <f t="shared" si="44"/>
        <v>4329</v>
      </c>
      <c r="H203" s="226">
        <f>G203</f>
        <v>4329</v>
      </c>
      <c r="I203" s="226"/>
      <c r="J203" s="226">
        <f>H203</f>
        <v>4329</v>
      </c>
      <c r="K203" s="226"/>
      <c r="L203" s="227"/>
      <c r="M203" s="227"/>
      <c r="N203" s="228"/>
    </row>
    <row r="204" spans="1:14" s="70" customFormat="1" ht="19.5" customHeight="1">
      <c r="A204" s="411"/>
      <c r="B204" s="229" t="s">
        <v>53</v>
      </c>
      <c r="C204" s="56" t="s">
        <v>54</v>
      </c>
      <c r="D204" s="226">
        <v>702</v>
      </c>
      <c r="E204" s="226"/>
      <c r="F204" s="226"/>
      <c r="G204" s="226">
        <f t="shared" si="44"/>
        <v>702</v>
      </c>
      <c r="H204" s="226">
        <f>G204</f>
        <v>702</v>
      </c>
      <c r="I204" s="226"/>
      <c r="J204" s="226">
        <f>H204</f>
        <v>702</v>
      </c>
      <c r="K204" s="226"/>
      <c r="L204" s="227"/>
      <c r="M204" s="227"/>
      <c r="N204" s="228"/>
    </row>
    <row r="205" spans="1:14" s="70" customFormat="1" ht="17.25" customHeight="1">
      <c r="A205" s="157"/>
      <c r="B205" s="62" t="s">
        <v>55</v>
      </c>
      <c r="C205" s="56" t="s">
        <v>56</v>
      </c>
      <c r="D205" s="109">
        <v>4000</v>
      </c>
      <c r="E205" s="109"/>
      <c r="F205" s="109"/>
      <c r="G205" s="226">
        <f t="shared" si="44"/>
        <v>4000</v>
      </c>
      <c r="H205" s="226">
        <f>G205</f>
        <v>4000</v>
      </c>
      <c r="I205" s="109"/>
      <c r="J205" s="213"/>
      <c r="K205" s="213"/>
      <c r="L205" s="212"/>
      <c r="M205" s="212"/>
      <c r="N205" s="215"/>
    </row>
    <row r="206" spans="1:14" s="70" customFormat="1" ht="16.5" customHeight="1">
      <c r="A206" s="157"/>
      <c r="B206" s="62" t="s">
        <v>61</v>
      </c>
      <c r="C206" s="56" t="s">
        <v>134</v>
      </c>
      <c r="D206" s="109">
        <v>6960</v>
      </c>
      <c r="E206" s="109"/>
      <c r="F206" s="109"/>
      <c r="G206" s="226">
        <f t="shared" si="44"/>
        <v>6960</v>
      </c>
      <c r="H206" s="226">
        <f>G206</f>
        <v>6960</v>
      </c>
      <c r="I206" s="109"/>
      <c r="J206" s="213"/>
      <c r="K206" s="213"/>
      <c r="L206" s="212"/>
      <c r="M206" s="212"/>
      <c r="N206" s="215"/>
    </row>
    <row r="207" spans="1:14" s="70" customFormat="1" ht="15.75" customHeight="1">
      <c r="A207" s="153" t="s">
        <v>148</v>
      </c>
      <c r="B207" s="164"/>
      <c r="C207" s="82" t="s">
        <v>462</v>
      </c>
      <c r="D207" s="216">
        <f>D208+D212</f>
        <v>850247</v>
      </c>
      <c r="E207" s="216">
        <f aca="true" t="shared" si="45" ref="E207:N207">E208+E212</f>
        <v>44200</v>
      </c>
      <c r="F207" s="216">
        <f t="shared" si="45"/>
        <v>44200</v>
      </c>
      <c r="G207" s="216">
        <f t="shared" si="45"/>
        <v>850247</v>
      </c>
      <c r="H207" s="216">
        <f t="shared" si="45"/>
        <v>850247</v>
      </c>
      <c r="I207" s="216">
        <f t="shared" si="45"/>
        <v>0</v>
      </c>
      <c r="J207" s="216">
        <f t="shared" si="45"/>
        <v>0</v>
      </c>
      <c r="K207" s="216">
        <f t="shared" si="45"/>
        <v>0</v>
      </c>
      <c r="L207" s="216">
        <f t="shared" si="45"/>
        <v>570370</v>
      </c>
      <c r="M207" s="216">
        <f t="shared" si="45"/>
        <v>279877</v>
      </c>
      <c r="N207" s="217">
        <f t="shared" si="45"/>
        <v>0</v>
      </c>
    </row>
    <row r="208" spans="1:14" s="70" customFormat="1" ht="27" customHeight="1">
      <c r="A208" s="155" t="s">
        <v>149</v>
      </c>
      <c r="B208" s="151"/>
      <c r="C208" s="92" t="s">
        <v>150</v>
      </c>
      <c r="D208" s="210">
        <f>SUM(D209:D211)</f>
        <v>570370</v>
      </c>
      <c r="E208" s="210">
        <f aca="true" t="shared" si="46" ref="E208:N208">SUM(E209:E211)</f>
        <v>44200</v>
      </c>
      <c r="F208" s="210">
        <f t="shared" si="46"/>
        <v>44200</v>
      </c>
      <c r="G208" s="210">
        <f t="shared" si="46"/>
        <v>570370</v>
      </c>
      <c r="H208" s="210">
        <f t="shared" si="46"/>
        <v>570370</v>
      </c>
      <c r="I208" s="210">
        <f t="shared" si="46"/>
        <v>0</v>
      </c>
      <c r="J208" s="210">
        <f t="shared" si="46"/>
        <v>0</v>
      </c>
      <c r="K208" s="210">
        <f t="shared" si="46"/>
        <v>0</v>
      </c>
      <c r="L208" s="210">
        <f t="shared" si="46"/>
        <v>570370</v>
      </c>
      <c r="M208" s="210">
        <f t="shared" si="46"/>
        <v>0</v>
      </c>
      <c r="N208" s="211">
        <f t="shared" si="46"/>
        <v>0</v>
      </c>
    </row>
    <row r="209" spans="1:14" s="70" customFormat="1" ht="24" customHeight="1">
      <c r="A209" s="167"/>
      <c r="B209" s="160" t="s">
        <v>0</v>
      </c>
      <c r="C209" s="56" t="s">
        <v>1</v>
      </c>
      <c r="D209" s="218">
        <v>10000</v>
      </c>
      <c r="E209" s="218"/>
      <c r="F209" s="218"/>
      <c r="G209" s="218">
        <f>D209+E209-F209</f>
        <v>10000</v>
      </c>
      <c r="H209" s="218">
        <f>G209</f>
        <v>10000</v>
      </c>
      <c r="I209" s="218"/>
      <c r="J209" s="218"/>
      <c r="K209" s="218"/>
      <c r="L209" s="212">
        <f>H209</f>
        <v>10000</v>
      </c>
      <c r="M209" s="212"/>
      <c r="N209" s="215"/>
    </row>
    <row r="210" spans="1:14" s="70" customFormat="1" ht="34.5" customHeight="1">
      <c r="A210" s="167"/>
      <c r="B210" s="160" t="s">
        <v>2</v>
      </c>
      <c r="C210" s="56" t="s">
        <v>3</v>
      </c>
      <c r="D210" s="218">
        <v>11400</v>
      </c>
      <c r="E210" s="218">
        <v>44200</v>
      </c>
      <c r="F210" s="218"/>
      <c r="G210" s="218">
        <f>D210+E210-F210</f>
        <v>55600</v>
      </c>
      <c r="H210" s="218">
        <f>G210</f>
        <v>55600</v>
      </c>
      <c r="I210" s="218"/>
      <c r="J210" s="218"/>
      <c r="K210" s="218"/>
      <c r="L210" s="212">
        <f>H210</f>
        <v>55600</v>
      </c>
      <c r="M210" s="212"/>
      <c r="N210" s="215"/>
    </row>
    <row r="211" spans="1:14" s="70" customFormat="1" ht="20.25" customHeight="1">
      <c r="A211" s="157"/>
      <c r="B211" s="62" t="s">
        <v>151</v>
      </c>
      <c r="C211" s="56" t="s">
        <v>260</v>
      </c>
      <c r="D211" s="109">
        <v>548970</v>
      </c>
      <c r="E211" s="109"/>
      <c r="F211" s="109">
        <v>44200</v>
      </c>
      <c r="G211" s="218">
        <f>D211+E211-F211</f>
        <v>504770</v>
      </c>
      <c r="H211" s="218">
        <f>G211</f>
        <v>504770</v>
      </c>
      <c r="I211" s="109">
        <v>0</v>
      </c>
      <c r="J211" s="213"/>
      <c r="K211" s="214">
        <v>0</v>
      </c>
      <c r="L211" s="212">
        <f>H211</f>
        <v>504770</v>
      </c>
      <c r="M211" s="212"/>
      <c r="N211" s="215"/>
    </row>
    <row r="212" spans="1:14" s="69" customFormat="1" ht="48.75" customHeight="1">
      <c r="A212" s="155" t="s">
        <v>152</v>
      </c>
      <c r="B212" s="151"/>
      <c r="C212" s="92" t="s">
        <v>324</v>
      </c>
      <c r="D212" s="210">
        <f>D213</f>
        <v>279877</v>
      </c>
      <c r="E212" s="210">
        <f aca="true" t="shared" si="47" ref="E212:N212">E213</f>
        <v>0</v>
      </c>
      <c r="F212" s="210">
        <f t="shared" si="47"/>
        <v>0</v>
      </c>
      <c r="G212" s="210">
        <f t="shared" si="47"/>
        <v>279877</v>
      </c>
      <c r="H212" s="210">
        <f t="shared" si="47"/>
        <v>279877</v>
      </c>
      <c r="I212" s="210">
        <f t="shared" si="47"/>
        <v>0</v>
      </c>
      <c r="J212" s="210">
        <f t="shared" si="47"/>
        <v>0</v>
      </c>
      <c r="K212" s="210">
        <f t="shared" si="47"/>
        <v>0</v>
      </c>
      <c r="L212" s="210">
        <f t="shared" si="47"/>
        <v>0</v>
      </c>
      <c r="M212" s="210">
        <f t="shared" si="47"/>
        <v>279877</v>
      </c>
      <c r="N212" s="211">
        <f t="shared" si="47"/>
        <v>0</v>
      </c>
    </row>
    <row r="213" spans="1:14" s="69" customFormat="1" ht="26.25" customHeight="1">
      <c r="A213" s="157"/>
      <c r="B213" s="62" t="s">
        <v>153</v>
      </c>
      <c r="C213" s="56" t="s">
        <v>504</v>
      </c>
      <c r="D213" s="109">
        <v>279877</v>
      </c>
      <c r="E213" s="109"/>
      <c r="F213" s="109"/>
      <c r="G213" s="109">
        <f>D213+E213-F213</f>
        <v>279877</v>
      </c>
      <c r="H213" s="109">
        <f>G213</f>
        <v>279877</v>
      </c>
      <c r="I213" s="123">
        <f>I214</f>
        <v>0</v>
      </c>
      <c r="J213" s="109"/>
      <c r="K213" s="218"/>
      <c r="L213" s="212"/>
      <c r="M213" s="212">
        <f>H213</f>
        <v>279877</v>
      </c>
      <c r="N213" s="215"/>
    </row>
    <row r="214" spans="1:14" s="70" customFormat="1" ht="16.5" customHeight="1">
      <c r="A214" s="153" t="s">
        <v>154</v>
      </c>
      <c r="B214" s="164"/>
      <c r="C214" s="82" t="s">
        <v>155</v>
      </c>
      <c r="D214" s="216">
        <f>D215</f>
        <v>802016</v>
      </c>
      <c r="E214" s="216">
        <f aca="true" t="shared" si="48" ref="E214:N214">E215</f>
        <v>0</v>
      </c>
      <c r="F214" s="216">
        <f t="shared" si="48"/>
        <v>0</v>
      </c>
      <c r="G214" s="216">
        <f t="shared" si="48"/>
        <v>802016</v>
      </c>
      <c r="H214" s="216">
        <f t="shared" si="48"/>
        <v>802016</v>
      </c>
      <c r="I214" s="216">
        <f t="shared" si="48"/>
        <v>0</v>
      </c>
      <c r="J214" s="216">
        <f t="shared" si="48"/>
        <v>0</v>
      </c>
      <c r="K214" s="216">
        <f t="shared" si="48"/>
        <v>0</v>
      </c>
      <c r="L214" s="216">
        <f t="shared" si="48"/>
        <v>0</v>
      </c>
      <c r="M214" s="216">
        <f t="shared" si="48"/>
        <v>0</v>
      </c>
      <c r="N214" s="217">
        <f t="shared" si="48"/>
        <v>0</v>
      </c>
    </row>
    <row r="215" spans="1:14" s="70" customFormat="1" ht="18.75" customHeight="1">
      <c r="A215" s="155" t="s">
        <v>156</v>
      </c>
      <c r="B215" s="151"/>
      <c r="C215" s="92" t="s">
        <v>157</v>
      </c>
      <c r="D215" s="210">
        <f>D216+D217</f>
        <v>802016</v>
      </c>
      <c r="E215" s="210">
        <f aca="true" t="shared" si="49" ref="E215:N215">E216+E217</f>
        <v>0</v>
      </c>
      <c r="F215" s="210">
        <f t="shared" si="49"/>
        <v>0</v>
      </c>
      <c r="G215" s="210">
        <f t="shared" si="49"/>
        <v>802016</v>
      </c>
      <c r="H215" s="210">
        <f t="shared" si="49"/>
        <v>802016</v>
      </c>
      <c r="I215" s="210">
        <f t="shared" si="49"/>
        <v>0</v>
      </c>
      <c r="J215" s="210">
        <f t="shared" si="49"/>
        <v>0</v>
      </c>
      <c r="K215" s="210">
        <f t="shared" si="49"/>
        <v>0</v>
      </c>
      <c r="L215" s="210">
        <f t="shared" si="49"/>
        <v>0</v>
      </c>
      <c r="M215" s="210">
        <f t="shared" si="49"/>
        <v>0</v>
      </c>
      <c r="N215" s="211">
        <f t="shared" si="49"/>
        <v>0</v>
      </c>
    </row>
    <row r="216" spans="1:14" s="70" customFormat="1" ht="17.25" customHeight="1">
      <c r="A216" s="157"/>
      <c r="B216" s="62" t="s">
        <v>158</v>
      </c>
      <c r="C216" s="56" t="s">
        <v>742</v>
      </c>
      <c r="D216" s="109">
        <v>1000</v>
      </c>
      <c r="E216" s="109"/>
      <c r="F216" s="109"/>
      <c r="G216" s="109">
        <f>D216+E216-F216</f>
        <v>1000</v>
      </c>
      <c r="H216" s="109">
        <f>G216</f>
        <v>1000</v>
      </c>
      <c r="I216" s="109">
        <v>0</v>
      </c>
      <c r="J216" s="213"/>
      <c r="K216" s="214">
        <v>0</v>
      </c>
      <c r="L216" s="212"/>
      <c r="M216" s="212"/>
      <c r="N216" s="215"/>
    </row>
    <row r="217" spans="1:14" s="70" customFormat="1" ht="17.25" customHeight="1">
      <c r="A217" s="157"/>
      <c r="B217" s="62" t="s">
        <v>158</v>
      </c>
      <c r="C217" s="56" t="s">
        <v>159</v>
      </c>
      <c r="D217" s="109">
        <v>801016</v>
      </c>
      <c r="E217" s="109"/>
      <c r="F217" s="109"/>
      <c r="G217" s="109">
        <f>D217+E217-F217</f>
        <v>801016</v>
      </c>
      <c r="H217" s="109">
        <f>G217</f>
        <v>801016</v>
      </c>
      <c r="I217" s="109">
        <v>0</v>
      </c>
      <c r="J217" s="213"/>
      <c r="K217" s="214">
        <v>0</v>
      </c>
      <c r="L217" s="212"/>
      <c r="M217" s="212"/>
      <c r="N217" s="215"/>
    </row>
    <row r="218" spans="1:14" s="70" customFormat="1" ht="16.5" customHeight="1">
      <c r="A218" s="153" t="s">
        <v>160</v>
      </c>
      <c r="B218" s="164"/>
      <c r="C218" s="82" t="s">
        <v>161</v>
      </c>
      <c r="D218" s="216">
        <f aca="true" t="shared" si="50" ref="D218:N218">D219+D237+D239+D253+D276+D286+D349+D363+D366+D373+D385</f>
        <v>10871456</v>
      </c>
      <c r="E218" s="216">
        <f t="shared" si="50"/>
        <v>734911</v>
      </c>
      <c r="F218" s="216">
        <f t="shared" si="50"/>
        <v>865</v>
      </c>
      <c r="G218" s="216">
        <f t="shared" si="50"/>
        <v>11605502</v>
      </c>
      <c r="H218" s="216">
        <f t="shared" si="50"/>
        <v>11605502</v>
      </c>
      <c r="I218" s="216">
        <f t="shared" si="50"/>
        <v>6885645</v>
      </c>
      <c r="J218" s="216">
        <f t="shared" si="50"/>
        <v>1208328</v>
      </c>
      <c r="K218" s="216">
        <f t="shared" si="50"/>
        <v>1548976</v>
      </c>
      <c r="L218" s="216">
        <f t="shared" si="50"/>
        <v>0</v>
      </c>
      <c r="M218" s="216">
        <f t="shared" si="50"/>
        <v>0</v>
      </c>
      <c r="N218" s="216">
        <f t="shared" si="50"/>
        <v>0</v>
      </c>
    </row>
    <row r="219" spans="1:14" s="70" customFormat="1" ht="19.5" customHeight="1">
      <c r="A219" s="155" t="s">
        <v>162</v>
      </c>
      <c r="B219" s="151"/>
      <c r="C219" s="92" t="s">
        <v>163</v>
      </c>
      <c r="D219" s="210">
        <f aca="true" t="shared" si="51" ref="D219:N219">SUM(D220:D236)</f>
        <v>919752</v>
      </c>
      <c r="E219" s="210">
        <f t="shared" si="51"/>
        <v>0</v>
      </c>
      <c r="F219" s="210">
        <f t="shared" si="51"/>
        <v>0</v>
      </c>
      <c r="G219" s="210">
        <f t="shared" si="51"/>
        <v>919752</v>
      </c>
      <c r="H219" s="210">
        <f t="shared" si="51"/>
        <v>919752</v>
      </c>
      <c r="I219" s="210">
        <f t="shared" si="51"/>
        <v>380348</v>
      </c>
      <c r="J219" s="210">
        <f t="shared" si="51"/>
        <v>69411</v>
      </c>
      <c r="K219" s="210">
        <f t="shared" si="51"/>
        <v>334712</v>
      </c>
      <c r="L219" s="210">
        <f t="shared" si="51"/>
        <v>0</v>
      </c>
      <c r="M219" s="210">
        <f t="shared" si="51"/>
        <v>0</v>
      </c>
      <c r="N219" s="211">
        <f t="shared" si="51"/>
        <v>0</v>
      </c>
    </row>
    <row r="220" spans="1:14" s="70" customFormat="1" ht="35.25" customHeight="1">
      <c r="A220" s="159"/>
      <c r="B220" s="229" t="s">
        <v>167</v>
      </c>
      <c r="C220" s="235" t="s">
        <v>4</v>
      </c>
      <c r="D220" s="226">
        <v>334712</v>
      </c>
      <c r="E220" s="226"/>
      <c r="F220" s="226"/>
      <c r="G220" s="226">
        <f>D220+E220-F220</f>
        <v>334712</v>
      </c>
      <c r="H220" s="109">
        <f>G220</f>
        <v>334712</v>
      </c>
      <c r="I220" s="226"/>
      <c r="J220" s="226"/>
      <c r="K220" s="226">
        <f>H220</f>
        <v>334712</v>
      </c>
      <c r="L220" s="227"/>
      <c r="M220" s="227"/>
      <c r="N220" s="228"/>
    </row>
    <row r="221" spans="1:14" s="70" customFormat="1" ht="21" customHeight="1">
      <c r="A221" s="158"/>
      <c r="B221" s="62" t="s">
        <v>48</v>
      </c>
      <c r="C221" s="56" t="s">
        <v>49</v>
      </c>
      <c r="D221" s="109">
        <v>353516</v>
      </c>
      <c r="E221" s="109"/>
      <c r="F221" s="109"/>
      <c r="G221" s="226">
        <f aca="true" t="shared" si="52" ref="G221:G236">D221+E221-F221</f>
        <v>353516</v>
      </c>
      <c r="H221" s="109">
        <f aca="true" t="shared" si="53" ref="H221:H236">G221</f>
        <v>353516</v>
      </c>
      <c r="I221" s="109">
        <f>H221</f>
        <v>353516</v>
      </c>
      <c r="J221" s="213"/>
      <c r="K221" s="214">
        <v>0</v>
      </c>
      <c r="L221" s="212"/>
      <c r="M221" s="212"/>
      <c r="N221" s="215"/>
    </row>
    <row r="222" spans="1:14" s="70" customFormat="1" ht="15.75" customHeight="1">
      <c r="A222" s="158"/>
      <c r="B222" s="62" t="s">
        <v>51</v>
      </c>
      <c r="C222" s="56" t="s">
        <v>52</v>
      </c>
      <c r="D222" s="109">
        <v>25832</v>
      </c>
      <c r="E222" s="109"/>
      <c r="F222" s="109"/>
      <c r="G222" s="226">
        <f t="shared" si="52"/>
        <v>25832</v>
      </c>
      <c r="H222" s="109">
        <f t="shared" si="53"/>
        <v>25832</v>
      </c>
      <c r="I222" s="109">
        <f>H222</f>
        <v>25832</v>
      </c>
      <c r="J222" s="213"/>
      <c r="K222" s="214">
        <v>0</v>
      </c>
      <c r="L222" s="212"/>
      <c r="M222" s="212"/>
      <c r="N222" s="215"/>
    </row>
    <row r="223" spans="1:14" s="70" customFormat="1" ht="15" customHeight="1">
      <c r="A223" s="158"/>
      <c r="B223" s="161" t="s">
        <v>100</v>
      </c>
      <c r="C223" s="56" t="s">
        <v>79</v>
      </c>
      <c r="D223" s="109">
        <v>59603</v>
      </c>
      <c r="E223" s="109"/>
      <c r="F223" s="109"/>
      <c r="G223" s="226">
        <f t="shared" si="52"/>
        <v>59603</v>
      </c>
      <c r="H223" s="109">
        <f t="shared" si="53"/>
        <v>59603</v>
      </c>
      <c r="I223" s="109">
        <v>0</v>
      </c>
      <c r="J223" s="213">
        <f>H223</f>
        <v>59603</v>
      </c>
      <c r="K223" s="214">
        <v>0</v>
      </c>
      <c r="L223" s="212"/>
      <c r="M223" s="212"/>
      <c r="N223" s="215"/>
    </row>
    <row r="224" spans="1:14" s="70" customFormat="1" ht="15" customHeight="1">
      <c r="A224" s="158"/>
      <c r="B224" s="161" t="s">
        <v>53</v>
      </c>
      <c r="C224" s="56" t="s">
        <v>54</v>
      </c>
      <c r="D224" s="109">
        <v>9808</v>
      </c>
      <c r="E224" s="109"/>
      <c r="F224" s="109"/>
      <c r="G224" s="226">
        <f t="shared" si="52"/>
        <v>9808</v>
      </c>
      <c r="H224" s="109">
        <f t="shared" si="53"/>
        <v>9808</v>
      </c>
      <c r="I224" s="109">
        <v>0</v>
      </c>
      <c r="J224" s="213">
        <f>H224</f>
        <v>9808</v>
      </c>
      <c r="K224" s="214">
        <v>0</v>
      </c>
      <c r="L224" s="212"/>
      <c r="M224" s="212"/>
      <c r="N224" s="215"/>
    </row>
    <row r="225" spans="1:14" s="70" customFormat="1" ht="15" customHeight="1">
      <c r="A225" s="158"/>
      <c r="B225" s="161" t="s">
        <v>532</v>
      </c>
      <c r="C225" s="56" t="s">
        <v>533</v>
      </c>
      <c r="D225" s="109">
        <v>1000</v>
      </c>
      <c r="E225" s="109"/>
      <c r="F225" s="109"/>
      <c r="G225" s="226">
        <f t="shared" si="52"/>
        <v>1000</v>
      </c>
      <c r="H225" s="109">
        <f t="shared" si="53"/>
        <v>1000</v>
      </c>
      <c r="I225" s="109">
        <f>H225</f>
        <v>1000</v>
      </c>
      <c r="J225" s="213"/>
      <c r="K225" s="214"/>
      <c r="L225" s="212"/>
      <c r="M225" s="212"/>
      <c r="N225" s="215"/>
    </row>
    <row r="226" spans="1:14" s="70" customFormat="1" ht="16.5" customHeight="1">
      <c r="A226" s="158"/>
      <c r="B226" s="161" t="s">
        <v>55</v>
      </c>
      <c r="C226" s="56" t="s">
        <v>165</v>
      </c>
      <c r="D226" s="109">
        <v>78112</v>
      </c>
      <c r="E226" s="109"/>
      <c r="F226" s="109"/>
      <c r="G226" s="226">
        <f t="shared" si="52"/>
        <v>78112</v>
      </c>
      <c r="H226" s="109">
        <f t="shared" si="53"/>
        <v>78112</v>
      </c>
      <c r="I226" s="109">
        <v>0</v>
      </c>
      <c r="J226" s="213"/>
      <c r="K226" s="214">
        <v>0</v>
      </c>
      <c r="L226" s="212"/>
      <c r="M226" s="212"/>
      <c r="N226" s="215"/>
    </row>
    <row r="227" spans="1:14" s="70" customFormat="1" ht="16.5" customHeight="1">
      <c r="A227" s="158"/>
      <c r="B227" s="161" t="s">
        <v>57</v>
      </c>
      <c r="C227" s="56" t="s">
        <v>132</v>
      </c>
      <c r="D227" s="109">
        <v>9900</v>
      </c>
      <c r="E227" s="109"/>
      <c r="F227" s="109"/>
      <c r="G227" s="226">
        <f t="shared" si="52"/>
        <v>9900</v>
      </c>
      <c r="H227" s="109">
        <f t="shared" si="53"/>
        <v>9900</v>
      </c>
      <c r="I227" s="109">
        <v>0</v>
      </c>
      <c r="J227" s="213"/>
      <c r="K227" s="214">
        <v>0</v>
      </c>
      <c r="L227" s="212"/>
      <c r="M227" s="212"/>
      <c r="N227" s="215"/>
    </row>
    <row r="228" spans="1:14" s="70" customFormat="1" ht="16.5" customHeight="1">
      <c r="A228" s="158"/>
      <c r="B228" s="161" t="s">
        <v>120</v>
      </c>
      <c r="C228" s="56" t="s">
        <v>121</v>
      </c>
      <c r="D228" s="109">
        <v>2000</v>
      </c>
      <c r="E228" s="109"/>
      <c r="F228" s="109"/>
      <c r="G228" s="226">
        <f t="shared" si="52"/>
        <v>2000</v>
      </c>
      <c r="H228" s="109">
        <f t="shared" si="53"/>
        <v>2000</v>
      </c>
      <c r="I228" s="109">
        <v>0</v>
      </c>
      <c r="J228" s="213"/>
      <c r="K228" s="214">
        <v>0</v>
      </c>
      <c r="L228" s="212"/>
      <c r="M228" s="212"/>
      <c r="N228" s="215"/>
    </row>
    <row r="229" spans="1:14" s="70" customFormat="1" ht="16.5" customHeight="1">
      <c r="A229" s="158"/>
      <c r="B229" s="161" t="s">
        <v>61</v>
      </c>
      <c r="C229" s="56" t="s">
        <v>134</v>
      </c>
      <c r="D229" s="109">
        <v>12315</v>
      </c>
      <c r="E229" s="109"/>
      <c r="F229" s="109"/>
      <c r="G229" s="226">
        <f t="shared" si="52"/>
        <v>12315</v>
      </c>
      <c r="H229" s="109">
        <f t="shared" si="53"/>
        <v>12315</v>
      </c>
      <c r="I229" s="109">
        <v>0</v>
      </c>
      <c r="J229" s="213"/>
      <c r="K229" s="214">
        <v>0</v>
      </c>
      <c r="L229" s="212"/>
      <c r="M229" s="212"/>
      <c r="N229" s="215"/>
    </row>
    <row r="230" spans="1:14" s="70" customFormat="1" ht="16.5" customHeight="1">
      <c r="A230" s="158"/>
      <c r="B230" s="161" t="s">
        <v>534</v>
      </c>
      <c r="C230" s="57" t="s">
        <v>535</v>
      </c>
      <c r="D230" s="109">
        <v>500</v>
      </c>
      <c r="E230" s="109"/>
      <c r="F230" s="109"/>
      <c r="G230" s="226">
        <f t="shared" si="52"/>
        <v>500</v>
      </c>
      <c r="H230" s="109">
        <f t="shared" si="53"/>
        <v>500</v>
      </c>
      <c r="I230" s="109"/>
      <c r="J230" s="213"/>
      <c r="K230" s="214"/>
      <c r="L230" s="212"/>
      <c r="M230" s="212"/>
      <c r="N230" s="215"/>
    </row>
    <row r="231" spans="1:14" s="70" customFormat="1" ht="16.5" customHeight="1">
      <c r="A231" s="158"/>
      <c r="B231" s="161" t="s">
        <v>264</v>
      </c>
      <c r="C231" s="56" t="s">
        <v>268</v>
      </c>
      <c r="D231" s="109">
        <v>3000</v>
      </c>
      <c r="E231" s="109"/>
      <c r="F231" s="109"/>
      <c r="G231" s="226">
        <f t="shared" si="52"/>
        <v>3000</v>
      </c>
      <c r="H231" s="109">
        <f t="shared" si="53"/>
        <v>3000</v>
      </c>
      <c r="I231" s="109"/>
      <c r="J231" s="213"/>
      <c r="K231" s="214"/>
      <c r="L231" s="212"/>
      <c r="M231" s="212"/>
      <c r="N231" s="215"/>
    </row>
    <row r="232" spans="1:14" s="70" customFormat="1" ht="15" customHeight="1">
      <c r="A232" s="158"/>
      <c r="B232" s="161" t="s">
        <v>63</v>
      </c>
      <c r="C232" s="56" t="s">
        <v>64</v>
      </c>
      <c r="D232" s="109">
        <v>1300</v>
      </c>
      <c r="E232" s="109"/>
      <c r="F232" s="109"/>
      <c r="G232" s="226">
        <f t="shared" si="52"/>
        <v>1300</v>
      </c>
      <c r="H232" s="109">
        <f t="shared" si="53"/>
        <v>1300</v>
      </c>
      <c r="I232" s="109">
        <v>0</v>
      </c>
      <c r="J232" s="213"/>
      <c r="K232" s="214">
        <v>0</v>
      </c>
      <c r="L232" s="212"/>
      <c r="M232" s="212"/>
      <c r="N232" s="215"/>
    </row>
    <row r="233" spans="1:14" s="70" customFormat="1" ht="17.25" customHeight="1">
      <c r="A233" s="158"/>
      <c r="B233" s="161" t="s">
        <v>67</v>
      </c>
      <c r="C233" s="56" t="s">
        <v>68</v>
      </c>
      <c r="D233" s="109">
        <v>20500</v>
      </c>
      <c r="E233" s="109"/>
      <c r="F233" s="109"/>
      <c r="G233" s="226">
        <f t="shared" si="52"/>
        <v>20500</v>
      </c>
      <c r="H233" s="109">
        <f t="shared" si="53"/>
        <v>20500</v>
      </c>
      <c r="I233" s="109">
        <v>0</v>
      </c>
      <c r="J233" s="213"/>
      <c r="K233" s="214">
        <v>0</v>
      </c>
      <c r="L233" s="212"/>
      <c r="M233" s="212"/>
      <c r="N233" s="215"/>
    </row>
    <row r="234" spans="1:14" s="70" customFormat="1" ht="17.25" customHeight="1">
      <c r="A234" s="158"/>
      <c r="B234" s="161" t="s">
        <v>265</v>
      </c>
      <c r="C234" s="56" t="s">
        <v>768</v>
      </c>
      <c r="D234" s="109">
        <v>2000</v>
      </c>
      <c r="E234" s="109"/>
      <c r="F234" s="109"/>
      <c r="G234" s="226">
        <f t="shared" si="52"/>
        <v>2000</v>
      </c>
      <c r="H234" s="109">
        <f t="shared" si="53"/>
        <v>2000</v>
      </c>
      <c r="I234" s="109"/>
      <c r="J234" s="213"/>
      <c r="K234" s="214"/>
      <c r="L234" s="212"/>
      <c r="M234" s="212"/>
      <c r="N234" s="215"/>
    </row>
    <row r="235" spans="1:14" s="70" customFormat="1" ht="17.25" customHeight="1">
      <c r="A235" s="158"/>
      <c r="B235" s="161" t="s">
        <v>266</v>
      </c>
      <c r="C235" s="56" t="s">
        <v>270</v>
      </c>
      <c r="D235" s="109">
        <v>1100</v>
      </c>
      <c r="E235" s="109"/>
      <c r="F235" s="109"/>
      <c r="G235" s="226">
        <f t="shared" si="52"/>
        <v>1100</v>
      </c>
      <c r="H235" s="109">
        <f t="shared" si="53"/>
        <v>1100</v>
      </c>
      <c r="I235" s="109"/>
      <c r="J235" s="213"/>
      <c r="K235" s="214"/>
      <c r="L235" s="212"/>
      <c r="M235" s="212"/>
      <c r="N235" s="215"/>
    </row>
    <row r="236" spans="1:14" s="70" customFormat="1" ht="17.25" customHeight="1">
      <c r="A236" s="158"/>
      <c r="B236" s="161" t="s">
        <v>267</v>
      </c>
      <c r="C236" s="56" t="s">
        <v>271</v>
      </c>
      <c r="D236" s="109">
        <v>4554</v>
      </c>
      <c r="E236" s="109"/>
      <c r="F236" s="109"/>
      <c r="G236" s="226">
        <f t="shared" si="52"/>
        <v>4554</v>
      </c>
      <c r="H236" s="109">
        <f t="shared" si="53"/>
        <v>4554</v>
      </c>
      <c r="I236" s="109"/>
      <c r="J236" s="213"/>
      <c r="K236" s="214"/>
      <c r="L236" s="212"/>
      <c r="M236" s="212"/>
      <c r="N236" s="215"/>
    </row>
    <row r="237" spans="1:14" s="70" customFormat="1" ht="18.75" customHeight="1">
      <c r="A237" s="155" t="s">
        <v>338</v>
      </c>
      <c r="B237" s="151"/>
      <c r="C237" s="92" t="s">
        <v>337</v>
      </c>
      <c r="D237" s="210">
        <f>D238</f>
        <v>326163</v>
      </c>
      <c r="E237" s="210">
        <f aca="true" t="shared" si="54" ref="E237:N237">E238</f>
        <v>0</v>
      </c>
      <c r="F237" s="210">
        <f t="shared" si="54"/>
        <v>0</v>
      </c>
      <c r="G237" s="210">
        <f t="shared" si="54"/>
        <v>326163</v>
      </c>
      <c r="H237" s="210">
        <f t="shared" si="54"/>
        <v>326163</v>
      </c>
      <c r="I237" s="210">
        <f t="shared" si="54"/>
        <v>0</v>
      </c>
      <c r="J237" s="210">
        <f t="shared" si="54"/>
        <v>0</v>
      </c>
      <c r="K237" s="210">
        <f t="shared" si="54"/>
        <v>326163</v>
      </c>
      <c r="L237" s="210">
        <f t="shared" si="54"/>
        <v>0</v>
      </c>
      <c r="M237" s="210">
        <f t="shared" si="54"/>
        <v>0</v>
      </c>
      <c r="N237" s="211">
        <f t="shared" si="54"/>
        <v>0</v>
      </c>
    </row>
    <row r="238" spans="1:14" s="70" customFormat="1" ht="24" customHeight="1">
      <c r="A238" s="158"/>
      <c r="B238" s="62" t="s">
        <v>167</v>
      </c>
      <c r="C238" s="235" t="s">
        <v>4</v>
      </c>
      <c r="D238" s="109">
        <v>326163</v>
      </c>
      <c r="E238" s="109"/>
      <c r="F238" s="109"/>
      <c r="G238" s="109">
        <f>D238+E238-F238</f>
        <v>326163</v>
      </c>
      <c r="H238" s="109">
        <f>G238</f>
        <v>326163</v>
      </c>
      <c r="I238" s="109">
        <v>0</v>
      </c>
      <c r="J238" s="213"/>
      <c r="K238" s="213">
        <f>H238</f>
        <v>326163</v>
      </c>
      <c r="L238" s="212"/>
      <c r="M238" s="212"/>
      <c r="N238" s="215"/>
    </row>
    <row r="239" spans="1:14" s="70" customFormat="1" ht="18.75" customHeight="1">
      <c r="A239" s="155" t="s">
        <v>169</v>
      </c>
      <c r="B239" s="151"/>
      <c r="C239" s="92" t="s">
        <v>170</v>
      </c>
      <c r="D239" s="210">
        <f>SUM(D240:D252)</f>
        <v>640837</v>
      </c>
      <c r="E239" s="210">
        <f aca="true" t="shared" si="55" ref="E239:N239">SUM(E240:E252)</f>
        <v>0</v>
      </c>
      <c r="F239" s="210">
        <f t="shared" si="55"/>
        <v>0</v>
      </c>
      <c r="G239" s="210">
        <f t="shared" si="55"/>
        <v>640837</v>
      </c>
      <c r="H239" s="210">
        <f t="shared" si="55"/>
        <v>640837</v>
      </c>
      <c r="I239" s="210">
        <f t="shared" si="55"/>
        <v>321858</v>
      </c>
      <c r="J239" s="210">
        <f t="shared" si="55"/>
        <v>58262</v>
      </c>
      <c r="K239" s="210">
        <f t="shared" si="55"/>
        <v>224386</v>
      </c>
      <c r="L239" s="210">
        <f t="shared" si="55"/>
        <v>0</v>
      </c>
      <c r="M239" s="210">
        <f t="shared" si="55"/>
        <v>0</v>
      </c>
      <c r="N239" s="211">
        <f t="shared" si="55"/>
        <v>0</v>
      </c>
    </row>
    <row r="240" spans="1:14" s="70" customFormat="1" ht="33" customHeight="1">
      <c r="A240" s="159"/>
      <c r="B240" s="229" t="s">
        <v>167</v>
      </c>
      <c r="C240" s="235" t="s">
        <v>4</v>
      </c>
      <c r="D240" s="226">
        <v>224386</v>
      </c>
      <c r="E240" s="226"/>
      <c r="F240" s="226"/>
      <c r="G240" s="226">
        <f>D240+E240-F240</f>
        <v>224386</v>
      </c>
      <c r="H240" s="109">
        <f>G240</f>
        <v>224386</v>
      </c>
      <c r="I240" s="226"/>
      <c r="J240" s="226"/>
      <c r="K240" s="226">
        <f>H240</f>
        <v>224386</v>
      </c>
      <c r="L240" s="227"/>
      <c r="M240" s="227"/>
      <c r="N240" s="228"/>
    </row>
    <row r="241" spans="1:14" s="70" customFormat="1" ht="21" customHeight="1">
      <c r="A241" s="158"/>
      <c r="B241" s="62" t="s">
        <v>48</v>
      </c>
      <c r="C241" s="56" t="s">
        <v>49</v>
      </c>
      <c r="D241" s="109">
        <v>300633</v>
      </c>
      <c r="E241" s="109"/>
      <c r="F241" s="109"/>
      <c r="G241" s="226">
        <f aca="true" t="shared" si="56" ref="G241:G252">D241+E241-F241</f>
        <v>300633</v>
      </c>
      <c r="H241" s="109">
        <f aca="true" t="shared" si="57" ref="H241:H252">G241</f>
        <v>300633</v>
      </c>
      <c r="I241" s="109">
        <f>H241</f>
        <v>300633</v>
      </c>
      <c r="J241" s="213"/>
      <c r="K241" s="214">
        <v>0</v>
      </c>
      <c r="L241" s="212"/>
      <c r="M241" s="212"/>
      <c r="N241" s="215"/>
    </row>
    <row r="242" spans="1:14" s="70" customFormat="1" ht="17.25" customHeight="1">
      <c r="A242" s="158"/>
      <c r="B242" s="62" t="s">
        <v>51</v>
      </c>
      <c r="C242" s="56" t="s">
        <v>52</v>
      </c>
      <c r="D242" s="109">
        <v>21225</v>
      </c>
      <c r="E242" s="109"/>
      <c r="F242" s="109"/>
      <c r="G242" s="226">
        <f t="shared" si="56"/>
        <v>21225</v>
      </c>
      <c r="H242" s="109">
        <f t="shared" si="57"/>
        <v>21225</v>
      </c>
      <c r="I242" s="109">
        <f>H242</f>
        <v>21225</v>
      </c>
      <c r="J242" s="213"/>
      <c r="K242" s="214">
        <v>0</v>
      </c>
      <c r="L242" s="212"/>
      <c r="M242" s="212"/>
      <c r="N242" s="215"/>
    </row>
    <row r="243" spans="1:14" s="70" customFormat="1" ht="15.75" customHeight="1">
      <c r="A243" s="158"/>
      <c r="B243" s="161" t="s">
        <v>100</v>
      </c>
      <c r="C243" s="56" t="s">
        <v>79</v>
      </c>
      <c r="D243" s="109">
        <v>49979</v>
      </c>
      <c r="E243" s="109"/>
      <c r="F243" s="109"/>
      <c r="G243" s="226">
        <f t="shared" si="56"/>
        <v>49979</v>
      </c>
      <c r="H243" s="109">
        <f t="shared" si="57"/>
        <v>49979</v>
      </c>
      <c r="I243" s="109">
        <v>0</v>
      </c>
      <c r="J243" s="213">
        <f>H243</f>
        <v>49979</v>
      </c>
      <c r="K243" s="214">
        <v>0</v>
      </c>
      <c r="L243" s="212"/>
      <c r="M243" s="212"/>
      <c r="N243" s="215"/>
    </row>
    <row r="244" spans="1:14" s="70" customFormat="1" ht="14.25" customHeight="1">
      <c r="A244" s="158"/>
      <c r="B244" s="161" t="s">
        <v>53</v>
      </c>
      <c r="C244" s="56" t="s">
        <v>54</v>
      </c>
      <c r="D244" s="109">
        <v>8283</v>
      </c>
      <c r="E244" s="109"/>
      <c r="F244" s="109"/>
      <c r="G244" s="226">
        <f t="shared" si="56"/>
        <v>8283</v>
      </c>
      <c r="H244" s="109">
        <f t="shared" si="57"/>
        <v>8283</v>
      </c>
      <c r="I244" s="109">
        <v>0</v>
      </c>
      <c r="J244" s="213">
        <f>H244</f>
        <v>8283</v>
      </c>
      <c r="K244" s="214">
        <v>0</v>
      </c>
      <c r="L244" s="212"/>
      <c r="M244" s="212"/>
      <c r="N244" s="215"/>
    </row>
    <row r="245" spans="1:14" s="70" customFormat="1" ht="14.25" customHeight="1">
      <c r="A245" s="158"/>
      <c r="B245" s="62" t="s">
        <v>55</v>
      </c>
      <c r="C245" s="57" t="s">
        <v>261</v>
      </c>
      <c r="D245" s="109">
        <v>9000</v>
      </c>
      <c r="E245" s="109"/>
      <c r="F245" s="109"/>
      <c r="G245" s="226">
        <f t="shared" si="56"/>
        <v>9000</v>
      </c>
      <c r="H245" s="109">
        <f t="shared" si="57"/>
        <v>9000</v>
      </c>
      <c r="I245" s="109">
        <v>0</v>
      </c>
      <c r="J245" s="213"/>
      <c r="K245" s="214">
        <v>0</v>
      </c>
      <c r="L245" s="212"/>
      <c r="M245" s="212"/>
      <c r="N245" s="215"/>
    </row>
    <row r="246" spans="1:14" s="70" customFormat="1" ht="14.25" customHeight="1">
      <c r="A246" s="158"/>
      <c r="B246" s="62" t="s">
        <v>57</v>
      </c>
      <c r="C246" s="57" t="s">
        <v>132</v>
      </c>
      <c r="D246" s="109">
        <v>2300</v>
      </c>
      <c r="E246" s="109"/>
      <c r="F246" s="109"/>
      <c r="G246" s="226">
        <f t="shared" si="56"/>
        <v>2300</v>
      </c>
      <c r="H246" s="109">
        <f t="shared" si="57"/>
        <v>2300</v>
      </c>
      <c r="I246" s="109">
        <v>0</v>
      </c>
      <c r="J246" s="213"/>
      <c r="K246" s="214">
        <v>0</v>
      </c>
      <c r="L246" s="212"/>
      <c r="M246" s="212"/>
      <c r="N246" s="215"/>
    </row>
    <row r="247" spans="1:14" s="70" customFormat="1" ht="14.25" customHeight="1">
      <c r="A247" s="158"/>
      <c r="B247" s="62" t="s">
        <v>120</v>
      </c>
      <c r="C247" s="56" t="s">
        <v>121</v>
      </c>
      <c r="D247" s="109">
        <v>1500</v>
      </c>
      <c r="E247" s="109"/>
      <c r="F247" s="109"/>
      <c r="G247" s="226">
        <f t="shared" si="56"/>
        <v>1500</v>
      </c>
      <c r="H247" s="109">
        <f t="shared" si="57"/>
        <v>1500</v>
      </c>
      <c r="I247" s="109"/>
      <c r="J247" s="213"/>
      <c r="K247" s="214"/>
      <c r="L247" s="212"/>
      <c r="M247" s="212"/>
      <c r="N247" s="215"/>
    </row>
    <row r="248" spans="1:14" s="70" customFormat="1" ht="15" customHeight="1">
      <c r="A248" s="158"/>
      <c r="B248" s="62" t="s">
        <v>61</v>
      </c>
      <c r="C248" s="57" t="s">
        <v>134</v>
      </c>
      <c r="D248" s="109">
        <v>2300</v>
      </c>
      <c r="E248" s="109"/>
      <c r="F248" s="109"/>
      <c r="G248" s="226">
        <f t="shared" si="56"/>
        <v>2300</v>
      </c>
      <c r="H248" s="109">
        <f t="shared" si="57"/>
        <v>2300</v>
      </c>
      <c r="I248" s="109">
        <v>0</v>
      </c>
      <c r="J248" s="213"/>
      <c r="K248" s="214">
        <v>0</v>
      </c>
      <c r="L248" s="212"/>
      <c r="M248" s="212"/>
      <c r="N248" s="215"/>
    </row>
    <row r="249" spans="1:14" s="70" customFormat="1" ht="15" customHeight="1">
      <c r="A249" s="158"/>
      <c r="B249" s="62" t="s">
        <v>534</v>
      </c>
      <c r="C249" s="57" t="s">
        <v>535</v>
      </c>
      <c r="D249" s="109">
        <v>500</v>
      </c>
      <c r="E249" s="109"/>
      <c r="F249" s="109"/>
      <c r="G249" s="226">
        <f t="shared" si="56"/>
        <v>500</v>
      </c>
      <c r="H249" s="109">
        <f t="shared" si="57"/>
        <v>500</v>
      </c>
      <c r="I249" s="109"/>
      <c r="J249" s="213"/>
      <c r="K249" s="214"/>
      <c r="L249" s="212"/>
      <c r="M249" s="212"/>
      <c r="N249" s="215"/>
    </row>
    <row r="250" spans="1:14" s="70" customFormat="1" ht="15" customHeight="1">
      <c r="A250" s="158"/>
      <c r="B250" s="62" t="s">
        <v>264</v>
      </c>
      <c r="C250" s="56" t="s">
        <v>268</v>
      </c>
      <c r="D250" s="109">
        <v>650</v>
      </c>
      <c r="E250" s="109"/>
      <c r="F250" s="109"/>
      <c r="G250" s="226">
        <f t="shared" si="56"/>
        <v>650</v>
      </c>
      <c r="H250" s="109">
        <f t="shared" si="57"/>
        <v>650</v>
      </c>
      <c r="I250" s="109"/>
      <c r="J250" s="213"/>
      <c r="K250" s="214"/>
      <c r="L250" s="212"/>
      <c r="M250" s="212"/>
      <c r="N250" s="215"/>
    </row>
    <row r="251" spans="1:14" s="70" customFormat="1" ht="16.5" customHeight="1">
      <c r="A251" s="158"/>
      <c r="B251" s="62" t="s">
        <v>67</v>
      </c>
      <c r="C251" s="57" t="s">
        <v>68</v>
      </c>
      <c r="D251" s="109">
        <v>18081</v>
      </c>
      <c r="E251" s="109"/>
      <c r="F251" s="109"/>
      <c r="G251" s="226">
        <f t="shared" si="56"/>
        <v>18081</v>
      </c>
      <c r="H251" s="109">
        <f t="shared" si="57"/>
        <v>18081</v>
      </c>
      <c r="I251" s="109">
        <v>0</v>
      </c>
      <c r="J251" s="213"/>
      <c r="K251" s="214">
        <v>0</v>
      </c>
      <c r="L251" s="212"/>
      <c r="M251" s="212"/>
      <c r="N251" s="215"/>
    </row>
    <row r="252" spans="1:14" s="70" customFormat="1" ht="15.75" customHeight="1">
      <c r="A252" s="158"/>
      <c r="B252" s="62" t="s">
        <v>266</v>
      </c>
      <c r="C252" s="56" t="s">
        <v>270</v>
      </c>
      <c r="D252" s="109">
        <v>2000</v>
      </c>
      <c r="E252" s="109"/>
      <c r="F252" s="109"/>
      <c r="G252" s="226">
        <f t="shared" si="56"/>
        <v>2000</v>
      </c>
      <c r="H252" s="109">
        <f t="shared" si="57"/>
        <v>2000</v>
      </c>
      <c r="I252" s="109"/>
      <c r="J252" s="213"/>
      <c r="K252" s="214"/>
      <c r="L252" s="212"/>
      <c r="M252" s="212"/>
      <c r="N252" s="215"/>
    </row>
    <row r="253" spans="1:14" s="70" customFormat="1" ht="15" customHeight="1">
      <c r="A253" s="155" t="s">
        <v>172</v>
      </c>
      <c r="B253" s="156"/>
      <c r="C253" s="505" t="s">
        <v>173</v>
      </c>
      <c r="D253" s="210">
        <f>SUM(D254:D275)</f>
        <v>2250922</v>
      </c>
      <c r="E253" s="210">
        <f aca="true" t="shared" si="58" ref="E253:N253">SUM(E254:E275)</f>
        <v>0</v>
      </c>
      <c r="F253" s="210">
        <f t="shared" si="58"/>
        <v>0</v>
      </c>
      <c r="G253" s="210">
        <f t="shared" si="58"/>
        <v>2250922</v>
      </c>
      <c r="H253" s="210">
        <f t="shared" si="58"/>
        <v>2250922</v>
      </c>
      <c r="I253" s="210">
        <f t="shared" si="58"/>
        <v>1437030</v>
      </c>
      <c r="J253" s="210">
        <f t="shared" si="58"/>
        <v>249434</v>
      </c>
      <c r="K253" s="210">
        <f t="shared" si="58"/>
        <v>280343</v>
      </c>
      <c r="L253" s="210">
        <f t="shared" si="58"/>
        <v>0</v>
      </c>
      <c r="M253" s="210">
        <f t="shared" si="58"/>
        <v>0</v>
      </c>
      <c r="N253" s="211">
        <f t="shared" si="58"/>
        <v>0</v>
      </c>
    </row>
    <row r="254" spans="1:14" s="70" customFormat="1" ht="33.75" customHeight="1">
      <c r="A254" s="159"/>
      <c r="B254" s="160" t="s">
        <v>167</v>
      </c>
      <c r="C254" s="235" t="s">
        <v>4</v>
      </c>
      <c r="D254" s="226">
        <v>280343</v>
      </c>
      <c r="E254" s="226"/>
      <c r="F254" s="226"/>
      <c r="G254" s="226">
        <f>D254+E254-F254</f>
        <v>280343</v>
      </c>
      <c r="H254" s="219">
        <f>G254</f>
        <v>280343</v>
      </c>
      <c r="I254" s="226"/>
      <c r="J254" s="226"/>
      <c r="K254" s="226">
        <f>H254</f>
        <v>280343</v>
      </c>
      <c r="L254" s="227"/>
      <c r="M254" s="227"/>
      <c r="N254" s="228"/>
    </row>
    <row r="255" spans="1:14" s="94" customFormat="1" ht="15.75" customHeight="1">
      <c r="A255" s="152"/>
      <c r="B255" s="62" t="s">
        <v>621</v>
      </c>
      <c r="C255" s="91" t="s">
        <v>174</v>
      </c>
      <c r="D255" s="219">
        <v>5000</v>
      </c>
      <c r="E255" s="219"/>
      <c r="F255" s="219"/>
      <c r="G255" s="226">
        <f aca="true" t="shared" si="59" ref="G255:G317">D255+E255-F255</f>
        <v>5000</v>
      </c>
      <c r="H255" s="219">
        <f aca="true" t="shared" si="60" ref="H255:H275">G255</f>
        <v>5000</v>
      </c>
      <c r="I255" s="219"/>
      <c r="J255" s="213"/>
      <c r="K255" s="214"/>
      <c r="L255" s="212"/>
      <c r="M255" s="212"/>
      <c r="N255" s="215"/>
    </row>
    <row r="256" spans="1:14" s="70" customFormat="1" ht="15" customHeight="1">
      <c r="A256" s="152"/>
      <c r="B256" s="62" t="s">
        <v>48</v>
      </c>
      <c r="C256" s="56" t="s">
        <v>318</v>
      </c>
      <c r="D256" s="109">
        <v>1335343</v>
      </c>
      <c r="E256" s="109"/>
      <c r="F256" s="109"/>
      <c r="G256" s="226">
        <f t="shared" si="59"/>
        <v>1335343</v>
      </c>
      <c r="H256" s="219">
        <f t="shared" si="60"/>
        <v>1335343</v>
      </c>
      <c r="I256" s="109">
        <f>H256</f>
        <v>1335343</v>
      </c>
      <c r="J256" s="213"/>
      <c r="K256" s="214"/>
      <c r="L256" s="212"/>
      <c r="M256" s="212"/>
      <c r="N256" s="215"/>
    </row>
    <row r="257" spans="1:14" s="70" customFormat="1" ht="14.25" customHeight="1">
      <c r="A257" s="152"/>
      <c r="B257" s="62" t="s">
        <v>51</v>
      </c>
      <c r="C257" s="56" t="s">
        <v>52</v>
      </c>
      <c r="D257" s="109">
        <v>100587</v>
      </c>
      <c r="E257" s="109"/>
      <c r="F257" s="109"/>
      <c r="G257" s="226">
        <f t="shared" si="59"/>
        <v>100587</v>
      </c>
      <c r="H257" s="219">
        <f t="shared" si="60"/>
        <v>100587</v>
      </c>
      <c r="I257" s="109">
        <f>H257</f>
        <v>100587</v>
      </c>
      <c r="J257" s="213"/>
      <c r="K257" s="214"/>
      <c r="L257" s="212"/>
      <c r="M257" s="212"/>
      <c r="N257" s="215"/>
    </row>
    <row r="258" spans="1:14" s="70" customFormat="1" ht="15" customHeight="1">
      <c r="A258" s="152"/>
      <c r="B258" s="161" t="s">
        <v>100</v>
      </c>
      <c r="C258" s="56" t="s">
        <v>114</v>
      </c>
      <c r="D258" s="109">
        <v>216768</v>
      </c>
      <c r="E258" s="109"/>
      <c r="F258" s="109"/>
      <c r="G258" s="226">
        <f t="shared" si="59"/>
        <v>216768</v>
      </c>
      <c r="H258" s="219">
        <f t="shared" si="60"/>
        <v>216768</v>
      </c>
      <c r="I258" s="109"/>
      <c r="J258" s="213">
        <f>H258</f>
        <v>216768</v>
      </c>
      <c r="K258" s="214"/>
      <c r="L258" s="212"/>
      <c r="M258" s="212"/>
      <c r="N258" s="215"/>
    </row>
    <row r="259" spans="1:14" s="70" customFormat="1" ht="16.5" customHeight="1">
      <c r="A259" s="152"/>
      <c r="B259" s="161" t="s">
        <v>53</v>
      </c>
      <c r="C259" s="56" t="s">
        <v>54</v>
      </c>
      <c r="D259" s="109">
        <v>32666</v>
      </c>
      <c r="E259" s="109"/>
      <c r="F259" s="109"/>
      <c r="G259" s="226">
        <f t="shared" si="59"/>
        <v>32666</v>
      </c>
      <c r="H259" s="219">
        <f t="shared" si="60"/>
        <v>32666</v>
      </c>
      <c r="I259" s="109"/>
      <c r="J259" s="213">
        <f>H259</f>
        <v>32666</v>
      </c>
      <c r="K259" s="214"/>
      <c r="L259" s="212"/>
      <c r="M259" s="212"/>
      <c r="N259" s="215"/>
    </row>
    <row r="260" spans="1:14" s="70" customFormat="1" ht="15.75" customHeight="1">
      <c r="A260" s="152"/>
      <c r="B260" s="62" t="s">
        <v>175</v>
      </c>
      <c r="C260" s="57" t="s">
        <v>262</v>
      </c>
      <c r="D260" s="109">
        <v>5000</v>
      </c>
      <c r="E260" s="109"/>
      <c r="F260" s="109"/>
      <c r="G260" s="226">
        <f t="shared" si="59"/>
        <v>5000</v>
      </c>
      <c r="H260" s="219">
        <f t="shared" si="60"/>
        <v>5000</v>
      </c>
      <c r="I260" s="109"/>
      <c r="J260" s="213"/>
      <c r="K260" s="214"/>
      <c r="L260" s="212"/>
      <c r="M260" s="212"/>
      <c r="N260" s="215"/>
    </row>
    <row r="261" spans="1:14" s="70" customFormat="1" ht="15" customHeight="1">
      <c r="A261" s="152"/>
      <c r="B261" s="61">
        <v>4170</v>
      </c>
      <c r="C261" s="261" t="s">
        <v>533</v>
      </c>
      <c r="D261" s="109">
        <v>1100</v>
      </c>
      <c r="E261" s="109"/>
      <c r="F261" s="109"/>
      <c r="G261" s="226">
        <f t="shared" si="59"/>
        <v>1100</v>
      </c>
      <c r="H261" s="219">
        <f t="shared" si="60"/>
        <v>1100</v>
      </c>
      <c r="I261" s="109">
        <f>H261</f>
        <v>1100</v>
      </c>
      <c r="J261" s="213"/>
      <c r="K261" s="214"/>
      <c r="L261" s="212"/>
      <c r="M261" s="212"/>
      <c r="N261" s="215"/>
    </row>
    <row r="262" spans="1:14" s="70" customFormat="1" ht="15" customHeight="1">
      <c r="A262" s="152"/>
      <c r="B262" s="262">
        <v>4210</v>
      </c>
      <c r="C262" s="57" t="s">
        <v>56</v>
      </c>
      <c r="D262" s="109">
        <v>85000</v>
      </c>
      <c r="E262" s="109"/>
      <c r="F262" s="109"/>
      <c r="G262" s="226">
        <f t="shared" si="59"/>
        <v>85000</v>
      </c>
      <c r="H262" s="219">
        <f t="shared" si="60"/>
        <v>85000</v>
      </c>
      <c r="I262" s="109"/>
      <c r="J262" s="213"/>
      <c r="K262" s="214"/>
      <c r="L262" s="212"/>
      <c r="M262" s="212"/>
      <c r="N262" s="215"/>
    </row>
    <row r="263" spans="1:14" s="70" customFormat="1" ht="15" customHeight="1">
      <c r="A263" s="152"/>
      <c r="B263" s="61">
        <v>4240</v>
      </c>
      <c r="C263" s="57" t="s">
        <v>263</v>
      </c>
      <c r="D263" s="109">
        <v>7000</v>
      </c>
      <c r="E263" s="109"/>
      <c r="F263" s="109"/>
      <c r="G263" s="226">
        <f t="shared" si="59"/>
        <v>7000</v>
      </c>
      <c r="H263" s="219">
        <f t="shared" si="60"/>
        <v>7000</v>
      </c>
      <c r="I263" s="109"/>
      <c r="J263" s="213"/>
      <c r="K263" s="214"/>
      <c r="L263" s="212"/>
      <c r="M263" s="212"/>
      <c r="N263" s="215"/>
    </row>
    <row r="264" spans="1:14" s="70" customFormat="1" ht="15.75" customHeight="1">
      <c r="A264" s="152"/>
      <c r="B264" s="62" t="s">
        <v>57</v>
      </c>
      <c r="C264" s="57" t="s">
        <v>132</v>
      </c>
      <c r="D264" s="109">
        <v>34348</v>
      </c>
      <c r="E264" s="109"/>
      <c r="F264" s="109"/>
      <c r="G264" s="226">
        <f t="shared" si="59"/>
        <v>34348</v>
      </c>
      <c r="H264" s="219">
        <f t="shared" si="60"/>
        <v>34348</v>
      </c>
      <c r="I264" s="109"/>
      <c r="J264" s="213"/>
      <c r="K264" s="214"/>
      <c r="L264" s="212"/>
      <c r="M264" s="212"/>
      <c r="N264" s="215"/>
    </row>
    <row r="265" spans="1:14" s="70" customFormat="1" ht="18" customHeight="1">
      <c r="A265" s="152"/>
      <c r="B265" s="62" t="s">
        <v>120</v>
      </c>
      <c r="C265" s="57" t="s">
        <v>121</v>
      </c>
      <c r="D265" s="109">
        <v>2400</v>
      </c>
      <c r="E265" s="109"/>
      <c r="F265" s="109"/>
      <c r="G265" s="226">
        <f t="shared" si="59"/>
        <v>2400</v>
      </c>
      <c r="H265" s="219">
        <f t="shared" si="60"/>
        <v>2400</v>
      </c>
      <c r="I265" s="109"/>
      <c r="J265" s="213"/>
      <c r="K265" s="214"/>
      <c r="L265" s="212"/>
      <c r="M265" s="212"/>
      <c r="N265" s="215"/>
    </row>
    <row r="266" spans="1:14" s="70" customFormat="1" ht="16.5" customHeight="1">
      <c r="A266" s="152"/>
      <c r="B266" s="62" t="s">
        <v>61</v>
      </c>
      <c r="C266" s="57" t="s">
        <v>134</v>
      </c>
      <c r="D266" s="109">
        <v>27000</v>
      </c>
      <c r="E266" s="109"/>
      <c r="F266" s="109"/>
      <c r="G266" s="226">
        <f t="shared" si="59"/>
        <v>27000</v>
      </c>
      <c r="H266" s="219">
        <f t="shared" si="60"/>
        <v>27000</v>
      </c>
      <c r="I266" s="109"/>
      <c r="J266" s="213"/>
      <c r="K266" s="214"/>
      <c r="L266" s="212"/>
      <c r="M266" s="212"/>
      <c r="N266" s="215"/>
    </row>
    <row r="267" spans="1:14" s="70" customFormat="1" ht="16.5" customHeight="1">
      <c r="A267" s="152"/>
      <c r="B267" s="62" t="s">
        <v>534</v>
      </c>
      <c r="C267" s="57" t="s">
        <v>535</v>
      </c>
      <c r="D267" s="109">
        <v>3920</v>
      </c>
      <c r="E267" s="109"/>
      <c r="F267" s="109"/>
      <c r="G267" s="226">
        <f t="shared" si="59"/>
        <v>3920</v>
      </c>
      <c r="H267" s="219">
        <f t="shared" si="60"/>
        <v>3920</v>
      </c>
      <c r="I267" s="109"/>
      <c r="J267" s="213"/>
      <c r="K267" s="214"/>
      <c r="L267" s="212"/>
      <c r="M267" s="212"/>
      <c r="N267" s="215"/>
    </row>
    <row r="268" spans="1:14" s="70" customFormat="1" ht="16.5" customHeight="1">
      <c r="A268" s="152"/>
      <c r="B268" s="62" t="s">
        <v>264</v>
      </c>
      <c r="C268" s="56" t="s">
        <v>268</v>
      </c>
      <c r="D268" s="109">
        <v>5760</v>
      </c>
      <c r="E268" s="109"/>
      <c r="F268" s="109"/>
      <c r="G268" s="226">
        <f t="shared" si="59"/>
        <v>5760</v>
      </c>
      <c r="H268" s="219">
        <f t="shared" si="60"/>
        <v>5760</v>
      </c>
      <c r="I268" s="109"/>
      <c r="J268" s="213"/>
      <c r="K268" s="214"/>
      <c r="L268" s="212"/>
      <c r="M268" s="212"/>
      <c r="N268" s="215"/>
    </row>
    <row r="269" spans="1:14" s="70" customFormat="1" ht="17.25" customHeight="1">
      <c r="A269" s="152"/>
      <c r="B269" s="62" t="s">
        <v>63</v>
      </c>
      <c r="C269" s="57" t="s">
        <v>64</v>
      </c>
      <c r="D269" s="109">
        <v>5200</v>
      </c>
      <c r="E269" s="109"/>
      <c r="F269" s="109"/>
      <c r="G269" s="226">
        <f t="shared" si="59"/>
        <v>5200</v>
      </c>
      <c r="H269" s="219">
        <f t="shared" si="60"/>
        <v>5200</v>
      </c>
      <c r="I269" s="109"/>
      <c r="J269" s="213"/>
      <c r="K269" s="214"/>
      <c r="L269" s="212"/>
      <c r="M269" s="212"/>
      <c r="N269" s="215"/>
    </row>
    <row r="270" spans="1:14" s="70" customFormat="1" ht="18.75" customHeight="1">
      <c r="A270" s="152"/>
      <c r="B270" s="62" t="s">
        <v>67</v>
      </c>
      <c r="C270" s="57" t="s">
        <v>68</v>
      </c>
      <c r="D270" s="109">
        <v>84487</v>
      </c>
      <c r="E270" s="109"/>
      <c r="F270" s="109"/>
      <c r="G270" s="226">
        <f t="shared" si="59"/>
        <v>84487</v>
      </c>
      <c r="H270" s="219">
        <f t="shared" si="60"/>
        <v>84487</v>
      </c>
      <c r="I270" s="109"/>
      <c r="J270" s="213"/>
      <c r="K270" s="214"/>
      <c r="L270" s="212"/>
      <c r="M270" s="212"/>
      <c r="N270" s="215"/>
    </row>
    <row r="271" spans="1:14" s="70" customFormat="1" ht="18.75" customHeight="1">
      <c r="A271" s="152"/>
      <c r="B271" s="62" t="s">
        <v>83</v>
      </c>
      <c r="C271" s="57" t="s">
        <v>84</v>
      </c>
      <c r="D271" s="109">
        <v>700</v>
      </c>
      <c r="E271" s="109"/>
      <c r="F271" s="109"/>
      <c r="G271" s="226">
        <f t="shared" si="59"/>
        <v>700</v>
      </c>
      <c r="H271" s="219">
        <f t="shared" si="60"/>
        <v>700</v>
      </c>
      <c r="I271" s="109"/>
      <c r="J271" s="213"/>
      <c r="K271" s="214"/>
      <c r="L271" s="212"/>
      <c r="M271" s="212"/>
      <c r="N271" s="215"/>
    </row>
    <row r="272" spans="1:14" s="70" customFormat="1" ht="15" customHeight="1">
      <c r="A272" s="152"/>
      <c r="B272" s="62" t="s">
        <v>137</v>
      </c>
      <c r="C272" s="57" t="s">
        <v>280</v>
      </c>
      <c r="D272" s="109">
        <v>10000</v>
      </c>
      <c r="E272" s="109"/>
      <c r="F272" s="109"/>
      <c r="G272" s="226">
        <f t="shared" si="59"/>
        <v>10000</v>
      </c>
      <c r="H272" s="219">
        <f t="shared" si="60"/>
        <v>10000</v>
      </c>
      <c r="I272" s="109"/>
      <c r="J272" s="213"/>
      <c r="K272" s="214"/>
      <c r="L272" s="212"/>
      <c r="M272" s="212"/>
      <c r="N272" s="215"/>
    </row>
    <row r="273" spans="1:14" s="70" customFormat="1" ht="21.75" customHeight="1">
      <c r="A273" s="152"/>
      <c r="B273" s="62" t="s">
        <v>265</v>
      </c>
      <c r="C273" s="56" t="s">
        <v>768</v>
      </c>
      <c r="D273" s="109">
        <v>2000</v>
      </c>
      <c r="E273" s="109"/>
      <c r="F273" s="109"/>
      <c r="G273" s="226">
        <f t="shared" si="59"/>
        <v>2000</v>
      </c>
      <c r="H273" s="219">
        <f t="shared" si="60"/>
        <v>2000</v>
      </c>
      <c r="I273" s="109"/>
      <c r="J273" s="213"/>
      <c r="K273" s="214"/>
      <c r="L273" s="212"/>
      <c r="M273" s="212"/>
      <c r="N273" s="215"/>
    </row>
    <row r="274" spans="1:14" s="70" customFormat="1" ht="18.75" customHeight="1">
      <c r="A274" s="152"/>
      <c r="B274" s="62" t="s">
        <v>266</v>
      </c>
      <c r="C274" s="56" t="s">
        <v>270</v>
      </c>
      <c r="D274" s="109">
        <v>2300</v>
      </c>
      <c r="E274" s="109"/>
      <c r="F274" s="109"/>
      <c r="G274" s="226">
        <f t="shared" si="59"/>
        <v>2300</v>
      </c>
      <c r="H274" s="219">
        <f t="shared" si="60"/>
        <v>2300</v>
      </c>
      <c r="I274" s="109"/>
      <c r="J274" s="213"/>
      <c r="K274" s="214"/>
      <c r="L274" s="212"/>
      <c r="M274" s="212"/>
      <c r="N274" s="215"/>
    </row>
    <row r="275" spans="1:14" s="70" customFormat="1" ht="18.75" customHeight="1">
      <c r="A275" s="152"/>
      <c r="B275" s="62" t="s">
        <v>267</v>
      </c>
      <c r="C275" s="56" t="s">
        <v>271</v>
      </c>
      <c r="D275" s="109">
        <v>4000</v>
      </c>
      <c r="E275" s="109"/>
      <c r="F275" s="109"/>
      <c r="G275" s="226">
        <f t="shared" si="59"/>
        <v>4000</v>
      </c>
      <c r="H275" s="219">
        <f t="shared" si="60"/>
        <v>4000</v>
      </c>
      <c r="I275" s="109"/>
      <c r="J275" s="213"/>
      <c r="K275" s="214"/>
      <c r="L275" s="212"/>
      <c r="M275" s="212"/>
      <c r="N275" s="215"/>
    </row>
    <row r="276" spans="1:14" s="70" customFormat="1" ht="18.75" customHeight="1">
      <c r="A276" s="150" t="s">
        <v>608</v>
      </c>
      <c r="B276" s="95"/>
      <c r="C276" s="505" t="s">
        <v>609</v>
      </c>
      <c r="D276" s="210">
        <f>SUM(D277:D285)</f>
        <v>827874</v>
      </c>
      <c r="E276" s="210">
        <f aca="true" t="shared" si="61" ref="E276:N276">SUM(E277:E285)</f>
        <v>0</v>
      </c>
      <c r="F276" s="210">
        <f t="shared" si="61"/>
        <v>0</v>
      </c>
      <c r="G276" s="210">
        <f t="shared" si="61"/>
        <v>827874</v>
      </c>
      <c r="H276" s="210">
        <f t="shared" si="61"/>
        <v>827874</v>
      </c>
      <c r="I276" s="210">
        <f t="shared" si="61"/>
        <v>645232</v>
      </c>
      <c r="J276" s="210">
        <f t="shared" si="61"/>
        <v>113099</v>
      </c>
      <c r="K276" s="210">
        <f t="shared" si="61"/>
        <v>0</v>
      </c>
      <c r="L276" s="210">
        <f t="shared" si="61"/>
        <v>0</v>
      </c>
      <c r="M276" s="210">
        <f t="shared" si="61"/>
        <v>0</v>
      </c>
      <c r="N276" s="211">
        <f t="shared" si="61"/>
        <v>0</v>
      </c>
    </row>
    <row r="277" spans="1:14" s="70" customFormat="1" ht="16.5" customHeight="1">
      <c r="A277" s="152"/>
      <c r="B277" s="57">
        <v>4010</v>
      </c>
      <c r="C277" s="56" t="s">
        <v>318</v>
      </c>
      <c r="D277" s="109">
        <v>585215</v>
      </c>
      <c r="E277" s="109"/>
      <c r="F277" s="109"/>
      <c r="G277" s="226">
        <f t="shared" si="59"/>
        <v>585215</v>
      </c>
      <c r="H277" s="109">
        <f>G277</f>
        <v>585215</v>
      </c>
      <c r="I277" s="109">
        <f>H277</f>
        <v>585215</v>
      </c>
      <c r="J277" s="213"/>
      <c r="K277" s="214"/>
      <c r="L277" s="212"/>
      <c r="M277" s="212"/>
      <c r="N277" s="215"/>
    </row>
    <row r="278" spans="1:14" s="70" customFormat="1" ht="16.5" customHeight="1">
      <c r="A278" s="152"/>
      <c r="B278" s="57">
        <v>4040</v>
      </c>
      <c r="C278" s="56" t="s">
        <v>52</v>
      </c>
      <c r="D278" s="109">
        <v>60017</v>
      </c>
      <c r="E278" s="109"/>
      <c r="F278" s="109"/>
      <c r="G278" s="226">
        <f t="shared" si="59"/>
        <v>60017</v>
      </c>
      <c r="H278" s="109">
        <f aca="true" t="shared" si="62" ref="H278:H341">G278</f>
        <v>60017</v>
      </c>
      <c r="I278" s="109">
        <f>H278</f>
        <v>60017</v>
      </c>
      <c r="J278" s="213"/>
      <c r="K278" s="214"/>
      <c r="L278" s="212"/>
      <c r="M278" s="212"/>
      <c r="N278" s="215"/>
    </row>
    <row r="279" spans="1:14" s="70" customFormat="1" ht="13.5" customHeight="1">
      <c r="A279" s="152"/>
      <c r="B279" s="57">
        <v>4110</v>
      </c>
      <c r="C279" s="56" t="s">
        <v>114</v>
      </c>
      <c r="D279" s="109">
        <v>98034</v>
      </c>
      <c r="E279" s="109"/>
      <c r="F279" s="109"/>
      <c r="G279" s="226">
        <f t="shared" si="59"/>
        <v>98034</v>
      </c>
      <c r="H279" s="109">
        <f t="shared" si="62"/>
        <v>98034</v>
      </c>
      <c r="I279" s="109"/>
      <c r="J279" s="213">
        <f>H279</f>
        <v>98034</v>
      </c>
      <c r="K279" s="214"/>
      <c r="L279" s="212"/>
      <c r="M279" s="212"/>
      <c r="N279" s="215"/>
    </row>
    <row r="280" spans="1:14" s="70" customFormat="1" ht="13.5" customHeight="1">
      <c r="A280" s="152"/>
      <c r="B280" s="57">
        <v>4120</v>
      </c>
      <c r="C280" s="56" t="s">
        <v>54</v>
      </c>
      <c r="D280" s="109">
        <v>15065</v>
      </c>
      <c r="E280" s="109"/>
      <c r="F280" s="109"/>
      <c r="G280" s="226">
        <f t="shared" si="59"/>
        <v>15065</v>
      </c>
      <c r="H280" s="109">
        <f t="shared" si="62"/>
        <v>15065</v>
      </c>
      <c r="I280" s="109"/>
      <c r="J280" s="213">
        <f>H280</f>
        <v>15065</v>
      </c>
      <c r="K280" s="214"/>
      <c r="L280" s="212"/>
      <c r="M280" s="212"/>
      <c r="N280" s="215"/>
    </row>
    <row r="281" spans="1:14" s="70" customFormat="1" ht="13.5" customHeight="1">
      <c r="A281" s="152"/>
      <c r="B281" s="57">
        <v>4210</v>
      </c>
      <c r="C281" s="57" t="s">
        <v>82</v>
      </c>
      <c r="D281" s="109">
        <v>2200</v>
      </c>
      <c r="E281" s="109"/>
      <c r="F281" s="109"/>
      <c r="G281" s="226">
        <f t="shared" si="59"/>
        <v>2200</v>
      </c>
      <c r="H281" s="109">
        <f t="shared" si="62"/>
        <v>2200</v>
      </c>
      <c r="I281" s="109"/>
      <c r="J281" s="213"/>
      <c r="K281" s="214"/>
      <c r="L281" s="212"/>
      <c r="M281" s="212"/>
      <c r="N281" s="215"/>
    </row>
    <row r="282" spans="1:14" s="70" customFormat="1" ht="13.5" customHeight="1">
      <c r="A282" s="152"/>
      <c r="B282" s="57">
        <v>4260</v>
      </c>
      <c r="C282" s="57" t="s">
        <v>132</v>
      </c>
      <c r="D282" s="109">
        <v>18000</v>
      </c>
      <c r="E282" s="109"/>
      <c r="F282" s="109"/>
      <c r="G282" s="226">
        <f t="shared" si="59"/>
        <v>18000</v>
      </c>
      <c r="H282" s="109">
        <f t="shared" si="62"/>
        <v>18000</v>
      </c>
      <c r="I282" s="109"/>
      <c r="J282" s="213"/>
      <c r="K282" s="214"/>
      <c r="L282" s="212"/>
      <c r="M282" s="212"/>
      <c r="N282" s="215"/>
    </row>
    <row r="283" spans="1:14" s="70" customFormat="1" ht="13.5" customHeight="1">
      <c r="A283" s="152"/>
      <c r="B283" s="57">
        <v>4300</v>
      </c>
      <c r="C283" s="57" t="s">
        <v>62</v>
      </c>
      <c r="D283" s="109">
        <v>8600</v>
      </c>
      <c r="E283" s="109"/>
      <c r="F283" s="109"/>
      <c r="G283" s="226">
        <f t="shared" si="59"/>
        <v>8600</v>
      </c>
      <c r="H283" s="109">
        <f t="shared" si="62"/>
        <v>8600</v>
      </c>
      <c r="I283" s="109"/>
      <c r="J283" s="213"/>
      <c r="K283" s="214"/>
      <c r="L283" s="212"/>
      <c r="M283" s="212"/>
      <c r="N283" s="215"/>
    </row>
    <row r="284" spans="1:14" s="70" customFormat="1" ht="13.5" customHeight="1">
      <c r="A284" s="152"/>
      <c r="B284" s="57">
        <v>4370</v>
      </c>
      <c r="C284" s="56" t="s">
        <v>268</v>
      </c>
      <c r="D284" s="109">
        <v>1800</v>
      </c>
      <c r="E284" s="109"/>
      <c r="F284" s="109"/>
      <c r="G284" s="226">
        <f t="shared" si="59"/>
        <v>1800</v>
      </c>
      <c r="H284" s="109">
        <f t="shared" si="62"/>
        <v>1800</v>
      </c>
      <c r="I284" s="109"/>
      <c r="J284" s="213"/>
      <c r="K284" s="214"/>
      <c r="L284" s="212"/>
      <c r="M284" s="212"/>
      <c r="N284" s="215"/>
    </row>
    <row r="285" spans="1:14" s="70" customFormat="1" ht="13.5" customHeight="1">
      <c r="A285" s="152"/>
      <c r="B285" s="57">
        <v>4440</v>
      </c>
      <c r="C285" s="57" t="s">
        <v>68</v>
      </c>
      <c r="D285" s="109">
        <v>38943</v>
      </c>
      <c r="E285" s="109"/>
      <c r="F285" s="109"/>
      <c r="G285" s="226">
        <f t="shared" si="59"/>
        <v>38943</v>
      </c>
      <c r="H285" s="109">
        <f t="shared" si="62"/>
        <v>38943</v>
      </c>
      <c r="I285" s="109"/>
      <c r="J285" s="213"/>
      <c r="K285" s="214"/>
      <c r="L285" s="212"/>
      <c r="M285" s="212"/>
      <c r="N285" s="215"/>
    </row>
    <row r="286" spans="1:14" s="70" customFormat="1" ht="18.75" customHeight="1">
      <c r="A286" s="150" t="s">
        <v>202</v>
      </c>
      <c r="B286" s="151"/>
      <c r="C286" s="505" t="s">
        <v>203</v>
      </c>
      <c r="D286" s="210">
        <f aca="true" t="shared" si="63" ref="D286:N286">SUM(D287:D312)</f>
        <v>4674673</v>
      </c>
      <c r="E286" s="210">
        <f t="shared" si="63"/>
        <v>102705</v>
      </c>
      <c r="F286" s="210">
        <f t="shared" si="63"/>
        <v>865</v>
      </c>
      <c r="G286" s="210">
        <f t="shared" si="63"/>
        <v>4776513</v>
      </c>
      <c r="H286" s="210">
        <f t="shared" si="63"/>
        <v>4776513</v>
      </c>
      <c r="I286" s="210">
        <f t="shared" si="63"/>
        <v>3097439</v>
      </c>
      <c r="J286" s="210">
        <f t="shared" si="63"/>
        <v>543727</v>
      </c>
      <c r="K286" s="210">
        <f t="shared" si="63"/>
        <v>138562</v>
      </c>
      <c r="L286" s="210">
        <f t="shared" si="63"/>
        <v>0</v>
      </c>
      <c r="M286" s="210">
        <f t="shared" si="63"/>
        <v>0</v>
      </c>
      <c r="N286" s="211">
        <f t="shared" si="63"/>
        <v>0</v>
      </c>
    </row>
    <row r="287" spans="1:14" s="70" customFormat="1" ht="36" customHeight="1">
      <c r="A287" s="146"/>
      <c r="B287" s="229" t="s">
        <v>167</v>
      </c>
      <c r="C287" s="235" t="s">
        <v>4</v>
      </c>
      <c r="D287" s="226">
        <v>138562</v>
      </c>
      <c r="E287" s="226"/>
      <c r="F287" s="226"/>
      <c r="G287" s="226">
        <f t="shared" si="59"/>
        <v>138562</v>
      </c>
      <c r="H287" s="109">
        <f t="shared" si="62"/>
        <v>138562</v>
      </c>
      <c r="I287" s="226"/>
      <c r="J287" s="226"/>
      <c r="K287" s="226">
        <f>H287</f>
        <v>138562</v>
      </c>
      <c r="L287" s="227"/>
      <c r="M287" s="227"/>
      <c r="N287" s="228"/>
    </row>
    <row r="288" spans="1:14" s="70" customFormat="1" ht="18" customHeight="1">
      <c r="A288" s="152"/>
      <c r="B288" s="62" t="s">
        <v>621</v>
      </c>
      <c r="C288" s="56" t="s">
        <v>204</v>
      </c>
      <c r="D288" s="109">
        <v>1000</v>
      </c>
      <c r="E288" s="109">
        <v>168</v>
      </c>
      <c r="F288" s="109"/>
      <c r="G288" s="226">
        <f t="shared" si="59"/>
        <v>1168</v>
      </c>
      <c r="H288" s="109">
        <f t="shared" si="62"/>
        <v>1168</v>
      </c>
      <c r="I288" s="109"/>
      <c r="J288" s="213"/>
      <c r="K288" s="214"/>
      <c r="L288" s="212"/>
      <c r="M288" s="212"/>
      <c r="N288" s="215"/>
    </row>
    <row r="289" spans="1:14" s="70" customFormat="1" ht="15.75" customHeight="1">
      <c r="A289" s="152"/>
      <c r="B289" s="62" t="s">
        <v>48</v>
      </c>
      <c r="C289" s="56" t="s">
        <v>318</v>
      </c>
      <c r="D289" s="109">
        <v>2827233</v>
      </c>
      <c r="E289" s="109">
        <v>37798</v>
      </c>
      <c r="F289" s="109"/>
      <c r="G289" s="226">
        <f t="shared" si="59"/>
        <v>2865031</v>
      </c>
      <c r="H289" s="109">
        <f t="shared" si="62"/>
        <v>2865031</v>
      </c>
      <c r="I289" s="109">
        <f>H289</f>
        <v>2865031</v>
      </c>
      <c r="J289" s="213"/>
      <c r="K289" s="214"/>
      <c r="L289" s="212"/>
      <c r="M289" s="212"/>
      <c r="N289" s="215"/>
    </row>
    <row r="290" spans="1:14" s="70" customFormat="1" ht="15" customHeight="1">
      <c r="A290" s="152"/>
      <c r="B290" s="62" t="s">
        <v>51</v>
      </c>
      <c r="C290" s="56" t="s">
        <v>52</v>
      </c>
      <c r="D290" s="109">
        <v>221020</v>
      </c>
      <c r="E290" s="109">
        <v>2788</v>
      </c>
      <c r="F290" s="109"/>
      <c r="G290" s="226">
        <f t="shared" si="59"/>
        <v>223808</v>
      </c>
      <c r="H290" s="109">
        <f t="shared" si="62"/>
        <v>223808</v>
      </c>
      <c r="I290" s="109">
        <f>H290</f>
        <v>223808</v>
      </c>
      <c r="J290" s="213"/>
      <c r="K290" s="214"/>
      <c r="L290" s="212"/>
      <c r="M290" s="212"/>
      <c r="N290" s="215"/>
    </row>
    <row r="291" spans="1:14" s="70" customFormat="1" ht="12.75" customHeight="1">
      <c r="A291" s="152"/>
      <c r="B291" s="161" t="s">
        <v>100</v>
      </c>
      <c r="C291" s="56" t="s">
        <v>114</v>
      </c>
      <c r="D291" s="109">
        <v>463762</v>
      </c>
      <c r="E291" s="109">
        <v>6812</v>
      </c>
      <c r="F291" s="109"/>
      <c r="G291" s="226">
        <f t="shared" si="59"/>
        <v>470574</v>
      </c>
      <c r="H291" s="109">
        <f t="shared" si="62"/>
        <v>470574</v>
      </c>
      <c r="I291" s="109"/>
      <c r="J291" s="213">
        <f>H291</f>
        <v>470574</v>
      </c>
      <c r="K291" s="214"/>
      <c r="L291" s="212"/>
      <c r="M291" s="212"/>
      <c r="N291" s="215"/>
    </row>
    <row r="292" spans="1:14" s="70" customFormat="1" ht="15" customHeight="1">
      <c r="A292" s="152"/>
      <c r="B292" s="161" t="s">
        <v>53</v>
      </c>
      <c r="C292" s="56" t="s">
        <v>54</v>
      </c>
      <c r="D292" s="109">
        <v>72197</v>
      </c>
      <c r="E292" s="109">
        <v>956</v>
      </c>
      <c r="F292" s="109"/>
      <c r="G292" s="226">
        <f t="shared" si="59"/>
        <v>73153</v>
      </c>
      <c r="H292" s="109">
        <f t="shared" si="62"/>
        <v>73153</v>
      </c>
      <c r="I292" s="109"/>
      <c r="J292" s="213">
        <f>H292</f>
        <v>73153</v>
      </c>
      <c r="K292" s="214"/>
      <c r="L292" s="212"/>
      <c r="M292" s="212"/>
      <c r="N292" s="215"/>
    </row>
    <row r="293" spans="1:14" s="70" customFormat="1" ht="14.25" customHeight="1">
      <c r="A293" s="152"/>
      <c r="B293" s="62" t="s">
        <v>175</v>
      </c>
      <c r="C293" s="56" t="s">
        <v>205</v>
      </c>
      <c r="D293" s="109">
        <v>12000</v>
      </c>
      <c r="E293" s="109"/>
      <c r="F293" s="109"/>
      <c r="G293" s="226">
        <f t="shared" si="59"/>
        <v>12000</v>
      </c>
      <c r="H293" s="109">
        <f t="shared" si="62"/>
        <v>12000</v>
      </c>
      <c r="I293" s="109"/>
      <c r="J293" s="213"/>
      <c r="K293" s="214"/>
      <c r="L293" s="212"/>
      <c r="M293" s="212"/>
      <c r="N293" s="215"/>
    </row>
    <row r="294" spans="1:14" s="70" customFormat="1" ht="14.25" customHeight="1">
      <c r="A294" s="152"/>
      <c r="B294" s="62" t="s">
        <v>532</v>
      </c>
      <c r="C294" s="56" t="s">
        <v>533</v>
      </c>
      <c r="D294" s="109">
        <v>8600</v>
      </c>
      <c r="E294" s="109"/>
      <c r="F294" s="109"/>
      <c r="G294" s="226">
        <f t="shared" si="59"/>
        <v>8600</v>
      </c>
      <c r="H294" s="109">
        <f t="shared" si="62"/>
        <v>8600</v>
      </c>
      <c r="I294" s="109">
        <f>H294</f>
        <v>8600</v>
      </c>
      <c r="J294" s="213"/>
      <c r="K294" s="214"/>
      <c r="L294" s="212"/>
      <c r="M294" s="212"/>
      <c r="N294" s="215"/>
    </row>
    <row r="295" spans="1:14" s="70" customFormat="1" ht="15" customHeight="1">
      <c r="A295" s="152"/>
      <c r="B295" s="62" t="s">
        <v>55</v>
      </c>
      <c r="C295" s="57" t="s">
        <v>82</v>
      </c>
      <c r="D295" s="109">
        <v>505300</v>
      </c>
      <c r="E295" s="109">
        <v>51508</v>
      </c>
      <c r="F295" s="109"/>
      <c r="G295" s="226">
        <f t="shared" si="59"/>
        <v>556808</v>
      </c>
      <c r="H295" s="109">
        <f t="shared" si="62"/>
        <v>556808</v>
      </c>
      <c r="I295" s="109"/>
      <c r="J295" s="213"/>
      <c r="K295" s="214"/>
      <c r="L295" s="212"/>
      <c r="M295" s="212"/>
      <c r="N295" s="215"/>
    </row>
    <row r="296" spans="1:14" s="70" customFormat="1" ht="15" customHeight="1">
      <c r="A296" s="152"/>
      <c r="B296" s="62" t="s">
        <v>166</v>
      </c>
      <c r="C296" s="56" t="s">
        <v>402</v>
      </c>
      <c r="D296" s="109">
        <v>12357</v>
      </c>
      <c r="E296" s="109"/>
      <c r="F296" s="109"/>
      <c r="G296" s="226">
        <f t="shared" si="59"/>
        <v>12357</v>
      </c>
      <c r="H296" s="109">
        <f t="shared" si="62"/>
        <v>12357</v>
      </c>
      <c r="I296" s="109"/>
      <c r="J296" s="213"/>
      <c r="K296" s="214"/>
      <c r="L296" s="212"/>
      <c r="M296" s="212"/>
      <c r="N296" s="215"/>
    </row>
    <row r="297" spans="1:14" s="70" customFormat="1" ht="14.25" customHeight="1">
      <c r="A297" s="152"/>
      <c r="B297" s="62" t="s">
        <v>57</v>
      </c>
      <c r="C297" s="57" t="s">
        <v>132</v>
      </c>
      <c r="D297" s="109">
        <v>82100</v>
      </c>
      <c r="E297" s="109"/>
      <c r="F297" s="109"/>
      <c r="G297" s="226">
        <f t="shared" si="59"/>
        <v>82100</v>
      </c>
      <c r="H297" s="109">
        <f t="shared" si="62"/>
        <v>82100</v>
      </c>
      <c r="I297" s="109"/>
      <c r="J297" s="213"/>
      <c r="K297" s="214"/>
      <c r="L297" s="212"/>
      <c r="M297" s="212"/>
      <c r="N297" s="215"/>
    </row>
    <row r="298" spans="1:14" s="70" customFormat="1" ht="14.25" customHeight="1">
      <c r="A298" s="152"/>
      <c r="B298" s="62" t="s">
        <v>120</v>
      </c>
      <c r="C298" s="57" t="s">
        <v>121</v>
      </c>
      <c r="D298" s="109">
        <v>5800</v>
      </c>
      <c r="E298" s="109"/>
      <c r="F298" s="109"/>
      <c r="G298" s="226">
        <f t="shared" si="59"/>
        <v>5800</v>
      </c>
      <c r="H298" s="109">
        <f t="shared" si="62"/>
        <v>5800</v>
      </c>
      <c r="I298" s="109"/>
      <c r="J298" s="213"/>
      <c r="K298" s="214"/>
      <c r="L298" s="212"/>
      <c r="M298" s="212"/>
      <c r="N298" s="215"/>
    </row>
    <row r="299" spans="1:14" s="70" customFormat="1" ht="14.25" customHeight="1">
      <c r="A299" s="152"/>
      <c r="B299" s="62" t="s">
        <v>61</v>
      </c>
      <c r="C299" s="57" t="s">
        <v>134</v>
      </c>
      <c r="D299" s="109">
        <v>107200</v>
      </c>
      <c r="E299" s="109"/>
      <c r="F299" s="109">
        <v>865</v>
      </c>
      <c r="G299" s="226">
        <f t="shared" si="59"/>
        <v>106335</v>
      </c>
      <c r="H299" s="109">
        <f t="shared" si="62"/>
        <v>106335</v>
      </c>
      <c r="I299" s="109"/>
      <c r="J299" s="213"/>
      <c r="K299" s="214"/>
      <c r="L299" s="212"/>
      <c r="M299" s="212"/>
      <c r="N299" s="215"/>
    </row>
    <row r="300" spans="1:14" s="70" customFormat="1" ht="14.25" customHeight="1">
      <c r="A300" s="152"/>
      <c r="B300" s="62" t="s">
        <v>534</v>
      </c>
      <c r="C300" s="57" t="s">
        <v>535</v>
      </c>
      <c r="D300" s="109">
        <v>6300</v>
      </c>
      <c r="E300" s="109"/>
      <c r="F300" s="109"/>
      <c r="G300" s="226">
        <f t="shared" si="59"/>
        <v>6300</v>
      </c>
      <c r="H300" s="109">
        <f t="shared" si="62"/>
        <v>6300</v>
      </c>
      <c r="I300" s="109"/>
      <c r="J300" s="213"/>
      <c r="K300" s="214"/>
      <c r="L300" s="212"/>
      <c r="M300" s="212"/>
      <c r="N300" s="215"/>
    </row>
    <row r="301" spans="1:14" s="70" customFormat="1" ht="14.25" customHeight="1">
      <c r="A301" s="152"/>
      <c r="B301" s="62" t="s">
        <v>272</v>
      </c>
      <c r="C301" s="56" t="s">
        <v>274</v>
      </c>
      <c r="D301" s="109">
        <v>2569</v>
      </c>
      <c r="E301" s="109"/>
      <c r="F301" s="109"/>
      <c r="G301" s="226">
        <f t="shared" si="59"/>
        <v>2569</v>
      </c>
      <c r="H301" s="109">
        <f t="shared" si="62"/>
        <v>2569</v>
      </c>
      <c r="I301" s="109"/>
      <c r="J301" s="213"/>
      <c r="K301" s="214"/>
      <c r="L301" s="212"/>
      <c r="M301" s="212"/>
      <c r="N301" s="215"/>
    </row>
    <row r="302" spans="1:14" s="70" customFormat="1" ht="14.25" customHeight="1">
      <c r="A302" s="152"/>
      <c r="B302" s="62" t="s">
        <v>264</v>
      </c>
      <c r="C302" s="56" t="s">
        <v>268</v>
      </c>
      <c r="D302" s="109">
        <v>15700</v>
      </c>
      <c r="E302" s="109"/>
      <c r="F302" s="109"/>
      <c r="G302" s="226">
        <f t="shared" si="59"/>
        <v>15700</v>
      </c>
      <c r="H302" s="109">
        <f t="shared" si="62"/>
        <v>15700</v>
      </c>
      <c r="I302" s="109"/>
      <c r="J302" s="213"/>
      <c r="K302" s="214"/>
      <c r="L302" s="212"/>
      <c r="M302" s="212"/>
      <c r="N302" s="215"/>
    </row>
    <row r="303" spans="1:14" s="70" customFormat="1" ht="15" customHeight="1">
      <c r="A303" s="152"/>
      <c r="B303" s="62" t="s">
        <v>63</v>
      </c>
      <c r="C303" s="57" t="s">
        <v>64</v>
      </c>
      <c r="D303" s="109">
        <v>5500</v>
      </c>
      <c r="E303" s="109"/>
      <c r="F303" s="109"/>
      <c r="G303" s="226">
        <f t="shared" si="59"/>
        <v>5500</v>
      </c>
      <c r="H303" s="109">
        <f t="shared" si="62"/>
        <v>5500</v>
      </c>
      <c r="I303" s="109"/>
      <c r="J303" s="213"/>
      <c r="K303" s="214"/>
      <c r="L303" s="212"/>
      <c r="M303" s="212"/>
      <c r="N303" s="215"/>
    </row>
    <row r="304" spans="1:14" s="70" customFormat="1" ht="15" customHeight="1">
      <c r="A304" s="152"/>
      <c r="B304" s="62" t="s">
        <v>611</v>
      </c>
      <c r="C304" s="57" t="s">
        <v>612</v>
      </c>
      <c r="D304" s="109">
        <v>500</v>
      </c>
      <c r="E304" s="109"/>
      <c r="F304" s="109"/>
      <c r="G304" s="226">
        <f t="shared" si="59"/>
        <v>500</v>
      </c>
      <c r="H304" s="109">
        <f t="shared" si="62"/>
        <v>500</v>
      </c>
      <c r="I304" s="109"/>
      <c r="J304" s="213"/>
      <c r="K304" s="214"/>
      <c r="L304" s="212"/>
      <c r="M304" s="212"/>
      <c r="N304" s="215"/>
    </row>
    <row r="305" spans="1:14" s="70" customFormat="1" ht="12.75" customHeight="1">
      <c r="A305" s="152"/>
      <c r="B305" s="62" t="s">
        <v>67</v>
      </c>
      <c r="C305" s="57" t="s">
        <v>68</v>
      </c>
      <c r="D305" s="109">
        <v>166883</v>
      </c>
      <c r="E305" s="109">
        <v>1810</v>
      </c>
      <c r="F305" s="109"/>
      <c r="G305" s="226">
        <f t="shared" si="59"/>
        <v>168693</v>
      </c>
      <c r="H305" s="109">
        <f t="shared" si="62"/>
        <v>168693</v>
      </c>
      <c r="I305" s="109"/>
      <c r="J305" s="213"/>
      <c r="K305" s="214"/>
      <c r="L305" s="212"/>
      <c r="M305" s="212"/>
      <c r="N305" s="215"/>
    </row>
    <row r="306" spans="1:14" s="70" customFormat="1" ht="13.5" customHeight="1">
      <c r="A306" s="152"/>
      <c r="B306" s="62" t="s">
        <v>83</v>
      </c>
      <c r="C306" s="57" t="s">
        <v>84</v>
      </c>
      <c r="D306" s="109">
        <v>890</v>
      </c>
      <c r="E306" s="109"/>
      <c r="F306" s="109"/>
      <c r="G306" s="226">
        <f t="shared" si="59"/>
        <v>890</v>
      </c>
      <c r="H306" s="109">
        <f t="shared" si="62"/>
        <v>890</v>
      </c>
      <c r="I306" s="109"/>
      <c r="J306" s="213"/>
      <c r="K306" s="214"/>
      <c r="L306" s="212"/>
      <c r="M306" s="212"/>
      <c r="N306" s="215"/>
    </row>
    <row r="307" spans="1:14" s="70" customFormat="1" ht="13.5" customHeight="1">
      <c r="A307" s="152"/>
      <c r="B307" s="62" t="s">
        <v>137</v>
      </c>
      <c r="C307" s="57" t="s">
        <v>280</v>
      </c>
      <c r="D307" s="109">
        <v>3100</v>
      </c>
      <c r="E307" s="109"/>
      <c r="F307" s="109"/>
      <c r="G307" s="226">
        <f t="shared" si="59"/>
        <v>3100</v>
      </c>
      <c r="H307" s="109">
        <f t="shared" si="62"/>
        <v>3100</v>
      </c>
      <c r="I307" s="109"/>
      <c r="J307" s="213"/>
      <c r="K307" s="214"/>
      <c r="L307" s="212"/>
      <c r="M307" s="212"/>
      <c r="N307" s="215"/>
    </row>
    <row r="308" spans="1:14" s="70" customFormat="1" ht="13.5" customHeight="1">
      <c r="A308" s="152"/>
      <c r="B308" s="62" t="s">
        <v>547</v>
      </c>
      <c r="C308" s="57" t="s">
        <v>334</v>
      </c>
      <c r="D308" s="109">
        <v>2000</v>
      </c>
      <c r="E308" s="109"/>
      <c r="F308" s="109"/>
      <c r="G308" s="226">
        <f t="shared" si="59"/>
        <v>2000</v>
      </c>
      <c r="H308" s="109">
        <f t="shared" si="62"/>
        <v>2000</v>
      </c>
      <c r="I308" s="109"/>
      <c r="J308" s="213"/>
      <c r="K308" s="214"/>
      <c r="L308" s="212"/>
      <c r="M308" s="212"/>
      <c r="N308" s="215"/>
    </row>
    <row r="309" spans="1:14" s="70" customFormat="1" ht="21" customHeight="1">
      <c r="A309" s="152"/>
      <c r="B309" s="62" t="s">
        <v>265</v>
      </c>
      <c r="C309" s="56" t="s">
        <v>745</v>
      </c>
      <c r="D309" s="109">
        <v>0</v>
      </c>
      <c r="E309" s="109">
        <v>865</v>
      </c>
      <c r="F309" s="109"/>
      <c r="G309" s="226">
        <f t="shared" si="59"/>
        <v>865</v>
      </c>
      <c r="H309" s="109">
        <f t="shared" si="62"/>
        <v>865</v>
      </c>
      <c r="I309" s="109"/>
      <c r="J309" s="213"/>
      <c r="K309" s="214"/>
      <c r="L309" s="212"/>
      <c r="M309" s="212"/>
      <c r="N309" s="215"/>
    </row>
    <row r="310" spans="1:14" s="70" customFormat="1" ht="13.5" customHeight="1">
      <c r="A310" s="152"/>
      <c r="B310" s="62" t="s">
        <v>266</v>
      </c>
      <c r="C310" s="56" t="s">
        <v>270</v>
      </c>
      <c r="D310" s="109">
        <v>6600</v>
      </c>
      <c r="E310" s="109"/>
      <c r="F310" s="109"/>
      <c r="G310" s="226">
        <f t="shared" si="59"/>
        <v>6600</v>
      </c>
      <c r="H310" s="109">
        <f t="shared" si="62"/>
        <v>6600</v>
      </c>
      <c r="I310" s="109"/>
      <c r="J310" s="213"/>
      <c r="K310" s="214"/>
      <c r="L310" s="212"/>
      <c r="M310" s="212"/>
      <c r="N310" s="215"/>
    </row>
    <row r="311" spans="1:14" s="70" customFormat="1" ht="13.5" customHeight="1">
      <c r="A311" s="152"/>
      <c r="B311" s="62" t="s">
        <v>267</v>
      </c>
      <c r="C311" s="56" t="s">
        <v>271</v>
      </c>
      <c r="D311" s="109">
        <v>7500</v>
      </c>
      <c r="E311" s="109"/>
      <c r="F311" s="109"/>
      <c r="G311" s="226">
        <f t="shared" si="59"/>
        <v>7500</v>
      </c>
      <c r="H311" s="109">
        <f t="shared" si="62"/>
        <v>7500</v>
      </c>
      <c r="I311" s="109"/>
      <c r="J311" s="213"/>
      <c r="K311" s="214"/>
      <c r="L311" s="212"/>
      <c r="M311" s="212"/>
      <c r="N311" s="215"/>
    </row>
    <row r="312" spans="1:14" s="70" customFormat="1" ht="15" customHeight="1">
      <c r="A312" s="152"/>
      <c r="B312" s="62" t="s">
        <v>85</v>
      </c>
      <c r="C312" s="56" t="s">
        <v>201</v>
      </c>
      <c r="D312" s="109">
        <v>0</v>
      </c>
      <c r="E312" s="109"/>
      <c r="F312" s="109"/>
      <c r="G312" s="226">
        <f t="shared" si="59"/>
        <v>0</v>
      </c>
      <c r="H312" s="109">
        <f t="shared" si="62"/>
        <v>0</v>
      </c>
      <c r="I312" s="109"/>
      <c r="J312" s="213"/>
      <c r="K312" s="214"/>
      <c r="L312" s="212"/>
      <c r="M312" s="212"/>
      <c r="N312" s="215"/>
    </row>
    <row r="313" spans="1:14" s="70" customFormat="1" ht="13.5" customHeight="1" hidden="1">
      <c r="A313" s="152"/>
      <c r="B313" s="62"/>
      <c r="C313" s="5" t="s">
        <v>177</v>
      </c>
      <c r="D313" s="109">
        <v>0</v>
      </c>
      <c r="E313" s="109"/>
      <c r="F313" s="109"/>
      <c r="G313" s="226">
        <f t="shared" si="59"/>
        <v>0</v>
      </c>
      <c r="H313" s="109">
        <f t="shared" si="62"/>
        <v>0</v>
      </c>
      <c r="I313" s="109">
        <v>0</v>
      </c>
      <c r="J313" s="213">
        <f>D313</f>
        <v>0</v>
      </c>
      <c r="K313" s="213">
        <v>0</v>
      </c>
      <c r="L313" s="208"/>
      <c r="M313" s="208"/>
      <c r="N313" s="222"/>
    </row>
    <row r="314" spans="1:14" s="70" customFormat="1" ht="39.75" customHeight="1" hidden="1">
      <c r="A314" s="152"/>
      <c r="B314" s="62"/>
      <c r="C314" s="6" t="s">
        <v>168</v>
      </c>
      <c r="D314" s="109"/>
      <c r="E314" s="109"/>
      <c r="F314" s="109"/>
      <c r="G314" s="226">
        <f t="shared" si="59"/>
        <v>0</v>
      </c>
      <c r="H314" s="109">
        <f t="shared" si="62"/>
        <v>0</v>
      </c>
      <c r="I314" s="109">
        <v>0</v>
      </c>
      <c r="J314" s="213">
        <f>D314</f>
        <v>0</v>
      </c>
      <c r="K314" s="213">
        <v>0</v>
      </c>
      <c r="L314" s="208"/>
      <c r="M314" s="208"/>
      <c r="N314" s="222"/>
    </row>
    <row r="315" spans="1:14" s="70" customFormat="1" ht="22.5" customHeight="1" hidden="1">
      <c r="A315" s="168" t="s">
        <v>206</v>
      </c>
      <c r="B315" s="169"/>
      <c r="C315" s="4" t="s">
        <v>207</v>
      </c>
      <c r="D315" s="109"/>
      <c r="E315" s="109"/>
      <c r="F315" s="109"/>
      <c r="G315" s="226">
        <f t="shared" si="59"/>
        <v>0</v>
      </c>
      <c r="H315" s="109">
        <f t="shared" si="62"/>
        <v>0</v>
      </c>
      <c r="I315" s="109">
        <v>0</v>
      </c>
      <c r="J315" s="213" t="e">
        <f>#REF!</f>
        <v>#REF!</v>
      </c>
      <c r="K315" s="213">
        <v>0</v>
      </c>
      <c r="L315" s="208"/>
      <c r="M315" s="208"/>
      <c r="N315" s="222"/>
    </row>
    <row r="316" spans="1:14" s="70" customFormat="1" ht="21.75" customHeight="1" hidden="1">
      <c r="A316" s="168"/>
      <c r="B316" s="62" t="s">
        <v>48</v>
      </c>
      <c r="C316" s="6" t="s">
        <v>49</v>
      </c>
      <c r="D316" s="109"/>
      <c r="E316" s="109"/>
      <c r="F316" s="109"/>
      <c r="G316" s="226">
        <f t="shared" si="59"/>
        <v>0</v>
      </c>
      <c r="H316" s="109">
        <f t="shared" si="62"/>
        <v>0</v>
      </c>
      <c r="I316" s="109">
        <v>0</v>
      </c>
      <c r="J316" s="213" t="e">
        <f>#REF!</f>
        <v>#REF!</v>
      </c>
      <c r="K316" s="213">
        <v>0</v>
      </c>
      <c r="L316" s="208"/>
      <c r="M316" s="208"/>
      <c r="N316" s="222"/>
    </row>
    <row r="317" spans="1:14" s="70" customFormat="1" ht="21.75" customHeight="1" hidden="1">
      <c r="A317" s="168"/>
      <c r="B317" s="62" t="s">
        <v>51</v>
      </c>
      <c r="C317" s="6" t="s">
        <v>52</v>
      </c>
      <c r="D317" s="109"/>
      <c r="E317" s="109"/>
      <c r="F317" s="109"/>
      <c r="G317" s="226">
        <f t="shared" si="59"/>
        <v>0</v>
      </c>
      <c r="H317" s="109">
        <f t="shared" si="62"/>
        <v>0</v>
      </c>
      <c r="I317" s="109">
        <v>0</v>
      </c>
      <c r="J317" s="213" t="e">
        <f>#REF!</f>
        <v>#REF!</v>
      </c>
      <c r="K317" s="213">
        <v>0</v>
      </c>
      <c r="L317" s="208"/>
      <c r="M317" s="208"/>
      <c r="N317" s="222"/>
    </row>
    <row r="318" spans="1:14" s="70" customFormat="1" ht="20.25" customHeight="1" hidden="1">
      <c r="A318" s="168"/>
      <c r="B318" s="161" t="s">
        <v>100</v>
      </c>
      <c r="C318" s="6" t="s">
        <v>114</v>
      </c>
      <c r="D318" s="109"/>
      <c r="E318" s="109"/>
      <c r="F318" s="109"/>
      <c r="G318" s="226">
        <f aca="true" t="shared" si="64" ref="G318:G401">D318+E318-F318</f>
        <v>0</v>
      </c>
      <c r="H318" s="109">
        <f t="shared" si="62"/>
        <v>0</v>
      </c>
      <c r="I318" s="109">
        <v>0</v>
      </c>
      <c r="J318" s="213" t="e">
        <f>#REF!</f>
        <v>#REF!</v>
      </c>
      <c r="K318" s="213">
        <v>0</v>
      </c>
      <c r="L318" s="208"/>
      <c r="M318" s="208"/>
      <c r="N318" s="222"/>
    </row>
    <row r="319" spans="1:14" s="70" customFormat="1" ht="22.5" customHeight="1" hidden="1">
      <c r="A319" s="168"/>
      <c r="B319" s="161" t="s">
        <v>53</v>
      </c>
      <c r="C319" s="6" t="s">
        <v>54</v>
      </c>
      <c r="D319" s="109"/>
      <c r="E319" s="109"/>
      <c r="F319" s="109"/>
      <c r="G319" s="226">
        <f t="shared" si="64"/>
        <v>0</v>
      </c>
      <c r="H319" s="109">
        <f t="shared" si="62"/>
        <v>0</v>
      </c>
      <c r="I319" s="109">
        <v>0</v>
      </c>
      <c r="J319" s="213" t="e">
        <f>#REF!</f>
        <v>#REF!</v>
      </c>
      <c r="K319" s="213">
        <v>0</v>
      </c>
      <c r="L319" s="208"/>
      <c r="M319" s="208"/>
      <c r="N319" s="222"/>
    </row>
    <row r="320" spans="1:14" s="70" customFormat="1" ht="20.25" customHeight="1" hidden="1">
      <c r="A320" s="168"/>
      <c r="B320" s="161"/>
      <c r="C320" s="6" t="s">
        <v>91</v>
      </c>
      <c r="D320" s="109"/>
      <c r="E320" s="109"/>
      <c r="F320" s="109"/>
      <c r="G320" s="226">
        <f t="shared" si="64"/>
        <v>0</v>
      </c>
      <c r="H320" s="109">
        <f t="shared" si="62"/>
        <v>0</v>
      </c>
      <c r="I320" s="109">
        <v>0</v>
      </c>
      <c r="J320" s="213" t="e">
        <f>#REF!</f>
        <v>#REF!</v>
      </c>
      <c r="K320" s="213">
        <v>0</v>
      </c>
      <c r="L320" s="208"/>
      <c r="M320" s="208"/>
      <c r="N320" s="222"/>
    </row>
    <row r="321" spans="1:14" s="70" customFormat="1" ht="18.75" customHeight="1" hidden="1">
      <c r="A321" s="168"/>
      <c r="B321" s="62" t="s">
        <v>621</v>
      </c>
      <c r="C321" s="5" t="s">
        <v>81</v>
      </c>
      <c r="D321" s="109"/>
      <c r="E321" s="109"/>
      <c r="F321" s="109"/>
      <c r="G321" s="226">
        <f t="shared" si="64"/>
        <v>0</v>
      </c>
      <c r="H321" s="109">
        <f t="shared" si="62"/>
        <v>0</v>
      </c>
      <c r="I321" s="109">
        <v>0</v>
      </c>
      <c r="J321" s="213" t="e">
        <f>#REF!</f>
        <v>#REF!</v>
      </c>
      <c r="K321" s="213">
        <v>0</v>
      </c>
      <c r="L321" s="208"/>
      <c r="M321" s="208"/>
      <c r="N321" s="222"/>
    </row>
    <row r="322" spans="1:14" s="70" customFormat="1" ht="18" customHeight="1" hidden="1">
      <c r="A322" s="168"/>
      <c r="B322" s="62" t="s">
        <v>55</v>
      </c>
      <c r="C322" s="5" t="s">
        <v>82</v>
      </c>
      <c r="D322" s="109"/>
      <c r="E322" s="109"/>
      <c r="F322" s="109"/>
      <c r="G322" s="226">
        <f t="shared" si="64"/>
        <v>0</v>
      </c>
      <c r="H322" s="109">
        <f t="shared" si="62"/>
        <v>0</v>
      </c>
      <c r="I322" s="109">
        <v>0</v>
      </c>
      <c r="J322" s="213" t="e">
        <f>#REF!</f>
        <v>#REF!</v>
      </c>
      <c r="K322" s="213">
        <v>0</v>
      </c>
      <c r="L322" s="208"/>
      <c r="M322" s="208"/>
      <c r="N322" s="222"/>
    </row>
    <row r="323" spans="1:14" s="70" customFormat="1" ht="18.75" customHeight="1" hidden="1">
      <c r="A323" s="168"/>
      <c r="B323" s="62" t="s">
        <v>166</v>
      </c>
      <c r="C323" s="5" t="s">
        <v>208</v>
      </c>
      <c r="D323" s="123"/>
      <c r="E323" s="123"/>
      <c r="F323" s="123"/>
      <c r="G323" s="226">
        <f t="shared" si="64"/>
        <v>0</v>
      </c>
      <c r="H323" s="109">
        <f t="shared" si="62"/>
        <v>0</v>
      </c>
      <c r="I323" s="109">
        <v>0</v>
      </c>
      <c r="J323" s="213" t="e">
        <f>#REF!</f>
        <v>#REF!</v>
      </c>
      <c r="K323" s="213">
        <v>0</v>
      </c>
      <c r="L323" s="208"/>
      <c r="M323" s="208"/>
      <c r="N323" s="222"/>
    </row>
    <row r="324" spans="1:14" s="70" customFormat="1" ht="18" customHeight="1" hidden="1">
      <c r="A324" s="168"/>
      <c r="B324" s="62" t="s">
        <v>57</v>
      </c>
      <c r="C324" s="5" t="s">
        <v>58</v>
      </c>
      <c r="D324" s="109"/>
      <c r="E324" s="109"/>
      <c r="F324" s="109"/>
      <c r="G324" s="226">
        <f t="shared" si="64"/>
        <v>0</v>
      </c>
      <c r="H324" s="109">
        <f t="shared" si="62"/>
        <v>0</v>
      </c>
      <c r="I324" s="109">
        <v>0</v>
      </c>
      <c r="J324" s="213" t="e">
        <f>#REF!</f>
        <v>#REF!</v>
      </c>
      <c r="K324" s="213">
        <v>0</v>
      </c>
      <c r="L324" s="208"/>
      <c r="M324" s="208"/>
      <c r="N324" s="222"/>
    </row>
    <row r="325" spans="1:14" s="70" customFormat="1" ht="18.75" customHeight="1" hidden="1">
      <c r="A325" s="168"/>
      <c r="B325" s="62" t="s">
        <v>59</v>
      </c>
      <c r="C325" s="5" t="s">
        <v>60</v>
      </c>
      <c r="D325" s="109"/>
      <c r="E325" s="109"/>
      <c r="F325" s="109"/>
      <c r="G325" s="226">
        <f t="shared" si="64"/>
        <v>0</v>
      </c>
      <c r="H325" s="109">
        <f t="shared" si="62"/>
        <v>0</v>
      </c>
      <c r="I325" s="109">
        <v>0</v>
      </c>
      <c r="J325" s="213" t="e">
        <f>#REF!</f>
        <v>#REF!</v>
      </c>
      <c r="K325" s="213">
        <v>0</v>
      </c>
      <c r="L325" s="208"/>
      <c r="M325" s="208"/>
      <c r="N325" s="222"/>
    </row>
    <row r="326" spans="1:14" s="70" customFormat="1" ht="18.75" customHeight="1" hidden="1">
      <c r="A326" s="168"/>
      <c r="B326" s="62" t="s">
        <v>61</v>
      </c>
      <c r="C326" s="5" t="s">
        <v>62</v>
      </c>
      <c r="D326" s="109"/>
      <c r="E326" s="109"/>
      <c r="F326" s="109"/>
      <c r="G326" s="226">
        <f t="shared" si="64"/>
        <v>0</v>
      </c>
      <c r="H326" s="109">
        <f t="shared" si="62"/>
        <v>0</v>
      </c>
      <c r="I326" s="109">
        <v>0</v>
      </c>
      <c r="J326" s="213" t="e">
        <f>#REF!</f>
        <v>#REF!</v>
      </c>
      <c r="K326" s="213">
        <v>0</v>
      </c>
      <c r="L326" s="208"/>
      <c r="M326" s="208"/>
      <c r="N326" s="222"/>
    </row>
    <row r="327" spans="1:14" s="70" customFormat="1" ht="18.75" customHeight="1" hidden="1">
      <c r="A327" s="168"/>
      <c r="B327" s="62" t="s">
        <v>63</v>
      </c>
      <c r="C327" s="5" t="s">
        <v>209</v>
      </c>
      <c r="D327" s="109"/>
      <c r="E327" s="109"/>
      <c r="F327" s="109"/>
      <c r="G327" s="226">
        <f t="shared" si="64"/>
        <v>0</v>
      </c>
      <c r="H327" s="109">
        <f t="shared" si="62"/>
        <v>0</v>
      </c>
      <c r="I327" s="109">
        <v>0</v>
      </c>
      <c r="J327" s="213" t="e">
        <f>#REF!</f>
        <v>#REF!</v>
      </c>
      <c r="K327" s="213">
        <v>0</v>
      </c>
      <c r="L327" s="208"/>
      <c r="M327" s="208"/>
      <c r="N327" s="222"/>
    </row>
    <row r="328" spans="1:14" s="70" customFormat="1" ht="18" customHeight="1" hidden="1">
      <c r="A328" s="168"/>
      <c r="B328" s="62" t="s">
        <v>65</v>
      </c>
      <c r="C328" s="5" t="s">
        <v>211</v>
      </c>
      <c r="D328" s="109"/>
      <c r="E328" s="109"/>
      <c r="F328" s="109"/>
      <c r="G328" s="226">
        <f t="shared" si="64"/>
        <v>0</v>
      </c>
      <c r="H328" s="109">
        <f t="shared" si="62"/>
        <v>0</v>
      </c>
      <c r="I328" s="109">
        <v>0</v>
      </c>
      <c r="J328" s="213" t="e">
        <f>#REF!</f>
        <v>#REF!</v>
      </c>
      <c r="K328" s="213">
        <v>0</v>
      </c>
      <c r="L328" s="208"/>
      <c r="M328" s="208"/>
      <c r="N328" s="222"/>
    </row>
    <row r="329" spans="1:14" s="70" customFormat="1" ht="18" customHeight="1" hidden="1">
      <c r="A329" s="168"/>
      <c r="B329" s="62" t="s">
        <v>67</v>
      </c>
      <c r="C329" s="5" t="s">
        <v>212</v>
      </c>
      <c r="D329" s="109"/>
      <c r="E329" s="109"/>
      <c r="F329" s="109"/>
      <c r="G329" s="226">
        <f t="shared" si="64"/>
        <v>0</v>
      </c>
      <c r="H329" s="109">
        <f t="shared" si="62"/>
        <v>0</v>
      </c>
      <c r="I329" s="109">
        <v>0</v>
      </c>
      <c r="J329" s="213" t="e">
        <f>#REF!</f>
        <v>#REF!</v>
      </c>
      <c r="K329" s="213">
        <v>0</v>
      </c>
      <c r="L329" s="208"/>
      <c r="M329" s="208"/>
      <c r="N329" s="222"/>
    </row>
    <row r="330" spans="1:14" s="70" customFormat="1" ht="18" customHeight="1" hidden="1">
      <c r="A330" s="168"/>
      <c r="B330" s="62" t="s">
        <v>167</v>
      </c>
      <c r="C330" s="6" t="s">
        <v>213</v>
      </c>
      <c r="D330" s="109"/>
      <c r="E330" s="109"/>
      <c r="F330" s="109"/>
      <c r="G330" s="226">
        <f t="shared" si="64"/>
        <v>0</v>
      </c>
      <c r="H330" s="109">
        <f t="shared" si="62"/>
        <v>0</v>
      </c>
      <c r="I330" s="109">
        <v>0</v>
      </c>
      <c r="J330" s="213" t="e">
        <f>#REF!</f>
        <v>#REF!</v>
      </c>
      <c r="K330" s="213">
        <v>0</v>
      </c>
      <c r="L330" s="208"/>
      <c r="M330" s="208"/>
      <c r="N330" s="222"/>
    </row>
    <row r="331" spans="1:14" s="70" customFormat="1" ht="17.25" customHeight="1" hidden="1">
      <c r="A331" s="168"/>
      <c r="B331" s="62"/>
      <c r="C331" s="5" t="s">
        <v>176</v>
      </c>
      <c r="D331" s="109"/>
      <c r="E331" s="109"/>
      <c r="F331" s="109"/>
      <c r="G331" s="226">
        <f t="shared" si="64"/>
        <v>0</v>
      </c>
      <c r="H331" s="109">
        <f t="shared" si="62"/>
        <v>0</v>
      </c>
      <c r="I331" s="109">
        <v>0</v>
      </c>
      <c r="J331" s="213" t="e">
        <f>#REF!</f>
        <v>#REF!</v>
      </c>
      <c r="K331" s="213">
        <v>0</v>
      </c>
      <c r="L331" s="208"/>
      <c r="M331" s="208"/>
      <c r="N331" s="222"/>
    </row>
    <row r="332" spans="1:14" s="70" customFormat="1" ht="13.5" customHeight="1" hidden="1">
      <c r="A332" s="168"/>
      <c r="B332" s="62" t="s">
        <v>85</v>
      </c>
      <c r="C332" s="5" t="s">
        <v>201</v>
      </c>
      <c r="D332" s="109"/>
      <c r="E332" s="109"/>
      <c r="F332" s="109"/>
      <c r="G332" s="226">
        <f t="shared" si="64"/>
        <v>0</v>
      </c>
      <c r="H332" s="109">
        <f t="shared" si="62"/>
        <v>0</v>
      </c>
      <c r="I332" s="109">
        <v>0</v>
      </c>
      <c r="J332" s="213" t="e">
        <f>#REF!</f>
        <v>#REF!</v>
      </c>
      <c r="K332" s="213">
        <v>0</v>
      </c>
      <c r="L332" s="208"/>
      <c r="M332" s="208"/>
      <c r="N332" s="222"/>
    </row>
    <row r="333" spans="1:14" s="70" customFormat="1" ht="14.25" customHeight="1" hidden="1">
      <c r="A333" s="168"/>
      <c r="B333" s="62" t="s">
        <v>214</v>
      </c>
      <c r="C333" s="6" t="s">
        <v>215</v>
      </c>
      <c r="D333" s="109"/>
      <c r="E333" s="109"/>
      <c r="F333" s="109"/>
      <c r="G333" s="226">
        <f t="shared" si="64"/>
        <v>0</v>
      </c>
      <c r="H333" s="109">
        <f t="shared" si="62"/>
        <v>0</v>
      </c>
      <c r="I333" s="109">
        <v>0</v>
      </c>
      <c r="J333" s="213" t="e">
        <f>#REF!</f>
        <v>#REF!</v>
      </c>
      <c r="K333" s="213">
        <v>0</v>
      </c>
      <c r="L333" s="208"/>
      <c r="M333" s="208"/>
      <c r="N333" s="222"/>
    </row>
    <row r="334" spans="1:14" s="70" customFormat="1" ht="17.25" customHeight="1" hidden="1">
      <c r="A334" s="168"/>
      <c r="B334" s="62" t="s">
        <v>151</v>
      </c>
      <c r="C334" s="6" t="s">
        <v>556</v>
      </c>
      <c r="D334" s="109"/>
      <c r="E334" s="109"/>
      <c r="F334" s="109"/>
      <c r="G334" s="226">
        <f t="shared" si="64"/>
        <v>0</v>
      </c>
      <c r="H334" s="109">
        <f t="shared" si="62"/>
        <v>0</v>
      </c>
      <c r="I334" s="109">
        <v>0</v>
      </c>
      <c r="J334" s="213" t="e">
        <f>#REF!</f>
        <v>#REF!</v>
      </c>
      <c r="K334" s="213">
        <v>0</v>
      </c>
      <c r="L334" s="208"/>
      <c r="M334" s="208"/>
      <c r="N334" s="222"/>
    </row>
    <row r="335" spans="1:14" s="70" customFormat="1" ht="17.25" customHeight="1" hidden="1">
      <c r="A335" s="168"/>
      <c r="B335" s="62" t="s">
        <v>61</v>
      </c>
      <c r="C335" s="6" t="s">
        <v>134</v>
      </c>
      <c r="D335" s="109"/>
      <c r="E335" s="109"/>
      <c r="F335" s="109"/>
      <c r="G335" s="226">
        <f t="shared" si="64"/>
        <v>0</v>
      </c>
      <c r="H335" s="109">
        <f t="shared" si="62"/>
        <v>0</v>
      </c>
      <c r="I335" s="109">
        <v>0</v>
      </c>
      <c r="J335" s="213" t="e">
        <f>#REF!</f>
        <v>#REF!</v>
      </c>
      <c r="K335" s="213">
        <v>0</v>
      </c>
      <c r="L335" s="208"/>
      <c r="M335" s="208"/>
      <c r="N335" s="222"/>
    </row>
    <row r="336" spans="1:14" s="70" customFormat="1" ht="26.25" customHeight="1" hidden="1">
      <c r="A336" s="158" t="s">
        <v>216</v>
      </c>
      <c r="B336" s="62"/>
      <c r="C336" s="3" t="s">
        <v>217</v>
      </c>
      <c r="D336" s="123"/>
      <c r="E336" s="123"/>
      <c r="F336" s="123"/>
      <c r="G336" s="226">
        <f t="shared" si="64"/>
        <v>0</v>
      </c>
      <c r="H336" s="109">
        <f t="shared" si="62"/>
        <v>0</v>
      </c>
      <c r="I336" s="123">
        <f>I337+I338+I339+I341+I345</f>
        <v>0</v>
      </c>
      <c r="J336" s="123">
        <f>J337+J338+J339+J341+J345</f>
        <v>0</v>
      </c>
      <c r="K336" s="123">
        <f>K337+K338+K339+K341+K345</f>
        <v>0</v>
      </c>
      <c r="L336" s="208"/>
      <c r="M336" s="208"/>
      <c r="N336" s="222"/>
    </row>
    <row r="337" spans="1:14" s="70" customFormat="1" ht="21.75" customHeight="1" hidden="1">
      <c r="A337" s="553"/>
      <c r="B337" s="62" t="s">
        <v>48</v>
      </c>
      <c r="C337" s="6" t="s">
        <v>49</v>
      </c>
      <c r="D337" s="109"/>
      <c r="E337" s="109"/>
      <c r="F337" s="109"/>
      <c r="G337" s="226">
        <f t="shared" si="64"/>
        <v>0</v>
      </c>
      <c r="H337" s="109">
        <f t="shared" si="62"/>
        <v>0</v>
      </c>
      <c r="I337" s="109">
        <v>0</v>
      </c>
      <c r="J337" s="109">
        <v>0</v>
      </c>
      <c r="K337" s="109">
        <v>0</v>
      </c>
      <c r="L337" s="208"/>
      <c r="M337" s="208"/>
      <c r="N337" s="222"/>
    </row>
    <row r="338" spans="1:14" s="70" customFormat="1" ht="16.5" customHeight="1" hidden="1">
      <c r="A338" s="553"/>
      <c r="B338" s="161" t="s">
        <v>100</v>
      </c>
      <c r="C338" s="6" t="s">
        <v>114</v>
      </c>
      <c r="D338" s="109"/>
      <c r="E338" s="109"/>
      <c r="F338" s="109"/>
      <c r="G338" s="226">
        <f t="shared" si="64"/>
        <v>0</v>
      </c>
      <c r="H338" s="109">
        <f t="shared" si="62"/>
        <v>0</v>
      </c>
      <c r="I338" s="109">
        <v>0</v>
      </c>
      <c r="J338" s="109">
        <v>0</v>
      </c>
      <c r="K338" s="109">
        <v>0</v>
      </c>
      <c r="L338" s="208"/>
      <c r="M338" s="208"/>
      <c r="N338" s="222"/>
    </row>
    <row r="339" spans="1:14" s="70" customFormat="1" ht="21" customHeight="1" hidden="1">
      <c r="A339" s="553"/>
      <c r="B339" s="161" t="s">
        <v>53</v>
      </c>
      <c r="C339" s="6" t="s">
        <v>54</v>
      </c>
      <c r="D339" s="109"/>
      <c r="E339" s="109"/>
      <c r="F339" s="109"/>
      <c r="G339" s="226">
        <f t="shared" si="64"/>
        <v>0</v>
      </c>
      <c r="H339" s="109">
        <f t="shared" si="62"/>
        <v>0</v>
      </c>
      <c r="I339" s="109">
        <v>0</v>
      </c>
      <c r="J339" s="109">
        <v>0</v>
      </c>
      <c r="K339" s="109">
        <v>0</v>
      </c>
      <c r="L339" s="208"/>
      <c r="M339" s="208"/>
      <c r="N339" s="222"/>
    </row>
    <row r="340" spans="1:14" s="70" customFormat="1" ht="20.25" customHeight="1" hidden="1">
      <c r="A340" s="553"/>
      <c r="B340" s="62"/>
      <c r="C340" s="5" t="s">
        <v>91</v>
      </c>
      <c r="D340" s="109"/>
      <c r="E340" s="109"/>
      <c r="F340" s="109"/>
      <c r="G340" s="226">
        <f t="shared" si="64"/>
        <v>0</v>
      </c>
      <c r="H340" s="109">
        <f t="shared" si="62"/>
        <v>0</v>
      </c>
      <c r="I340" s="109">
        <v>0</v>
      </c>
      <c r="J340" s="109">
        <v>0</v>
      </c>
      <c r="K340" s="109">
        <v>0</v>
      </c>
      <c r="L340" s="208"/>
      <c r="M340" s="208"/>
      <c r="N340" s="222"/>
    </row>
    <row r="341" spans="1:14" s="70" customFormat="1" ht="16.5" customHeight="1" hidden="1">
      <c r="A341" s="152"/>
      <c r="B341" s="62" t="s">
        <v>67</v>
      </c>
      <c r="C341" s="5" t="s">
        <v>68</v>
      </c>
      <c r="D341" s="109"/>
      <c r="E341" s="109"/>
      <c r="F341" s="109"/>
      <c r="G341" s="226">
        <f t="shared" si="64"/>
        <v>0</v>
      </c>
      <c r="H341" s="109">
        <f t="shared" si="62"/>
        <v>0</v>
      </c>
      <c r="I341" s="109">
        <v>0</v>
      </c>
      <c r="J341" s="109">
        <v>0</v>
      </c>
      <c r="K341" s="109">
        <v>0</v>
      </c>
      <c r="L341" s="208"/>
      <c r="M341" s="208"/>
      <c r="N341" s="222"/>
    </row>
    <row r="342" spans="1:14" s="70" customFormat="1" ht="18.75" customHeight="1" hidden="1">
      <c r="A342" s="152"/>
      <c r="B342" s="62"/>
      <c r="C342" s="5"/>
      <c r="D342" s="109"/>
      <c r="E342" s="109"/>
      <c r="F342" s="109"/>
      <c r="G342" s="226">
        <f t="shared" si="64"/>
        <v>0</v>
      </c>
      <c r="H342" s="109">
        <f aca="true" t="shared" si="65" ref="H342:H424">G342</f>
        <v>0</v>
      </c>
      <c r="I342" s="109">
        <v>0</v>
      </c>
      <c r="J342" s="109">
        <v>0</v>
      </c>
      <c r="K342" s="109">
        <v>0</v>
      </c>
      <c r="L342" s="208"/>
      <c r="M342" s="208"/>
      <c r="N342" s="222"/>
    </row>
    <row r="343" spans="1:14" s="70" customFormat="1" ht="16.5" customHeight="1" hidden="1">
      <c r="A343" s="152"/>
      <c r="B343" s="62"/>
      <c r="C343" s="5"/>
      <c r="D343" s="109"/>
      <c r="E343" s="109"/>
      <c r="F343" s="109"/>
      <c r="G343" s="226">
        <f t="shared" si="64"/>
        <v>0</v>
      </c>
      <c r="H343" s="109">
        <f t="shared" si="65"/>
        <v>0</v>
      </c>
      <c r="I343" s="109">
        <v>0</v>
      </c>
      <c r="J343" s="109">
        <v>0</v>
      </c>
      <c r="K343" s="109">
        <v>0</v>
      </c>
      <c r="L343" s="208"/>
      <c r="M343" s="208"/>
      <c r="N343" s="222"/>
    </row>
    <row r="344" spans="1:14" s="70" customFormat="1" ht="19.5" customHeight="1" hidden="1">
      <c r="A344" s="152"/>
      <c r="B344" s="62"/>
      <c r="C344" s="5"/>
      <c r="D344" s="109"/>
      <c r="E344" s="109"/>
      <c r="F344" s="109"/>
      <c r="G344" s="226">
        <f t="shared" si="64"/>
        <v>0</v>
      </c>
      <c r="H344" s="109">
        <f t="shared" si="65"/>
        <v>0</v>
      </c>
      <c r="I344" s="109">
        <v>0</v>
      </c>
      <c r="J344" s="109">
        <v>0</v>
      </c>
      <c r="K344" s="109">
        <v>0</v>
      </c>
      <c r="L344" s="208"/>
      <c r="M344" s="208"/>
      <c r="N344" s="222"/>
    </row>
    <row r="345" spans="1:14" s="70" customFormat="1" ht="25.5" customHeight="1" hidden="1">
      <c r="A345" s="152"/>
      <c r="B345" s="62" t="s">
        <v>167</v>
      </c>
      <c r="C345" s="6" t="s">
        <v>218</v>
      </c>
      <c r="D345" s="109"/>
      <c r="E345" s="109"/>
      <c r="F345" s="109"/>
      <c r="G345" s="226">
        <f t="shared" si="64"/>
        <v>0</v>
      </c>
      <c r="H345" s="109">
        <f t="shared" si="65"/>
        <v>0</v>
      </c>
      <c r="I345" s="109">
        <v>0</v>
      </c>
      <c r="J345" s="109">
        <v>0</v>
      </c>
      <c r="K345" s="109">
        <v>0</v>
      </c>
      <c r="L345" s="208"/>
      <c r="M345" s="208"/>
      <c r="N345" s="222"/>
    </row>
    <row r="346" spans="1:14" s="70" customFormat="1" ht="18.75" customHeight="1" hidden="1">
      <c r="A346" s="152"/>
      <c r="B346" s="62"/>
      <c r="C346" s="8" t="s">
        <v>176</v>
      </c>
      <c r="D346" s="109"/>
      <c r="E346" s="109"/>
      <c r="F346" s="109"/>
      <c r="G346" s="226">
        <f t="shared" si="64"/>
        <v>0</v>
      </c>
      <c r="H346" s="109">
        <f t="shared" si="65"/>
        <v>0</v>
      </c>
      <c r="I346" s="109">
        <v>0</v>
      </c>
      <c r="J346" s="109">
        <v>0</v>
      </c>
      <c r="K346" s="109">
        <v>0</v>
      </c>
      <c r="L346" s="208"/>
      <c r="M346" s="208"/>
      <c r="N346" s="222"/>
    </row>
    <row r="347" spans="1:14" s="70" customFormat="1" ht="18" customHeight="1" hidden="1">
      <c r="A347" s="152"/>
      <c r="B347" s="62"/>
      <c r="C347" s="8" t="s">
        <v>177</v>
      </c>
      <c r="D347" s="109"/>
      <c r="E347" s="109"/>
      <c r="F347" s="109"/>
      <c r="G347" s="226">
        <f t="shared" si="64"/>
        <v>0</v>
      </c>
      <c r="H347" s="109">
        <f t="shared" si="65"/>
        <v>0</v>
      </c>
      <c r="I347" s="109">
        <v>0</v>
      </c>
      <c r="J347" s="109">
        <v>0</v>
      </c>
      <c r="K347" s="109">
        <v>0</v>
      </c>
      <c r="L347" s="208"/>
      <c r="M347" s="208"/>
      <c r="N347" s="222"/>
    </row>
    <row r="348" spans="1:14" s="70" customFormat="1" ht="15" customHeight="1" hidden="1">
      <c r="A348" s="152"/>
      <c r="B348" s="62"/>
      <c r="C348" s="8" t="s">
        <v>219</v>
      </c>
      <c r="D348" s="109"/>
      <c r="E348" s="109"/>
      <c r="F348" s="109"/>
      <c r="G348" s="226">
        <f t="shared" si="64"/>
        <v>0</v>
      </c>
      <c r="H348" s="109">
        <f t="shared" si="65"/>
        <v>0</v>
      </c>
      <c r="I348" s="109">
        <v>0</v>
      </c>
      <c r="J348" s="213" t="e">
        <f>#REF!</f>
        <v>#REF!</v>
      </c>
      <c r="K348" s="213">
        <v>0</v>
      </c>
      <c r="L348" s="208"/>
      <c r="M348" s="208"/>
      <c r="N348" s="222"/>
    </row>
    <row r="349" spans="1:14" s="70" customFormat="1" ht="17.25" customHeight="1">
      <c r="A349" s="150" t="s">
        <v>220</v>
      </c>
      <c r="B349" s="156"/>
      <c r="C349" s="505" t="s">
        <v>221</v>
      </c>
      <c r="D349" s="210">
        <f>SUM(D350:D362)</f>
        <v>1099110</v>
      </c>
      <c r="E349" s="210">
        <f aca="true" t="shared" si="66" ref="E349:N349">SUM(E350:E362)</f>
        <v>0</v>
      </c>
      <c r="F349" s="210">
        <f t="shared" si="66"/>
        <v>0</v>
      </c>
      <c r="G349" s="210">
        <f t="shared" si="66"/>
        <v>1099110</v>
      </c>
      <c r="H349" s="210">
        <f t="shared" si="66"/>
        <v>1099110</v>
      </c>
      <c r="I349" s="210">
        <f t="shared" si="66"/>
        <v>682503</v>
      </c>
      <c r="J349" s="210">
        <f t="shared" si="66"/>
        <v>117040</v>
      </c>
      <c r="K349" s="210">
        <f t="shared" si="66"/>
        <v>232810</v>
      </c>
      <c r="L349" s="210">
        <f t="shared" si="66"/>
        <v>0</v>
      </c>
      <c r="M349" s="210">
        <f t="shared" si="66"/>
        <v>0</v>
      </c>
      <c r="N349" s="211">
        <f t="shared" si="66"/>
        <v>0</v>
      </c>
    </row>
    <row r="350" spans="1:14" s="70" customFormat="1" ht="34.5" customHeight="1">
      <c r="A350" s="146"/>
      <c r="B350" s="160" t="s">
        <v>167</v>
      </c>
      <c r="C350" s="235" t="s">
        <v>4</v>
      </c>
      <c r="D350" s="226">
        <v>232810</v>
      </c>
      <c r="E350" s="226"/>
      <c r="F350" s="226"/>
      <c r="G350" s="226">
        <f t="shared" si="64"/>
        <v>232810</v>
      </c>
      <c r="H350" s="109">
        <f t="shared" si="65"/>
        <v>232810</v>
      </c>
      <c r="I350" s="226"/>
      <c r="J350" s="226"/>
      <c r="K350" s="226">
        <f>H350</f>
        <v>232810</v>
      </c>
      <c r="L350" s="227"/>
      <c r="M350" s="227"/>
      <c r="N350" s="228"/>
    </row>
    <row r="351" spans="1:14" s="70" customFormat="1" ht="16.5" customHeight="1">
      <c r="A351" s="168"/>
      <c r="B351" s="62" t="s">
        <v>48</v>
      </c>
      <c r="C351" s="56" t="s">
        <v>318</v>
      </c>
      <c r="D351" s="109">
        <v>630228</v>
      </c>
      <c r="E351" s="109"/>
      <c r="F351" s="109"/>
      <c r="G351" s="226">
        <f t="shared" si="64"/>
        <v>630228</v>
      </c>
      <c r="H351" s="109">
        <f t="shared" si="65"/>
        <v>630228</v>
      </c>
      <c r="I351" s="109">
        <f>H351</f>
        <v>630228</v>
      </c>
      <c r="J351" s="213"/>
      <c r="K351" s="214"/>
      <c r="L351" s="212"/>
      <c r="M351" s="212"/>
      <c r="N351" s="215"/>
    </row>
    <row r="352" spans="1:14" s="70" customFormat="1" ht="16.5" customHeight="1">
      <c r="A352" s="168"/>
      <c r="B352" s="62" t="s">
        <v>51</v>
      </c>
      <c r="C352" s="56" t="s">
        <v>52</v>
      </c>
      <c r="D352" s="109">
        <v>52275</v>
      </c>
      <c r="E352" s="109"/>
      <c r="F352" s="109"/>
      <c r="G352" s="226">
        <f t="shared" si="64"/>
        <v>52275</v>
      </c>
      <c r="H352" s="109">
        <f t="shared" si="65"/>
        <v>52275</v>
      </c>
      <c r="I352" s="109">
        <f>H352</f>
        <v>52275</v>
      </c>
      <c r="J352" s="213"/>
      <c r="K352" s="214"/>
      <c r="L352" s="212"/>
      <c r="M352" s="212"/>
      <c r="N352" s="215"/>
    </row>
    <row r="353" spans="1:14" s="70" customFormat="1" ht="16.5" customHeight="1">
      <c r="A353" s="168"/>
      <c r="B353" s="161" t="s">
        <v>100</v>
      </c>
      <c r="C353" s="56" t="s">
        <v>114</v>
      </c>
      <c r="D353" s="109">
        <v>100540</v>
      </c>
      <c r="E353" s="109"/>
      <c r="F353" s="109"/>
      <c r="G353" s="226">
        <f t="shared" si="64"/>
        <v>100540</v>
      </c>
      <c r="H353" s="109">
        <f t="shared" si="65"/>
        <v>100540</v>
      </c>
      <c r="I353" s="109"/>
      <c r="J353" s="213">
        <f>H353</f>
        <v>100540</v>
      </c>
      <c r="K353" s="214"/>
      <c r="L353" s="212"/>
      <c r="M353" s="212"/>
      <c r="N353" s="215"/>
    </row>
    <row r="354" spans="1:14" s="70" customFormat="1" ht="16.5" customHeight="1">
      <c r="A354" s="168"/>
      <c r="B354" s="161" t="s">
        <v>53</v>
      </c>
      <c r="C354" s="56" t="s">
        <v>54</v>
      </c>
      <c r="D354" s="109">
        <v>16500</v>
      </c>
      <c r="E354" s="109"/>
      <c r="F354" s="109"/>
      <c r="G354" s="226">
        <f t="shared" si="64"/>
        <v>16500</v>
      </c>
      <c r="H354" s="109">
        <f t="shared" si="65"/>
        <v>16500</v>
      </c>
      <c r="I354" s="109"/>
      <c r="J354" s="213">
        <f>H354</f>
        <v>16500</v>
      </c>
      <c r="K354" s="214"/>
      <c r="L354" s="212"/>
      <c r="M354" s="212"/>
      <c r="N354" s="215"/>
    </row>
    <row r="355" spans="1:14" s="70" customFormat="1" ht="16.5" customHeight="1">
      <c r="A355" s="168"/>
      <c r="B355" s="62" t="s">
        <v>55</v>
      </c>
      <c r="C355" s="57" t="s">
        <v>82</v>
      </c>
      <c r="D355" s="109">
        <v>13000</v>
      </c>
      <c r="E355" s="109"/>
      <c r="F355" s="109"/>
      <c r="G355" s="226">
        <f t="shared" si="64"/>
        <v>13000</v>
      </c>
      <c r="H355" s="109">
        <f t="shared" si="65"/>
        <v>13000</v>
      </c>
      <c r="I355" s="109"/>
      <c r="J355" s="213"/>
      <c r="K355" s="214"/>
      <c r="L355" s="212"/>
      <c r="M355" s="212"/>
      <c r="N355" s="215"/>
    </row>
    <row r="356" spans="1:14" s="70" customFormat="1" ht="16.5" customHeight="1">
      <c r="A356" s="168"/>
      <c r="B356" s="62" t="s">
        <v>57</v>
      </c>
      <c r="C356" s="57" t="s">
        <v>58</v>
      </c>
      <c r="D356" s="109">
        <v>5650</v>
      </c>
      <c r="E356" s="109"/>
      <c r="F356" s="109"/>
      <c r="G356" s="226">
        <f t="shared" si="64"/>
        <v>5650</v>
      </c>
      <c r="H356" s="109">
        <f t="shared" si="65"/>
        <v>5650</v>
      </c>
      <c r="I356" s="109"/>
      <c r="J356" s="213"/>
      <c r="K356" s="214"/>
      <c r="L356" s="212"/>
      <c r="M356" s="212"/>
      <c r="N356" s="215"/>
    </row>
    <row r="357" spans="1:14" s="70" customFormat="1" ht="16.5" customHeight="1">
      <c r="A357" s="168"/>
      <c r="B357" s="62" t="s">
        <v>120</v>
      </c>
      <c r="C357" s="57" t="s">
        <v>121</v>
      </c>
      <c r="D357" s="109">
        <v>2000</v>
      </c>
      <c r="E357" s="109"/>
      <c r="F357" s="109"/>
      <c r="G357" s="226">
        <f t="shared" si="64"/>
        <v>2000</v>
      </c>
      <c r="H357" s="109">
        <f t="shared" si="65"/>
        <v>2000</v>
      </c>
      <c r="I357" s="109"/>
      <c r="J357" s="213"/>
      <c r="K357" s="214"/>
      <c r="L357" s="212"/>
      <c r="M357" s="212"/>
      <c r="N357" s="215"/>
    </row>
    <row r="358" spans="1:14" s="70" customFormat="1" ht="16.5" customHeight="1">
      <c r="A358" s="168"/>
      <c r="B358" s="62" t="s">
        <v>61</v>
      </c>
      <c r="C358" s="57" t="s">
        <v>62</v>
      </c>
      <c r="D358" s="109">
        <v>7205</v>
      </c>
      <c r="E358" s="109"/>
      <c r="F358" s="109"/>
      <c r="G358" s="226">
        <f t="shared" si="64"/>
        <v>7205</v>
      </c>
      <c r="H358" s="109">
        <f t="shared" si="65"/>
        <v>7205</v>
      </c>
      <c r="I358" s="109"/>
      <c r="J358" s="213"/>
      <c r="K358" s="214"/>
      <c r="L358" s="212"/>
      <c r="M358" s="212"/>
      <c r="N358" s="215"/>
    </row>
    <row r="359" spans="1:14" s="70" customFormat="1" ht="16.5" customHeight="1">
      <c r="A359" s="168"/>
      <c r="B359" s="62" t="s">
        <v>534</v>
      </c>
      <c r="C359" s="57" t="s">
        <v>535</v>
      </c>
      <c r="D359" s="109">
        <v>800</v>
      </c>
      <c r="E359" s="109"/>
      <c r="F359" s="109"/>
      <c r="G359" s="226">
        <f t="shared" si="64"/>
        <v>800</v>
      </c>
      <c r="H359" s="109">
        <f t="shared" si="65"/>
        <v>800</v>
      </c>
      <c r="I359" s="109"/>
      <c r="J359" s="213"/>
      <c r="K359" s="214"/>
      <c r="L359" s="212"/>
      <c r="M359" s="212"/>
      <c r="N359" s="215"/>
    </row>
    <row r="360" spans="1:14" s="70" customFormat="1" ht="16.5" customHeight="1">
      <c r="A360" s="168"/>
      <c r="B360" s="62" t="s">
        <v>264</v>
      </c>
      <c r="C360" s="56" t="s">
        <v>268</v>
      </c>
      <c r="D360" s="109">
        <v>1000</v>
      </c>
      <c r="E360" s="109"/>
      <c r="F360" s="109"/>
      <c r="G360" s="226">
        <f t="shared" si="64"/>
        <v>1000</v>
      </c>
      <c r="H360" s="109">
        <f t="shared" si="65"/>
        <v>1000</v>
      </c>
      <c r="I360" s="109"/>
      <c r="J360" s="213"/>
      <c r="K360" s="214"/>
      <c r="L360" s="212"/>
      <c r="M360" s="212"/>
      <c r="N360" s="215"/>
    </row>
    <row r="361" spans="1:14" s="70" customFormat="1" ht="15.75" customHeight="1">
      <c r="A361" s="168"/>
      <c r="B361" s="62" t="s">
        <v>67</v>
      </c>
      <c r="C361" s="57" t="s">
        <v>68</v>
      </c>
      <c r="D361" s="109">
        <v>35402</v>
      </c>
      <c r="E361" s="109"/>
      <c r="F361" s="109"/>
      <c r="G361" s="226">
        <f t="shared" si="64"/>
        <v>35402</v>
      </c>
      <c r="H361" s="109">
        <f t="shared" si="65"/>
        <v>35402</v>
      </c>
      <c r="I361" s="109"/>
      <c r="J361" s="213"/>
      <c r="K361" s="214"/>
      <c r="L361" s="212"/>
      <c r="M361" s="212"/>
      <c r="N361" s="215"/>
    </row>
    <row r="362" spans="1:14" s="70" customFormat="1" ht="15.75" customHeight="1">
      <c r="A362" s="168"/>
      <c r="B362" s="62" t="s">
        <v>266</v>
      </c>
      <c r="C362" s="56" t="s">
        <v>270</v>
      </c>
      <c r="D362" s="109">
        <v>1700</v>
      </c>
      <c r="E362" s="109"/>
      <c r="F362" s="109"/>
      <c r="G362" s="226">
        <f t="shared" si="64"/>
        <v>1700</v>
      </c>
      <c r="H362" s="109">
        <f t="shared" si="65"/>
        <v>1700</v>
      </c>
      <c r="I362" s="109"/>
      <c r="J362" s="213"/>
      <c r="K362" s="214"/>
      <c r="L362" s="212"/>
      <c r="M362" s="212"/>
      <c r="N362" s="215"/>
    </row>
    <row r="363" spans="1:14" s="70" customFormat="1" ht="18" customHeight="1">
      <c r="A363" s="150" t="s">
        <v>224</v>
      </c>
      <c r="B363" s="151"/>
      <c r="C363" s="92" t="s">
        <v>234</v>
      </c>
      <c r="D363" s="210">
        <f>SUM(D364:D365)</f>
        <v>170</v>
      </c>
      <c r="E363" s="210"/>
      <c r="F363" s="210"/>
      <c r="G363" s="372">
        <f t="shared" si="64"/>
        <v>170</v>
      </c>
      <c r="H363" s="372">
        <f>SUM(H364:H365)</f>
        <v>170</v>
      </c>
      <c r="I363" s="210">
        <f aca="true" t="shared" si="67" ref="I363:N363">SUM(I364:I365)</f>
        <v>120</v>
      </c>
      <c r="J363" s="210">
        <f t="shared" si="67"/>
        <v>0</v>
      </c>
      <c r="K363" s="210">
        <f t="shared" si="67"/>
        <v>0</v>
      </c>
      <c r="L363" s="210">
        <f t="shared" si="67"/>
        <v>0</v>
      </c>
      <c r="M363" s="210">
        <f t="shared" si="67"/>
        <v>0</v>
      </c>
      <c r="N363" s="211">
        <f t="shared" si="67"/>
        <v>0</v>
      </c>
    </row>
    <row r="364" spans="1:14" s="70" customFormat="1" ht="18" customHeight="1">
      <c r="A364" s="168"/>
      <c r="B364" s="62" t="s">
        <v>532</v>
      </c>
      <c r="C364" s="83" t="s">
        <v>533</v>
      </c>
      <c r="D364" s="109">
        <v>120</v>
      </c>
      <c r="E364" s="109"/>
      <c r="F364" s="109"/>
      <c r="G364" s="226">
        <f t="shared" si="64"/>
        <v>120</v>
      </c>
      <c r="H364" s="109">
        <f t="shared" si="65"/>
        <v>120</v>
      </c>
      <c r="I364" s="109">
        <f>H364</f>
        <v>120</v>
      </c>
      <c r="J364" s="213"/>
      <c r="K364" s="214"/>
      <c r="L364" s="212"/>
      <c r="M364" s="212"/>
      <c r="N364" s="215"/>
    </row>
    <row r="365" spans="1:14" s="70" customFormat="1" ht="17.25" customHeight="1">
      <c r="A365" s="168"/>
      <c r="B365" s="62" t="s">
        <v>55</v>
      </c>
      <c r="C365" s="83" t="s">
        <v>82</v>
      </c>
      <c r="D365" s="109">
        <v>50</v>
      </c>
      <c r="E365" s="109"/>
      <c r="F365" s="109"/>
      <c r="G365" s="226">
        <f t="shared" si="64"/>
        <v>50</v>
      </c>
      <c r="H365" s="109">
        <f t="shared" si="65"/>
        <v>50</v>
      </c>
      <c r="I365" s="109"/>
      <c r="J365" s="213"/>
      <c r="K365" s="214"/>
      <c r="L365" s="212"/>
      <c r="M365" s="212"/>
      <c r="N365" s="215"/>
    </row>
    <row r="366" spans="1:14" s="70" customFormat="1" ht="25.5" customHeight="1">
      <c r="A366" s="150" t="s">
        <v>235</v>
      </c>
      <c r="B366" s="151"/>
      <c r="C366" s="92" t="s">
        <v>236</v>
      </c>
      <c r="D366" s="210">
        <f>SUM(D367:D372)</f>
        <v>63794</v>
      </c>
      <c r="E366" s="210"/>
      <c r="F366" s="210"/>
      <c r="G366" s="372">
        <f t="shared" si="64"/>
        <v>63794</v>
      </c>
      <c r="H366" s="372">
        <f aca="true" t="shared" si="68" ref="H366:N366">SUM(H367:H372)</f>
        <v>63794</v>
      </c>
      <c r="I366" s="210">
        <f t="shared" si="68"/>
        <v>24960</v>
      </c>
      <c r="J366" s="210">
        <f t="shared" si="68"/>
        <v>4442</v>
      </c>
      <c r="K366" s="210">
        <f t="shared" si="68"/>
        <v>12000</v>
      </c>
      <c r="L366" s="210">
        <f t="shared" si="68"/>
        <v>0</v>
      </c>
      <c r="M366" s="210">
        <f t="shared" si="68"/>
        <v>0</v>
      </c>
      <c r="N366" s="211">
        <f t="shared" si="68"/>
        <v>0</v>
      </c>
    </row>
    <row r="367" spans="1:14" s="70" customFormat="1" ht="17.25" customHeight="1">
      <c r="A367" s="168"/>
      <c r="B367" s="62" t="s">
        <v>222</v>
      </c>
      <c r="C367" s="56" t="s">
        <v>419</v>
      </c>
      <c r="D367" s="109">
        <v>12000</v>
      </c>
      <c r="E367" s="109"/>
      <c r="F367" s="109"/>
      <c r="G367" s="226">
        <f t="shared" si="64"/>
        <v>12000</v>
      </c>
      <c r="H367" s="109">
        <f t="shared" si="65"/>
        <v>12000</v>
      </c>
      <c r="I367" s="109"/>
      <c r="J367" s="213"/>
      <c r="K367" s="214">
        <f>H367</f>
        <v>12000</v>
      </c>
      <c r="L367" s="212"/>
      <c r="M367" s="212"/>
      <c r="N367" s="215"/>
    </row>
    <row r="368" spans="1:14" s="70" customFormat="1" ht="17.25" customHeight="1">
      <c r="A368" s="168"/>
      <c r="B368" s="62" t="s">
        <v>546</v>
      </c>
      <c r="C368" s="56" t="s">
        <v>420</v>
      </c>
      <c r="D368" s="109">
        <v>8800</v>
      </c>
      <c r="E368" s="109"/>
      <c r="F368" s="109"/>
      <c r="G368" s="226">
        <f t="shared" si="64"/>
        <v>8800</v>
      </c>
      <c r="H368" s="109">
        <f t="shared" si="65"/>
        <v>8800</v>
      </c>
      <c r="I368" s="109"/>
      <c r="J368" s="213"/>
      <c r="K368" s="214"/>
      <c r="L368" s="212"/>
      <c r="M368" s="212"/>
      <c r="N368" s="215"/>
    </row>
    <row r="369" spans="1:14" s="70" customFormat="1" ht="17.25" customHeight="1">
      <c r="A369" s="168"/>
      <c r="B369" s="62" t="s">
        <v>48</v>
      </c>
      <c r="C369" s="56" t="s">
        <v>318</v>
      </c>
      <c r="D369" s="109">
        <v>24960</v>
      </c>
      <c r="E369" s="109"/>
      <c r="F369" s="109"/>
      <c r="G369" s="226">
        <f t="shared" si="64"/>
        <v>24960</v>
      </c>
      <c r="H369" s="109">
        <f t="shared" si="65"/>
        <v>24960</v>
      </c>
      <c r="I369" s="109">
        <f>H369</f>
        <v>24960</v>
      </c>
      <c r="J369" s="213"/>
      <c r="K369" s="214"/>
      <c r="L369" s="212"/>
      <c r="M369" s="212"/>
      <c r="N369" s="215"/>
    </row>
    <row r="370" spans="1:14" s="70" customFormat="1" ht="15" customHeight="1">
      <c r="A370" s="168"/>
      <c r="B370" s="62" t="s">
        <v>78</v>
      </c>
      <c r="C370" s="56" t="s">
        <v>114</v>
      </c>
      <c r="D370" s="109">
        <v>3830</v>
      </c>
      <c r="E370" s="109"/>
      <c r="F370" s="109"/>
      <c r="G370" s="226">
        <f t="shared" si="64"/>
        <v>3830</v>
      </c>
      <c r="H370" s="109">
        <f t="shared" si="65"/>
        <v>3830</v>
      </c>
      <c r="I370" s="109"/>
      <c r="J370" s="213">
        <f>H370</f>
        <v>3830</v>
      </c>
      <c r="K370" s="214"/>
      <c r="L370" s="212"/>
      <c r="M370" s="212"/>
      <c r="N370" s="215"/>
    </row>
    <row r="371" spans="1:14" s="70" customFormat="1" ht="18" customHeight="1">
      <c r="A371" s="168"/>
      <c r="B371" s="62" t="s">
        <v>53</v>
      </c>
      <c r="C371" s="56" t="s">
        <v>54</v>
      </c>
      <c r="D371" s="109">
        <v>612</v>
      </c>
      <c r="E371" s="109"/>
      <c r="F371" s="109"/>
      <c r="G371" s="226">
        <f t="shared" si="64"/>
        <v>612</v>
      </c>
      <c r="H371" s="109">
        <f t="shared" si="65"/>
        <v>612</v>
      </c>
      <c r="I371" s="109"/>
      <c r="J371" s="213">
        <f>H371</f>
        <v>612</v>
      </c>
      <c r="K371" s="214"/>
      <c r="L371" s="212"/>
      <c r="M371" s="212"/>
      <c r="N371" s="215"/>
    </row>
    <row r="372" spans="1:14" s="70" customFormat="1" ht="23.25" customHeight="1">
      <c r="A372" s="168"/>
      <c r="B372" s="62" t="s">
        <v>265</v>
      </c>
      <c r="C372" s="56" t="s">
        <v>637</v>
      </c>
      <c r="D372" s="109">
        <v>13592</v>
      </c>
      <c r="E372" s="109"/>
      <c r="F372" s="109"/>
      <c r="G372" s="226">
        <f t="shared" si="64"/>
        <v>13592</v>
      </c>
      <c r="H372" s="109">
        <f t="shared" si="65"/>
        <v>13592</v>
      </c>
      <c r="I372" s="109"/>
      <c r="J372" s="213"/>
      <c r="K372" s="214"/>
      <c r="L372" s="212"/>
      <c r="M372" s="212"/>
      <c r="N372" s="215"/>
    </row>
    <row r="373" spans="1:14" s="70" customFormat="1" ht="19.5" customHeight="1">
      <c r="A373" s="150" t="s">
        <v>743</v>
      </c>
      <c r="B373" s="150"/>
      <c r="C373" s="506" t="s">
        <v>744</v>
      </c>
      <c r="D373" s="435">
        <f>SUM(D374:D384)</f>
        <v>0</v>
      </c>
      <c r="E373" s="435">
        <f aca="true" t="shared" si="69" ref="E373:N373">SUM(E374:E384)</f>
        <v>454211</v>
      </c>
      <c r="F373" s="435">
        <f t="shared" si="69"/>
        <v>0</v>
      </c>
      <c r="G373" s="435">
        <f t="shared" si="69"/>
        <v>454211</v>
      </c>
      <c r="H373" s="435">
        <f t="shared" si="69"/>
        <v>454211</v>
      </c>
      <c r="I373" s="435">
        <f t="shared" si="69"/>
        <v>248486</v>
      </c>
      <c r="J373" s="435">
        <f t="shared" si="69"/>
        <v>43886</v>
      </c>
      <c r="K373" s="435">
        <f t="shared" si="69"/>
        <v>0</v>
      </c>
      <c r="L373" s="435">
        <f t="shared" si="69"/>
        <v>0</v>
      </c>
      <c r="M373" s="435">
        <f t="shared" si="69"/>
        <v>0</v>
      </c>
      <c r="N373" s="435">
        <f t="shared" si="69"/>
        <v>0</v>
      </c>
    </row>
    <row r="374" spans="1:14" s="70" customFormat="1" ht="20.25" customHeight="1">
      <c r="A374" s="168"/>
      <c r="B374" s="62" t="s">
        <v>48</v>
      </c>
      <c r="C374" s="56" t="s">
        <v>318</v>
      </c>
      <c r="D374" s="109">
        <v>0</v>
      </c>
      <c r="E374" s="109">
        <v>239526</v>
      </c>
      <c r="F374" s="109"/>
      <c r="G374" s="226">
        <f>D374+E374-F374</f>
        <v>239526</v>
      </c>
      <c r="H374" s="109">
        <f>G374</f>
        <v>239526</v>
      </c>
      <c r="I374" s="109">
        <f>H374</f>
        <v>239526</v>
      </c>
      <c r="J374" s="213"/>
      <c r="K374" s="214"/>
      <c r="L374" s="212"/>
      <c r="M374" s="212"/>
      <c r="N374" s="215"/>
    </row>
    <row r="375" spans="1:14" s="70" customFormat="1" ht="20.25" customHeight="1">
      <c r="A375" s="168"/>
      <c r="B375" s="62" t="s">
        <v>51</v>
      </c>
      <c r="C375" s="56" t="s">
        <v>52</v>
      </c>
      <c r="D375" s="109">
        <v>0</v>
      </c>
      <c r="E375" s="109">
        <v>8960</v>
      </c>
      <c r="F375" s="109"/>
      <c r="G375" s="226">
        <f aca="true" t="shared" si="70" ref="G375:G384">D375+E375-F375</f>
        <v>8960</v>
      </c>
      <c r="H375" s="109">
        <f aca="true" t="shared" si="71" ref="H375:H384">G375</f>
        <v>8960</v>
      </c>
      <c r="I375" s="109">
        <f>H375</f>
        <v>8960</v>
      </c>
      <c r="J375" s="213"/>
      <c r="K375" s="214"/>
      <c r="L375" s="212"/>
      <c r="M375" s="212"/>
      <c r="N375" s="215"/>
    </row>
    <row r="376" spans="1:14" s="70" customFormat="1" ht="20.25" customHeight="1">
      <c r="A376" s="168"/>
      <c r="B376" s="62" t="s">
        <v>78</v>
      </c>
      <c r="C376" s="56" t="s">
        <v>114</v>
      </c>
      <c r="D376" s="109">
        <v>0</v>
      </c>
      <c r="E376" s="109">
        <v>38277</v>
      </c>
      <c r="F376" s="109"/>
      <c r="G376" s="226">
        <f t="shared" si="70"/>
        <v>38277</v>
      </c>
      <c r="H376" s="109">
        <f t="shared" si="71"/>
        <v>38277</v>
      </c>
      <c r="I376" s="109"/>
      <c r="J376" s="213">
        <f>H376</f>
        <v>38277</v>
      </c>
      <c r="K376" s="214"/>
      <c r="L376" s="212"/>
      <c r="M376" s="212"/>
      <c r="N376" s="215"/>
    </row>
    <row r="377" spans="1:14" s="70" customFormat="1" ht="20.25" customHeight="1">
      <c r="A377" s="168"/>
      <c r="B377" s="62" t="s">
        <v>53</v>
      </c>
      <c r="C377" s="56" t="s">
        <v>54</v>
      </c>
      <c r="D377" s="109">
        <v>0</v>
      </c>
      <c r="E377" s="109">
        <v>5609</v>
      </c>
      <c r="F377" s="109"/>
      <c r="G377" s="226">
        <f t="shared" si="70"/>
        <v>5609</v>
      </c>
      <c r="H377" s="109">
        <f t="shared" si="71"/>
        <v>5609</v>
      </c>
      <c r="I377" s="109"/>
      <c r="J377" s="213">
        <f>H377</f>
        <v>5609</v>
      </c>
      <c r="K377" s="214"/>
      <c r="L377" s="212"/>
      <c r="M377" s="212"/>
      <c r="N377" s="215"/>
    </row>
    <row r="378" spans="1:14" s="70" customFormat="1" ht="19.5" customHeight="1">
      <c r="A378" s="168"/>
      <c r="B378" s="62" t="s">
        <v>55</v>
      </c>
      <c r="C378" s="83" t="s">
        <v>82</v>
      </c>
      <c r="D378" s="109">
        <v>0</v>
      </c>
      <c r="E378" s="109">
        <v>35472</v>
      </c>
      <c r="F378" s="109"/>
      <c r="G378" s="226">
        <f t="shared" si="70"/>
        <v>35472</v>
      </c>
      <c r="H378" s="109">
        <f t="shared" si="71"/>
        <v>35472</v>
      </c>
      <c r="I378" s="109"/>
      <c r="J378" s="213"/>
      <c r="K378" s="214"/>
      <c r="L378" s="212"/>
      <c r="M378" s="212"/>
      <c r="N378" s="215"/>
    </row>
    <row r="379" spans="1:14" s="70" customFormat="1" ht="20.25" customHeight="1">
      <c r="A379" s="168"/>
      <c r="B379" s="62" t="s">
        <v>129</v>
      </c>
      <c r="C379" s="57" t="s">
        <v>248</v>
      </c>
      <c r="D379" s="109">
        <v>0</v>
      </c>
      <c r="E379" s="109">
        <v>65000</v>
      </c>
      <c r="F379" s="109"/>
      <c r="G379" s="226">
        <f t="shared" si="70"/>
        <v>65000</v>
      </c>
      <c r="H379" s="109">
        <f t="shared" si="71"/>
        <v>65000</v>
      </c>
      <c r="I379" s="109"/>
      <c r="J379" s="213"/>
      <c r="K379" s="214"/>
      <c r="L379" s="212"/>
      <c r="M379" s="212"/>
      <c r="N379" s="215"/>
    </row>
    <row r="380" spans="1:14" s="70" customFormat="1" ht="18.75" customHeight="1">
      <c r="A380" s="168"/>
      <c r="B380" s="62" t="s">
        <v>57</v>
      </c>
      <c r="C380" s="57" t="s">
        <v>58</v>
      </c>
      <c r="D380" s="109">
        <v>0</v>
      </c>
      <c r="E380" s="109">
        <v>26700</v>
      </c>
      <c r="F380" s="109"/>
      <c r="G380" s="226">
        <f t="shared" si="70"/>
        <v>26700</v>
      </c>
      <c r="H380" s="109">
        <f t="shared" si="71"/>
        <v>26700</v>
      </c>
      <c r="I380" s="109"/>
      <c r="J380" s="213"/>
      <c r="K380" s="214"/>
      <c r="L380" s="212"/>
      <c r="M380" s="212"/>
      <c r="N380" s="215"/>
    </row>
    <row r="381" spans="1:14" s="70" customFormat="1" ht="18" customHeight="1">
      <c r="A381" s="168"/>
      <c r="B381" s="62" t="s">
        <v>120</v>
      </c>
      <c r="C381" s="57" t="s">
        <v>121</v>
      </c>
      <c r="D381" s="109">
        <v>0</v>
      </c>
      <c r="E381" s="109">
        <v>780</v>
      </c>
      <c r="F381" s="109"/>
      <c r="G381" s="226">
        <f t="shared" si="70"/>
        <v>780</v>
      </c>
      <c r="H381" s="109">
        <f t="shared" si="71"/>
        <v>780</v>
      </c>
      <c r="I381" s="109"/>
      <c r="J381" s="213"/>
      <c r="K381" s="214"/>
      <c r="L381" s="212"/>
      <c r="M381" s="212"/>
      <c r="N381" s="215"/>
    </row>
    <row r="382" spans="1:14" s="70" customFormat="1" ht="18.75" customHeight="1">
      <c r="A382" s="168"/>
      <c r="B382" s="62" t="s">
        <v>61</v>
      </c>
      <c r="C382" s="57" t="s">
        <v>62</v>
      </c>
      <c r="D382" s="109">
        <v>0</v>
      </c>
      <c r="E382" s="109">
        <v>23684</v>
      </c>
      <c r="F382" s="109"/>
      <c r="G382" s="226">
        <f t="shared" si="70"/>
        <v>23684</v>
      </c>
      <c r="H382" s="109">
        <f t="shared" si="71"/>
        <v>23684</v>
      </c>
      <c r="I382" s="109"/>
      <c r="J382" s="213"/>
      <c r="K382" s="214"/>
      <c r="L382" s="212"/>
      <c r="M382" s="212"/>
      <c r="N382" s="215"/>
    </row>
    <row r="383" spans="1:14" s="70" customFormat="1" ht="18.75" customHeight="1">
      <c r="A383" s="168"/>
      <c r="B383" s="62" t="s">
        <v>264</v>
      </c>
      <c r="C383" s="56" t="s">
        <v>268</v>
      </c>
      <c r="D383" s="109">
        <v>0</v>
      </c>
      <c r="E383" s="109">
        <v>550</v>
      </c>
      <c r="F383" s="109"/>
      <c r="G383" s="226">
        <f t="shared" si="70"/>
        <v>550</v>
      </c>
      <c r="H383" s="109">
        <f t="shared" si="71"/>
        <v>550</v>
      </c>
      <c r="I383" s="109"/>
      <c r="J383" s="213"/>
      <c r="K383" s="214"/>
      <c r="L383" s="212"/>
      <c r="M383" s="212"/>
      <c r="N383" s="215"/>
    </row>
    <row r="384" spans="1:14" s="70" customFormat="1" ht="18.75" customHeight="1">
      <c r="A384" s="168"/>
      <c r="B384" s="62" t="s">
        <v>67</v>
      </c>
      <c r="C384" s="57" t="s">
        <v>68</v>
      </c>
      <c r="D384" s="109">
        <v>0</v>
      </c>
      <c r="E384" s="109">
        <v>9653</v>
      </c>
      <c r="F384" s="109"/>
      <c r="G384" s="226">
        <f t="shared" si="70"/>
        <v>9653</v>
      </c>
      <c r="H384" s="109">
        <f t="shared" si="71"/>
        <v>9653</v>
      </c>
      <c r="I384" s="109"/>
      <c r="J384" s="213"/>
      <c r="K384" s="214"/>
      <c r="L384" s="212"/>
      <c r="M384" s="212"/>
      <c r="N384" s="215"/>
    </row>
    <row r="385" spans="1:14" s="70" customFormat="1" ht="18.75" customHeight="1">
      <c r="A385" s="150" t="s">
        <v>237</v>
      </c>
      <c r="B385" s="156"/>
      <c r="C385" s="505" t="s">
        <v>116</v>
      </c>
      <c r="D385" s="210">
        <f>SUM(D386:D395)</f>
        <v>68161</v>
      </c>
      <c r="E385" s="210">
        <f aca="true" t="shared" si="72" ref="E385:N385">SUM(E386:E395)</f>
        <v>177995</v>
      </c>
      <c r="F385" s="210">
        <f t="shared" si="72"/>
        <v>0</v>
      </c>
      <c r="G385" s="210">
        <f t="shared" si="72"/>
        <v>246156</v>
      </c>
      <c r="H385" s="210">
        <f t="shared" si="72"/>
        <v>246156</v>
      </c>
      <c r="I385" s="210">
        <f t="shared" si="72"/>
        <v>47669</v>
      </c>
      <c r="J385" s="210">
        <f t="shared" si="72"/>
        <v>9027</v>
      </c>
      <c r="K385" s="210">
        <f t="shared" si="72"/>
        <v>0</v>
      </c>
      <c r="L385" s="210">
        <f t="shared" si="72"/>
        <v>0</v>
      </c>
      <c r="M385" s="210">
        <f t="shared" si="72"/>
        <v>0</v>
      </c>
      <c r="N385" s="210">
        <f t="shared" si="72"/>
        <v>0</v>
      </c>
    </row>
    <row r="386" spans="1:14" s="70" customFormat="1" ht="18.75" customHeight="1">
      <c r="A386" s="146"/>
      <c r="B386" s="160" t="s">
        <v>621</v>
      </c>
      <c r="C386" s="56" t="s">
        <v>204</v>
      </c>
      <c r="D386" s="223"/>
      <c r="E386" s="226">
        <v>250</v>
      </c>
      <c r="F386" s="223"/>
      <c r="G386" s="226">
        <f>D386+E386-F386</f>
        <v>250</v>
      </c>
      <c r="H386" s="226">
        <f>G386</f>
        <v>250</v>
      </c>
      <c r="I386" s="223"/>
      <c r="J386" s="223"/>
      <c r="K386" s="223"/>
      <c r="L386" s="121"/>
      <c r="M386" s="121"/>
      <c r="N386" s="193"/>
    </row>
    <row r="387" spans="1:14" s="70" customFormat="1" ht="18.75" customHeight="1">
      <c r="A387" s="146"/>
      <c r="B387" s="160" t="s">
        <v>48</v>
      </c>
      <c r="C387" s="56" t="s">
        <v>318</v>
      </c>
      <c r="D387" s="223"/>
      <c r="E387" s="226">
        <v>44364</v>
      </c>
      <c r="F387" s="223"/>
      <c r="G387" s="226">
        <f aca="true" t="shared" si="73" ref="G387:G395">D387+E387-F387</f>
        <v>44364</v>
      </c>
      <c r="H387" s="226">
        <f aca="true" t="shared" si="74" ref="H387:H395">G387</f>
        <v>44364</v>
      </c>
      <c r="I387" s="226">
        <f>H387</f>
        <v>44364</v>
      </c>
      <c r="J387" s="223"/>
      <c r="K387" s="223"/>
      <c r="L387" s="121"/>
      <c r="M387" s="121"/>
      <c r="N387" s="193"/>
    </row>
    <row r="388" spans="1:14" s="70" customFormat="1" ht="18.75" customHeight="1">
      <c r="A388" s="146"/>
      <c r="B388" s="160" t="s">
        <v>51</v>
      </c>
      <c r="C388" s="56" t="s">
        <v>52</v>
      </c>
      <c r="D388" s="223"/>
      <c r="E388" s="226">
        <v>3305</v>
      </c>
      <c r="F388" s="223"/>
      <c r="G388" s="226">
        <f t="shared" si="73"/>
        <v>3305</v>
      </c>
      <c r="H388" s="226">
        <f t="shared" si="74"/>
        <v>3305</v>
      </c>
      <c r="I388" s="226">
        <f>H388</f>
        <v>3305</v>
      </c>
      <c r="J388" s="223"/>
      <c r="K388" s="223"/>
      <c r="L388" s="121"/>
      <c r="M388" s="121"/>
      <c r="N388" s="193"/>
    </row>
    <row r="389" spans="1:14" s="70" customFormat="1" ht="18.75" customHeight="1">
      <c r="A389" s="146"/>
      <c r="B389" s="160" t="s">
        <v>78</v>
      </c>
      <c r="C389" s="56" t="s">
        <v>114</v>
      </c>
      <c r="D389" s="223"/>
      <c r="E389" s="226">
        <v>7916</v>
      </c>
      <c r="F389" s="223"/>
      <c r="G389" s="226">
        <f t="shared" si="73"/>
        <v>7916</v>
      </c>
      <c r="H389" s="226">
        <f t="shared" si="74"/>
        <v>7916</v>
      </c>
      <c r="I389" s="223"/>
      <c r="J389" s="226">
        <f>H389</f>
        <v>7916</v>
      </c>
      <c r="K389" s="223"/>
      <c r="L389" s="121"/>
      <c r="M389" s="121"/>
      <c r="N389" s="193"/>
    </row>
    <row r="390" spans="1:14" s="70" customFormat="1" ht="18.75" customHeight="1">
      <c r="A390" s="146"/>
      <c r="B390" s="160" t="s">
        <v>53</v>
      </c>
      <c r="C390" s="56" t="s">
        <v>54</v>
      </c>
      <c r="D390" s="223"/>
      <c r="E390" s="226">
        <v>1111</v>
      </c>
      <c r="F390" s="223"/>
      <c r="G390" s="226">
        <f t="shared" si="73"/>
        <v>1111</v>
      </c>
      <c r="H390" s="226">
        <f t="shared" si="74"/>
        <v>1111</v>
      </c>
      <c r="I390" s="223"/>
      <c r="J390" s="226">
        <f>H390</f>
        <v>1111</v>
      </c>
      <c r="K390" s="223"/>
      <c r="L390" s="121"/>
      <c r="M390" s="121"/>
      <c r="N390" s="193"/>
    </row>
    <row r="391" spans="1:14" s="70" customFormat="1" ht="18.75" customHeight="1">
      <c r="A391" s="146"/>
      <c r="B391" s="160" t="s">
        <v>55</v>
      </c>
      <c r="C391" s="83" t="s">
        <v>82</v>
      </c>
      <c r="D391" s="223"/>
      <c r="E391" s="226">
        <v>95658</v>
      </c>
      <c r="F391" s="223"/>
      <c r="G391" s="226">
        <f t="shared" si="73"/>
        <v>95658</v>
      </c>
      <c r="H391" s="226">
        <f t="shared" si="74"/>
        <v>95658</v>
      </c>
      <c r="I391" s="223"/>
      <c r="J391" s="223"/>
      <c r="K391" s="223"/>
      <c r="L391" s="121"/>
      <c r="M391" s="121"/>
      <c r="N391" s="193"/>
    </row>
    <row r="392" spans="1:14" s="70" customFormat="1" ht="18.75" customHeight="1">
      <c r="A392" s="146"/>
      <c r="B392" s="160" t="s">
        <v>120</v>
      </c>
      <c r="C392" s="57" t="s">
        <v>121</v>
      </c>
      <c r="D392" s="223"/>
      <c r="E392" s="226">
        <v>155</v>
      </c>
      <c r="F392" s="223"/>
      <c r="G392" s="226">
        <f t="shared" si="73"/>
        <v>155</v>
      </c>
      <c r="H392" s="226">
        <f t="shared" si="74"/>
        <v>155</v>
      </c>
      <c r="I392" s="223"/>
      <c r="J392" s="223"/>
      <c r="K392" s="223"/>
      <c r="L392" s="121"/>
      <c r="M392" s="121"/>
      <c r="N392" s="193"/>
    </row>
    <row r="393" spans="1:14" s="70" customFormat="1" ht="18.75" customHeight="1">
      <c r="A393" s="168"/>
      <c r="B393" s="62" t="s">
        <v>67</v>
      </c>
      <c r="C393" s="57" t="s">
        <v>68</v>
      </c>
      <c r="D393" s="109">
        <v>68161</v>
      </c>
      <c r="E393" s="109">
        <v>2092</v>
      </c>
      <c r="F393" s="109"/>
      <c r="G393" s="226">
        <f t="shared" si="73"/>
        <v>70253</v>
      </c>
      <c r="H393" s="226">
        <f t="shared" si="74"/>
        <v>70253</v>
      </c>
      <c r="I393" s="109"/>
      <c r="J393" s="213"/>
      <c r="K393" s="214"/>
      <c r="L393" s="212"/>
      <c r="M393" s="212"/>
      <c r="N393" s="215"/>
    </row>
    <row r="394" spans="1:14" s="70" customFormat="1" ht="18.75" customHeight="1">
      <c r="A394" s="168"/>
      <c r="B394" s="62" t="s">
        <v>83</v>
      </c>
      <c r="C394" s="57" t="s">
        <v>84</v>
      </c>
      <c r="D394" s="109"/>
      <c r="E394" s="109">
        <v>9200</v>
      </c>
      <c r="F394" s="109"/>
      <c r="G394" s="226">
        <f t="shared" si="73"/>
        <v>9200</v>
      </c>
      <c r="H394" s="226">
        <f t="shared" si="74"/>
        <v>9200</v>
      </c>
      <c r="I394" s="109"/>
      <c r="J394" s="213"/>
      <c r="K394" s="214"/>
      <c r="L394" s="212"/>
      <c r="M394" s="212"/>
      <c r="N394" s="215"/>
    </row>
    <row r="395" spans="1:14" s="70" customFormat="1" ht="18.75" customHeight="1">
      <c r="A395" s="168"/>
      <c r="B395" s="62" t="s">
        <v>137</v>
      </c>
      <c r="C395" s="57" t="s">
        <v>280</v>
      </c>
      <c r="D395" s="109"/>
      <c r="E395" s="109">
        <v>13944</v>
      </c>
      <c r="F395" s="109"/>
      <c r="G395" s="226">
        <f t="shared" si="73"/>
        <v>13944</v>
      </c>
      <c r="H395" s="226">
        <f t="shared" si="74"/>
        <v>13944</v>
      </c>
      <c r="I395" s="109"/>
      <c r="J395" s="213"/>
      <c r="K395" s="214"/>
      <c r="L395" s="212"/>
      <c r="M395" s="212"/>
      <c r="N395" s="215"/>
    </row>
    <row r="396" spans="1:14" s="70" customFormat="1" ht="22.5" customHeight="1">
      <c r="A396" s="153" t="s">
        <v>238</v>
      </c>
      <c r="B396" s="164"/>
      <c r="C396" s="78" t="s">
        <v>239</v>
      </c>
      <c r="D396" s="216">
        <f>D397+D402+D404+D410</f>
        <v>3658580</v>
      </c>
      <c r="E396" s="216">
        <f aca="true" t="shared" si="75" ref="E396:N396">E397+E402+E404+E410</f>
        <v>0</v>
      </c>
      <c r="F396" s="216">
        <f t="shared" si="75"/>
        <v>0</v>
      </c>
      <c r="G396" s="216">
        <f t="shared" si="75"/>
        <v>3658580</v>
      </c>
      <c r="H396" s="216">
        <f t="shared" si="75"/>
        <v>1464836</v>
      </c>
      <c r="I396" s="216">
        <f t="shared" si="75"/>
        <v>500</v>
      </c>
      <c r="J396" s="216">
        <f t="shared" si="75"/>
        <v>0</v>
      </c>
      <c r="K396" s="216">
        <f t="shared" si="75"/>
        <v>0</v>
      </c>
      <c r="L396" s="216">
        <f t="shared" si="75"/>
        <v>0</v>
      </c>
      <c r="M396" s="216">
        <f t="shared" si="75"/>
        <v>0</v>
      </c>
      <c r="N396" s="217">
        <f t="shared" si="75"/>
        <v>2193744</v>
      </c>
    </row>
    <row r="397" spans="1:14" s="70" customFormat="1" ht="21" customHeight="1">
      <c r="A397" s="155" t="s">
        <v>240</v>
      </c>
      <c r="B397" s="156"/>
      <c r="C397" s="505" t="s">
        <v>241</v>
      </c>
      <c r="D397" s="210">
        <f>SUM(D398:D401)</f>
        <v>2472090</v>
      </c>
      <c r="E397" s="210">
        <f aca="true" t="shared" si="76" ref="E397:N397">SUM(E398:E401)</f>
        <v>0</v>
      </c>
      <c r="F397" s="210">
        <f t="shared" si="76"/>
        <v>0</v>
      </c>
      <c r="G397" s="210">
        <f t="shared" si="76"/>
        <v>2472090</v>
      </c>
      <c r="H397" s="210">
        <f t="shared" si="76"/>
        <v>428346</v>
      </c>
      <c r="I397" s="210">
        <f t="shared" si="76"/>
        <v>0</v>
      </c>
      <c r="J397" s="210">
        <f t="shared" si="76"/>
        <v>0</v>
      </c>
      <c r="K397" s="210">
        <f t="shared" si="76"/>
        <v>0</v>
      </c>
      <c r="L397" s="210">
        <f t="shared" si="76"/>
        <v>0</v>
      </c>
      <c r="M397" s="210">
        <f t="shared" si="76"/>
        <v>0</v>
      </c>
      <c r="N397" s="211">
        <f t="shared" si="76"/>
        <v>2043744</v>
      </c>
    </row>
    <row r="398" spans="1:14" s="70" customFormat="1" ht="23.25" customHeight="1">
      <c r="A398" s="159"/>
      <c r="B398" s="160" t="s">
        <v>718</v>
      </c>
      <c r="C398" s="235" t="s">
        <v>719</v>
      </c>
      <c r="D398" s="226">
        <v>428346</v>
      </c>
      <c r="E398" s="226"/>
      <c r="F398" s="226"/>
      <c r="G398" s="226">
        <f t="shared" si="64"/>
        <v>428346</v>
      </c>
      <c r="H398" s="109">
        <f t="shared" si="65"/>
        <v>428346</v>
      </c>
      <c r="I398" s="226"/>
      <c r="J398" s="226"/>
      <c r="K398" s="226"/>
      <c r="L398" s="227"/>
      <c r="M398" s="227"/>
      <c r="N398" s="228"/>
    </row>
    <row r="399" spans="1:14" s="70" customFormat="1" ht="21.75" customHeight="1">
      <c r="A399" s="158"/>
      <c r="B399" s="62" t="s">
        <v>85</v>
      </c>
      <c r="C399" s="56" t="s">
        <v>599</v>
      </c>
      <c r="D399" s="109">
        <v>1178984</v>
      </c>
      <c r="E399" s="109"/>
      <c r="F399" s="109"/>
      <c r="G399" s="226">
        <f t="shared" si="64"/>
        <v>1178984</v>
      </c>
      <c r="H399" s="109"/>
      <c r="I399" s="109">
        <v>0</v>
      </c>
      <c r="J399" s="213"/>
      <c r="K399" s="231">
        <v>0</v>
      </c>
      <c r="L399" s="212"/>
      <c r="M399" s="212"/>
      <c r="N399" s="271">
        <f>G399</f>
        <v>1178984</v>
      </c>
    </row>
    <row r="400" spans="1:14" s="70" customFormat="1" ht="23.25" customHeight="1">
      <c r="A400" s="158"/>
      <c r="B400" s="62" t="s">
        <v>310</v>
      </c>
      <c r="C400" s="56" t="s">
        <v>599</v>
      </c>
      <c r="D400" s="109">
        <v>446479</v>
      </c>
      <c r="E400" s="109"/>
      <c r="F400" s="109"/>
      <c r="G400" s="226">
        <f t="shared" si="64"/>
        <v>446479</v>
      </c>
      <c r="H400" s="109"/>
      <c r="I400" s="109">
        <v>0</v>
      </c>
      <c r="J400" s="213"/>
      <c r="K400" s="231">
        <v>0</v>
      </c>
      <c r="L400" s="212"/>
      <c r="M400" s="212"/>
      <c r="N400" s="271">
        <f>G400</f>
        <v>446479</v>
      </c>
    </row>
    <row r="401" spans="1:14" s="70" customFormat="1" ht="27" customHeight="1">
      <c r="A401" s="158"/>
      <c r="B401" s="62" t="s">
        <v>414</v>
      </c>
      <c r="C401" s="56" t="s">
        <v>599</v>
      </c>
      <c r="D401" s="109">
        <v>418281</v>
      </c>
      <c r="E401" s="109"/>
      <c r="F401" s="109"/>
      <c r="G401" s="226">
        <f t="shared" si="64"/>
        <v>418281</v>
      </c>
      <c r="H401" s="109"/>
      <c r="I401" s="109">
        <v>0</v>
      </c>
      <c r="J401" s="213"/>
      <c r="K401" s="231">
        <v>0</v>
      </c>
      <c r="L401" s="212"/>
      <c r="M401" s="212"/>
      <c r="N401" s="271">
        <f>G401</f>
        <v>418281</v>
      </c>
    </row>
    <row r="402" spans="1:14" s="70" customFormat="1" ht="27" customHeight="1">
      <c r="A402" s="163" t="s">
        <v>704</v>
      </c>
      <c r="B402" s="172"/>
      <c r="C402" s="327" t="s">
        <v>703</v>
      </c>
      <c r="D402" s="210">
        <f>D403</f>
        <v>150000</v>
      </c>
      <c r="E402" s="210">
        <f aca="true" t="shared" si="77" ref="E402:N402">E403</f>
        <v>0</v>
      </c>
      <c r="F402" s="210">
        <f t="shared" si="77"/>
        <v>0</v>
      </c>
      <c r="G402" s="210">
        <f t="shared" si="77"/>
        <v>150000</v>
      </c>
      <c r="H402" s="210">
        <f t="shared" si="77"/>
        <v>0</v>
      </c>
      <c r="I402" s="210">
        <f t="shared" si="77"/>
        <v>0</v>
      </c>
      <c r="J402" s="210">
        <f t="shared" si="77"/>
        <v>0</v>
      </c>
      <c r="K402" s="210">
        <f t="shared" si="77"/>
        <v>0</v>
      </c>
      <c r="L402" s="210">
        <f t="shared" si="77"/>
        <v>0</v>
      </c>
      <c r="M402" s="210">
        <f t="shared" si="77"/>
        <v>0</v>
      </c>
      <c r="N402" s="211">
        <f t="shared" si="77"/>
        <v>150000</v>
      </c>
    </row>
    <row r="403" spans="1:14" s="70" customFormat="1" ht="46.5" customHeight="1">
      <c r="A403" s="158"/>
      <c r="B403" s="62" t="s">
        <v>705</v>
      </c>
      <c r="C403" s="56" t="s">
        <v>706</v>
      </c>
      <c r="D403" s="109">
        <v>150000</v>
      </c>
      <c r="E403" s="109"/>
      <c r="F403" s="109"/>
      <c r="G403" s="226">
        <f aca="true" t="shared" si="78" ref="G403:G459">D403+E403-F403</f>
        <v>150000</v>
      </c>
      <c r="H403" s="109"/>
      <c r="I403" s="109"/>
      <c r="J403" s="109"/>
      <c r="K403" s="109"/>
      <c r="L403" s="109"/>
      <c r="M403" s="109"/>
      <c r="N403" s="110">
        <f>G403</f>
        <v>150000</v>
      </c>
    </row>
    <row r="404" spans="1:14" s="69" customFormat="1" ht="26.25" customHeight="1">
      <c r="A404" s="155" t="s">
        <v>314</v>
      </c>
      <c r="B404" s="172"/>
      <c r="C404" s="92" t="s">
        <v>315</v>
      </c>
      <c r="D404" s="210">
        <f>SUM(D405:D409)</f>
        <v>3490</v>
      </c>
      <c r="E404" s="210">
        <f aca="true" t="shared" si="79" ref="E404:N404">SUM(E405:E409)</f>
        <v>0</v>
      </c>
      <c r="F404" s="210">
        <f t="shared" si="79"/>
        <v>0</v>
      </c>
      <c r="G404" s="210">
        <f t="shared" si="79"/>
        <v>3490</v>
      </c>
      <c r="H404" s="210">
        <f t="shared" si="79"/>
        <v>3490</v>
      </c>
      <c r="I404" s="210">
        <f t="shared" si="79"/>
        <v>500</v>
      </c>
      <c r="J404" s="210">
        <f t="shared" si="79"/>
        <v>0</v>
      </c>
      <c r="K404" s="210">
        <f t="shared" si="79"/>
        <v>0</v>
      </c>
      <c r="L404" s="210">
        <f t="shared" si="79"/>
        <v>0</v>
      </c>
      <c r="M404" s="210">
        <f t="shared" si="79"/>
        <v>0</v>
      </c>
      <c r="N404" s="211">
        <f t="shared" si="79"/>
        <v>0</v>
      </c>
    </row>
    <row r="405" spans="1:14" s="69" customFormat="1" ht="18.75" customHeight="1">
      <c r="A405" s="158"/>
      <c r="B405" s="64" t="s">
        <v>532</v>
      </c>
      <c r="C405" s="56" t="s">
        <v>403</v>
      </c>
      <c r="D405" s="109">
        <v>500</v>
      </c>
      <c r="E405" s="109"/>
      <c r="F405" s="109"/>
      <c r="G405" s="226">
        <f t="shared" si="78"/>
        <v>500</v>
      </c>
      <c r="H405" s="109">
        <f t="shared" si="65"/>
        <v>500</v>
      </c>
      <c r="I405" s="109">
        <f>H405</f>
        <v>500</v>
      </c>
      <c r="J405" s="109"/>
      <c r="K405" s="218"/>
      <c r="L405" s="212"/>
      <c r="M405" s="212"/>
      <c r="N405" s="215"/>
    </row>
    <row r="406" spans="1:14" s="70" customFormat="1" ht="15.75" customHeight="1">
      <c r="A406" s="157"/>
      <c r="B406" s="64" t="s">
        <v>55</v>
      </c>
      <c r="C406" s="56" t="s">
        <v>56</v>
      </c>
      <c r="D406" s="109">
        <v>2800</v>
      </c>
      <c r="E406" s="109"/>
      <c r="F406" s="109"/>
      <c r="G406" s="226">
        <f t="shared" si="78"/>
        <v>2800</v>
      </c>
      <c r="H406" s="109">
        <f t="shared" si="65"/>
        <v>2800</v>
      </c>
      <c r="I406" s="109"/>
      <c r="J406" s="109"/>
      <c r="K406" s="214"/>
      <c r="L406" s="212"/>
      <c r="M406" s="212"/>
      <c r="N406" s="215"/>
    </row>
    <row r="407" spans="1:14" s="70" customFormat="1" ht="14.25" customHeight="1">
      <c r="A407" s="157"/>
      <c r="B407" s="64" t="s">
        <v>57</v>
      </c>
      <c r="C407" s="57" t="s">
        <v>132</v>
      </c>
      <c r="D407" s="109">
        <v>80</v>
      </c>
      <c r="E407" s="109"/>
      <c r="F407" s="109"/>
      <c r="G407" s="226">
        <f t="shared" si="78"/>
        <v>80</v>
      </c>
      <c r="H407" s="109">
        <f t="shared" si="65"/>
        <v>80</v>
      </c>
      <c r="I407" s="109"/>
      <c r="J407" s="109"/>
      <c r="K407" s="214"/>
      <c r="L407" s="212"/>
      <c r="M407" s="212"/>
      <c r="N407" s="215"/>
    </row>
    <row r="408" spans="1:14" s="70" customFormat="1" ht="15.75" customHeight="1">
      <c r="A408" s="157"/>
      <c r="B408" s="64" t="s">
        <v>61</v>
      </c>
      <c r="C408" s="57" t="s">
        <v>134</v>
      </c>
      <c r="D408" s="109">
        <v>60</v>
      </c>
      <c r="E408" s="109"/>
      <c r="F408" s="109"/>
      <c r="G408" s="226">
        <f t="shared" si="78"/>
        <v>60</v>
      </c>
      <c r="H408" s="109">
        <f t="shared" si="65"/>
        <v>60</v>
      </c>
      <c r="I408" s="109"/>
      <c r="J408" s="109"/>
      <c r="K408" s="214"/>
      <c r="L408" s="212"/>
      <c r="M408" s="212"/>
      <c r="N408" s="215"/>
    </row>
    <row r="409" spans="1:14" s="70" customFormat="1" ht="15.75" customHeight="1">
      <c r="A409" s="157"/>
      <c r="B409" s="64" t="s">
        <v>534</v>
      </c>
      <c r="C409" s="57" t="s">
        <v>316</v>
      </c>
      <c r="D409" s="109">
        <v>50</v>
      </c>
      <c r="E409" s="109"/>
      <c r="F409" s="109"/>
      <c r="G409" s="226">
        <f t="shared" si="78"/>
        <v>50</v>
      </c>
      <c r="H409" s="109">
        <f t="shared" si="65"/>
        <v>50</v>
      </c>
      <c r="I409" s="109">
        <v>0</v>
      </c>
      <c r="J409" s="109"/>
      <c r="K409" s="214">
        <v>0</v>
      </c>
      <c r="L409" s="212"/>
      <c r="M409" s="212"/>
      <c r="N409" s="215"/>
    </row>
    <row r="410" spans="1:14" s="70" customFormat="1" ht="40.5" customHeight="1">
      <c r="A410" s="150" t="s">
        <v>242</v>
      </c>
      <c r="B410" s="171"/>
      <c r="C410" s="92" t="s">
        <v>769</v>
      </c>
      <c r="D410" s="210">
        <f aca="true" t="shared" si="80" ref="D410:N410">D411</f>
        <v>1033000</v>
      </c>
      <c r="E410" s="210">
        <f t="shared" si="80"/>
        <v>0</v>
      </c>
      <c r="F410" s="210">
        <f t="shared" si="80"/>
        <v>0</v>
      </c>
      <c r="G410" s="210">
        <f t="shared" si="80"/>
        <v>1033000</v>
      </c>
      <c r="H410" s="210">
        <f t="shared" si="80"/>
        <v>1033000</v>
      </c>
      <c r="I410" s="210">
        <f t="shared" si="80"/>
        <v>0</v>
      </c>
      <c r="J410" s="210">
        <f t="shared" si="80"/>
        <v>0</v>
      </c>
      <c r="K410" s="210">
        <f t="shared" si="80"/>
        <v>0</v>
      </c>
      <c r="L410" s="210">
        <f t="shared" si="80"/>
        <v>0</v>
      </c>
      <c r="M410" s="210">
        <f t="shared" si="80"/>
        <v>0</v>
      </c>
      <c r="N410" s="211">
        <f t="shared" si="80"/>
        <v>0</v>
      </c>
    </row>
    <row r="411" spans="1:14" s="70" customFormat="1" ht="19.5" customHeight="1">
      <c r="A411" s="152"/>
      <c r="B411" s="64" t="s">
        <v>243</v>
      </c>
      <c r="C411" s="56" t="s">
        <v>244</v>
      </c>
      <c r="D411" s="109">
        <v>1033000</v>
      </c>
      <c r="E411" s="109"/>
      <c r="F411" s="109"/>
      <c r="G411" s="226">
        <f t="shared" si="78"/>
        <v>1033000</v>
      </c>
      <c r="H411" s="109">
        <f t="shared" si="65"/>
        <v>1033000</v>
      </c>
      <c r="I411" s="109"/>
      <c r="J411" s="213">
        <v>0</v>
      </c>
      <c r="K411" s="214">
        <v>0</v>
      </c>
      <c r="L411" s="212"/>
      <c r="M411" s="212"/>
      <c r="N411" s="215"/>
    </row>
    <row r="412" spans="1:14" s="70" customFormat="1" ht="17.25" customHeight="1">
      <c r="A412" s="153" t="s">
        <v>139</v>
      </c>
      <c r="B412" s="173"/>
      <c r="C412" s="78" t="s">
        <v>146</v>
      </c>
      <c r="D412" s="216">
        <f aca="true" t="shared" si="81" ref="D412:N412">D413+D434+D454+D470+D478+D497+D503+D505+D507</f>
        <v>3531019</v>
      </c>
      <c r="E412" s="216">
        <f t="shared" si="81"/>
        <v>0</v>
      </c>
      <c r="F412" s="216">
        <f t="shared" si="81"/>
        <v>0</v>
      </c>
      <c r="G412" s="216">
        <f t="shared" si="81"/>
        <v>3531019</v>
      </c>
      <c r="H412" s="216">
        <f t="shared" si="81"/>
        <v>3531019</v>
      </c>
      <c r="I412" s="216">
        <f t="shared" si="81"/>
        <v>1435801</v>
      </c>
      <c r="J412" s="216">
        <f t="shared" si="81"/>
        <v>254534</v>
      </c>
      <c r="K412" s="216">
        <f t="shared" si="81"/>
        <v>167761</v>
      </c>
      <c r="L412" s="216">
        <f t="shared" si="81"/>
        <v>0</v>
      </c>
      <c r="M412" s="216">
        <f t="shared" si="81"/>
        <v>0</v>
      </c>
      <c r="N412" s="217">
        <f t="shared" si="81"/>
        <v>0</v>
      </c>
    </row>
    <row r="413" spans="1:14" s="70" customFormat="1" ht="25.5" customHeight="1">
      <c r="A413" s="155" t="s">
        <v>141</v>
      </c>
      <c r="B413" s="172"/>
      <c r="C413" s="92" t="s">
        <v>350</v>
      </c>
      <c r="D413" s="210">
        <f>SUM(D414:D433)</f>
        <v>1085375</v>
      </c>
      <c r="E413" s="210">
        <f aca="true" t="shared" si="82" ref="E413:N413">SUM(E414:E433)</f>
        <v>0</v>
      </c>
      <c r="F413" s="210">
        <f t="shared" si="82"/>
        <v>0</v>
      </c>
      <c r="G413" s="210">
        <f t="shared" si="82"/>
        <v>1085375</v>
      </c>
      <c r="H413" s="210">
        <f t="shared" si="82"/>
        <v>1085375</v>
      </c>
      <c r="I413" s="210">
        <f t="shared" si="82"/>
        <v>475183</v>
      </c>
      <c r="J413" s="210">
        <f t="shared" si="82"/>
        <v>86289</v>
      </c>
      <c r="K413" s="210">
        <f t="shared" si="82"/>
        <v>141262</v>
      </c>
      <c r="L413" s="210">
        <f t="shared" si="82"/>
        <v>0</v>
      </c>
      <c r="M413" s="210">
        <f t="shared" si="82"/>
        <v>0</v>
      </c>
      <c r="N413" s="211">
        <f t="shared" si="82"/>
        <v>0</v>
      </c>
    </row>
    <row r="414" spans="1:14" s="70" customFormat="1" ht="23.25" customHeight="1">
      <c r="A414" s="239"/>
      <c r="B414" s="240" t="s">
        <v>222</v>
      </c>
      <c r="C414" s="56" t="s">
        <v>408</v>
      </c>
      <c r="D414" s="226">
        <v>141262</v>
      </c>
      <c r="E414" s="226"/>
      <c r="F414" s="226"/>
      <c r="G414" s="226">
        <f t="shared" si="78"/>
        <v>141262</v>
      </c>
      <c r="H414" s="109">
        <f t="shared" si="65"/>
        <v>141262</v>
      </c>
      <c r="I414" s="226"/>
      <c r="J414" s="226"/>
      <c r="K414" s="226">
        <f>H414</f>
        <v>141262</v>
      </c>
      <c r="L414" s="227"/>
      <c r="M414" s="227"/>
      <c r="N414" s="228"/>
    </row>
    <row r="415" spans="1:14" s="70" customFormat="1" ht="15.75" customHeight="1">
      <c r="A415" s="158"/>
      <c r="B415" s="64" t="s">
        <v>246</v>
      </c>
      <c r="C415" s="57" t="s">
        <v>247</v>
      </c>
      <c r="D415" s="109">
        <v>92645</v>
      </c>
      <c r="E415" s="109"/>
      <c r="F415" s="109"/>
      <c r="G415" s="226">
        <f t="shared" si="78"/>
        <v>92645</v>
      </c>
      <c r="H415" s="109">
        <f t="shared" si="65"/>
        <v>92645</v>
      </c>
      <c r="I415" s="109">
        <v>0</v>
      </c>
      <c r="J415" s="213"/>
      <c r="K415" s="214">
        <v>0</v>
      </c>
      <c r="L415" s="212"/>
      <c r="M415" s="212"/>
      <c r="N415" s="215"/>
    </row>
    <row r="416" spans="1:14" s="70" customFormat="1" ht="15.75" customHeight="1">
      <c r="A416" s="158"/>
      <c r="B416" s="64" t="s">
        <v>48</v>
      </c>
      <c r="C416" s="56" t="s">
        <v>318</v>
      </c>
      <c r="D416" s="109">
        <v>432583</v>
      </c>
      <c r="E416" s="109"/>
      <c r="F416" s="109"/>
      <c r="G416" s="226">
        <f t="shared" si="78"/>
        <v>432583</v>
      </c>
      <c r="H416" s="109">
        <f t="shared" si="65"/>
        <v>432583</v>
      </c>
      <c r="I416" s="109">
        <f>H416</f>
        <v>432583</v>
      </c>
      <c r="J416" s="213"/>
      <c r="K416" s="214">
        <v>0</v>
      </c>
      <c r="L416" s="212"/>
      <c r="M416" s="212"/>
      <c r="N416" s="215"/>
    </row>
    <row r="417" spans="1:14" s="70" customFormat="1" ht="15" customHeight="1">
      <c r="A417" s="158"/>
      <c r="B417" s="64" t="s">
        <v>51</v>
      </c>
      <c r="C417" s="56" t="s">
        <v>52</v>
      </c>
      <c r="D417" s="109">
        <v>34600</v>
      </c>
      <c r="E417" s="109"/>
      <c r="F417" s="109"/>
      <c r="G417" s="226">
        <f t="shared" si="78"/>
        <v>34600</v>
      </c>
      <c r="H417" s="109">
        <f t="shared" si="65"/>
        <v>34600</v>
      </c>
      <c r="I417" s="109">
        <f>H417</f>
        <v>34600</v>
      </c>
      <c r="J417" s="213"/>
      <c r="K417" s="214">
        <v>0</v>
      </c>
      <c r="L417" s="212"/>
      <c r="M417" s="212"/>
      <c r="N417" s="215"/>
    </row>
    <row r="418" spans="1:14" s="70" customFormat="1" ht="15" customHeight="1">
      <c r="A418" s="158"/>
      <c r="B418" s="161" t="s">
        <v>100</v>
      </c>
      <c r="C418" s="56" t="s">
        <v>114</v>
      </c>
      <c r="D418" s="109">
        <v>74843</v>
      </c>
      <c r="E418" s="109"/>
      <c r="F418" s="109"/>
      <c r="G418" s="226">
        <f t="shared" si="78"/>
        <v>74843</v>
      </c>
      <c r="H418" s="109">
        <f t="shared" si="65"/>
        <v>74843</v>
      </c>
      <c r="I418" s="109"/>
      <c r="J418" s="213">
        <f>H418</f>
        <v>74843</v>
      </c>
      <c r="K418" s="214">
        <v>0</v>
      </c>
      <c r="L418" s="212"/>
      <c r="M418" s="212"/>
      <c r="N418" s="215"/>
    </row>
    <row r="419" spans="1:14" s="70" customFormat="1" ht="13.5" customHeight="1">
      <c r="A419" s="158"/>
      <c r="B419" s="161" t="s">
        <v>53</v>
      </c>
      <c r="C419" s="56" t="s">
        <v>54</v>
      </c>
      <c r="D419" s="109">
        <v>11446</v>
      </c>
      <c r="E419" s="109"/>
      <c r="F419" s="109"/>
      <c r="G419" s="226">
        <f t="shared" si="78"/>
        <v>11446</v>
      </c>
      <c r="H419" s="109">
        <f t="shared" si="65"/>
        <v>11446</v>
      </c>
      <c r="I419" s="109"/>
      <c r="J419" s="213">
        <f>H419</f>
        <v>11446</v>
      </c>
      <c r="K419" s="214">
        <v>0</v>
      </c>
      <c r="L419" s="212"/>
      <c r="M419" s="212"/>
      <c r="N419" s="215"/>
    </row>
    <row r="420" spans="1:14" s="70" customFormat="1" ht="13.5" customHeight="1">
      <c r="A420" s="158"/>
      <c r="B420" s="161" t="s">
        <v>532</v>
      </c>
      <c r="C420" s="57" t="s">
        <v>533</v>
      </c>
      <c r="D420" s="109">
        <v>8000</v>
      </c>
      <c r="E420" s="109"/>
      <c r="F420" s="109"/>
      <c r="G420" s="226">
        <f t="shared" si="78"/>
        <v>8000</v>
      </c>
      <c r="H420" s="109">
        <f t="shared" si="65"/>
        <v>8000</v>
      </c>
      <c r="I420" s="109">
        <f>H420</f>
        <v>8000</v>
      </c>
      <c r="J420" s="213"/>
      <c r="K420" s="214"/>
      <c r="L420" s="212"/>
      <c r="M420" s="212"/>
      <c r="N420" s="215"/>
    </row>
    <row r="421" spans="1:14" s="70" customFormat="1" ht="14.25" customHeight="1">
      <c r="A421" s="158"/>
      <c r="B421" s="64" t="s">
        <v>55</v>
      </c>
      <c r="C421" s="57" t="s">
        <v>171</v>
      </c>
      <c r="D421" s="109">
        <v>50106</v>
      </c>
      <c r="E421" s="109"/>
      <c r="F421" s="109"/>
      <c r="G421" s="226">
        <f t="shared" si="78"/>
        <v>50106</v>
      </c>
      <c r="H421" s="109">
        <f t="shared" si="65"/>
        <v>50106</v>
      </c>
      <c r="I421" s="109">
        <v>0</v>
      </c>
      <c r="J421" s="213"/>
      <c r="K421" s="214">
        <v>0</v>
      </c>
      <c r="L421" s="212"/>
      <c r="M421" s="212"/>
      <c r="N421" s="215"/>
    </row>
    <row r="422" spans="1:14" s="70" customFormat="1" ht="16.5" customHeight="1">
      <c r="A422" s="158"/>
      <c r="B422" s="64" t="s">
        <v>129</v>
      </c>
      <c r="C422" s="57" t="s">
        <v>248</v>
      </c>
      <c r="D422" s="109">
        <v>81792</v>
      </c>
      <c r="E422" s="109"/>
      <c r="F422" s="109"/>
      <c r="G422" s="226">
        <f t="shared" si="78"/>
        <v>81792</v>
      </c>
      <c r="H422" s="109">
        <f t="shared" si="65"/>
        <v>81792</v>
      </c>
      <c r="I422" s="109">
        <v>0</v>
      </c>
      <c r="J422" s="213"/>
      <c r="K422" s="214">
        <v>0</v>
      </c>
      <c r="L422" s="212"/>
      <c r="M422" s="212"/>
      <c r="N422" s="215"/>
    </row>
    <row r="423" spans="1:14" s="70" customFormat="1" ht="15.75" customHeight="1">
      <c r="A423" s="158"/>
      <c r="B423" s="64" t="s">
        <v>251</v>
      </c>
      <c r="C423" s="57" t="s">
        <v>252</v>
      </c>
      <c r="D423" s="109">
        <v>3960</v>
      </c>
      <c r="E423" s="109"/>
      <c r="F423" s="109"/>
      <c r="G423" s="226">
        <f t="shared" si="78"/>
        <v>3960</v>
      </c>
      <c r="H423" s="109">
        <f t="shared" si="65"/>
        <v>3960</v>
      </c>
      <c r="I423" s="109">
        <v>0</v>
      </c>
      <c r="J423" s="213"/>
      <c r="K423" s="214">
        <v>0</v>
      </c>
      <c r="L423" s="212"/>
      <c r="M423" s="212"/>
      <c r="N423" s="215"/>
    </row>
    <row r="424" spans="1:14" s="70" customFormat="1" ht="16.5" customHeight="1">
      <c r="A424" s="158"/>
      <c r="B424" s="64" t="s">
        <v>57</v>
      </c>
      <c r="C424" s="57" t="s">
        <v>132</v>
      </c>
      <c r="D424" s="109">
        <v>99800</v>
      </c>
      <c r="E424" s="109"/>
      <c r="F424" s="109"/>
      <c r="G424" s="226">
        <f t="shared" si="78"/>
        <v>99800</v>
      </c>
      <c r="H424" s="109">
        <f t="shared" si="65"/>
        <v>99800</v>
      </c>
      <c r="I424" s="109">
        <v>0</v>
      </c>
      <c r="J424" s="213"/>
      <c r="K424" s="214">
        <v>0</v>
      </c>
      <c r="L424" s="212"/>
      <c r="M424" s="212"/>
      <c r="N424" s="215"/>
    </row>
    <row r="425" spans="1:14" s="70" customFormat="1" ht="16.5" customHeight="1">
      <c r="A425" s="158"/>
      <c r="B425" s="64" t="s">
        <v>120</v>
      </c>
      <c r="C425" s="57" t="s">
        <v>121</v>
      </c>
      <c r="D425" s="109">
        <v>600</v>
      </c>
      <c r="E425" s="109"/>
      <c r="F425" s="109"/>
      <c r="G425" s="226">
        <f t="shared" si="78"/>
        <v>600</v>
      </c>
      <c r="H425" s="109">
        <f aca="true" t="shared" si="83" ref="H425:H483">G425</f>
        <v>600</v>
      </c>
      <c r="I425" s="109">
        <v>0</v>
      </c>
      <c r="J425" s="213"/>
      <c r="K425" s="214"/>
      <c r="L425" s="212"/>
      <c r="M425" s="212"/>
      <c r="N425" s="215"/>
    </row>
    <row r="426" spans="1:14" s="70" customFormat="1" ht="16.5" customHeight="1">
      <c r="A426" s="158"/>
      <c r="B426" s="64" t="s">
        <v>61</v>
      </c>
      <c r="C426" s="57" t="s">
        <v>134</v>
      </c>
      <c r="D426" s="109">
        <v>17100</v>
      </c>
      <c r="E426" s="109"/>
      <c r="F426" s="109"/>
      <c r="G426" s="226">
        <f t="shared" si="78"/>
        <v>17100</v>
      </c>
      <c r="H426" s="109">
        <f t="shared" si="83"/>
        <v>17100</v>
      </c>
      <c r="I426" s="109">
        <v>0</v>
      </c>
      <c r="J426" s="213"/>
      <c r="K426" s="214">
        <v>0</v>
      </c>
      <c r="L426" s="212"/>
      <c r="M426" s="212"/>
      <c r="N426" s="215"/>
    </row>
    <row r="427" spans="1:14" s="70" customFormat="1" ht="16.5" customHeight="1">
      <c r="A427" s="158"/>
      <c r="B427" s="64" t="s">
        <v>264</v>
      </c>
      <c r="C427" s="56" t="s">
        <v>268</v>
      </c>
      <c r="D427" s="109">
        <v>3600</v>
      </c>
      <c r="E427" s="109"/>
      <c r="F427" s="109"/>
      <c r="G427" s="226">
        <f t="shared" si="78"/>
        <v>3600</v>
      </c>
      <c r="H427" s="109">
        <f t="shared" si="83"/>
        <v>3600</v>
      </c>
      <c r="I427" s="109">
        <v>0</v>
      </c>
      <c r="J427" s="213"/>
      <c r="K427" s="214"/>
      <c r="L427" s="212"/>
      <c r="M427" s="212"/>
      <c r="N427" s="215"/>
    </row>
    <row r="428" spans="1:14" s="70" customFormat="1" ht="16.5" customHeight="1">
      <c r="A428" s="158"/>
      <c r="B428" s="64" t="s">
        <v>63</v>
      </c>
      <c r="C428" s="57" t="s">
        <v>64</v>
      </c>
      <c r="D428" s="109">
        <v>3600</v>
      </c>
      <c r="E428" s="109"/>
      <c r="F428" s="109"/>
      <c r="G428" s="226">
        <f t="shared" si="78"/>
        <v>3600</v>
      </c>
      <c r="H428" s="109">
        <f t="shared" si="83"/>
        <v>3600</v>
      </c>
      <c r="I428" s="109">
        <v>0</v>
      </c>
      <c r="J428" s="213"/>
      <c r="K428" s="214">
        <v>0</v>
      </c>
      <c r="L428" s="212"/>
      <c r="M428" s="212"/>
      <c r="N428" s="215"/>
    </row>
    <row r="429" spans="1:14" s="70" customFormat="1" ht="16.5" customHeight="1">
      <c r="A429" s="158"/>
      <c r="B429" s="64" t="s">
        <v>65</v>
      </c>
      <c r="C429" s="57" t="s">
        <v>66</v>
      </c>
      <c r="D429" s="109">
        <v>1080</v>
      </c>
      <c r="E429" s="109"/>
      <c r="F429" s="109"/>
      <c r="G429" s="226">
        <f t="shared" si="78"/>
        <v>1080</v>
      </c>
      <c r="H429" s="109">
        <f t="shared" si="83"/>
        <v>1080</v>
      </c>
      <c r="I429" s="109">
        <v>0</v>
      </c>
      <c r="J429" s="213"/>
      <c r="K429" s="214">
        <v>0</v>
      </c>
      <c r="L429" s="212"/>
      <c r="M429" s="212"/>
      <c r="N429" s="215"/>
    </row>
    <row r="430" spans="1:14" s="70" customFormat="1" ht="15" customHeight="1">
      <c r="A430" s="158"/>
      <c r="B430" s="64" t="s">
        <v>67</v>
      </c>
      <c r="C430" s="57" t="s">
        <v>68</v>
      </c>
      <c r="D430" s="109">
        <v>25658</v>
      </c>
      <c r="E430" s="109"/>
      <c r="F430" s="109"/>
      <c r="G430" s="226">
        <f t="shared" si="78"/>
        <v>25658</v>
      </c>
      <c r="H430" s="109">
        <f t="shared" si="83"/>
        <v>25658</v>
      </c>
      <c r="I430" s="109">
        <v>0</v>
      </c>
      <c r="J430" s="213"/>
      <c r="K430" s="214">
        <v>0</v>
      </c>
      <c r="L430" s="212"/>
      <c r="M430" s="212"/>
      <c r="N430" s="215"/>
    </row>
    <row r="431" spans="1:14" s="70" customFormat="1" ht="15.75" customHeight="1">
      <c r="A431" s="158"/>
      <c r="B431" s="64" t="s">
        <v>265</v>
      </c>
      <c r="C431" s="56" t="s">
        <v>768</v>
      </c>
      <c r="D431" s="109">
        <v>1200</v>
      </c>
      <c r="E431" s="109"/>
      <c r="F431" s="109"/>
      <c r="G431" s="226">
        <f t="shared" si="78"/>
        <v>1200</v>
      </c>
      <c r="H431" s="109">
        <f t="shared" si="83"/>
        <v>1200</v>
      </c>
      <c r="I431" s="109">
        <v>0</v>
      </c>
      <c r="J431" s="213"/>
      <c r="K431" s="214"/>
      <c r="L431" s="212"/>
      <c r="M431" s="212"/>
      <c r="N431" s="215"/>
    </row>
    <row r="432" spans="1:14" s="70" customFormat="1" ht="16.5" customHeight="1">
      <c r="A432" s="158"/>
      <c r="B432" s="64" t="s">
        <v>266</v>
      </c>
      <c r="C432" s="56" t="s">
        <v>270</v>
      </c>
      <c r="D432" s="109">
        <v>500</v>
      </c>
      <c r="E432" s="109"/>
      <c r="F432" s="109"/>
      <c r="G432" s="226">
        <f t="shared" si="78"/>
        <v>500</v>
      </c>
      <c r="H432" s="109">
        <f t="shared" si="83"/>
        <v>500</v>
      </c>
      <c r="I432" s="109">
        <v>0</v>
      </c>
      <c r="J432" s="213"/>
      <c r="K432" s="214"/>
      <c r="L432" s="212"/>
      <c r="M432" s="212"/>
      <c r="N432" s="215"/>
    </row>
    <row r="433" spans="1:14" s="70" customFormat="1" ht="16.5" customHeight="1">
      <c r="A433" s="158"/>
      <c r="B433" s="64" t="s">
        <v>267</v>
      </c>
      <c r="C433" s="56" t="s">
        <v>271</v>
      </c>
      <c r="D433" s="109">
        <v>1000</v>
      </c>
      <c r="E433" s="109"/>
      <c r="F433" s="109"/>
      <c r="G433" s="226">
        <f t="shared" si="78"/>
        <v>1000</v>
      </c>
      <c r="H433" s="109">
        <f t="shared" si="83"/>
        <v>1000</v>
      </c>
      <c r="I433" s="109">
        <v>0</v>
      </c>
      <c r="J433" s="213"/>
      <c r="K433" s="214"/>
      <c r="L433" s="212"/>
      <c r="M433" s="212"/>
      <c r="N433" s="215"/>
    </row>
    <row r="434" spans="1:14" s="70" customFormat="1" ht="18" customHeight="1">
      <c r="A434" s="155" t="s">
        <v>142</v>
      </c>
      <c r="B434" s="172"/>
      <c r="C434" s="92" t="s">
        <v>250</v>
      </c>
      <c r="D434" s="210">
        <f>SUM(D435:D453)</f>
        <v>861600</v>
      </c>
      <c r="E434" s="210">
        <f aca="true" t="shared" si="84" ref="E434:N434">SUM(E435:E453)</f>
        <v>0</v>
      </c>
      <c r="F434" s="210">
        <f t="shared" si="84"/>
        <v>0</v>
      </c>
      <c r="G434" s="210">
        <f t="shared" si="84"/>
        <v>861600</v>
      </c>
      <c r="H434" s="210">
        <f t="shared" si="84"/>
        <v>861600</v>
      </c>
      <c r="I434" s="210">
        <f t="shared" si="84"/>
        <v>487558</v>
      </c>
      <c r="J434" s="210">
        <f t="shared" si="84"/>
        <v>84027</v>
      </c>
      <c r="K434" s="210">
        <f t="shared" si="84"/>
        <v>0</v>
      </c>
      <c r="L434" s="210">
        <f t="shared" si="84"/>
        <v>0</v>
      </c>
      <c r="M434" s="210">
        <f t="shared" si="84"/>
        <v>0</v>
      </c>
      <c r="N434" s="211">
        <f t="shared" si="84"/>
        <v>0</v>
      </c>
    </row>
    <row r="435" spans="1:14" s="70" customFormat="1" ht="19.5" customHeight="1">
      <c r="A435" s="152"/>
      <c r="B435" s="64" t="s">
        <v>48</v>
      </c>
      <c r="C435" s="56" t="s">
        <v>318</v>
      </c>
      <c r="D435" s="109">
        <v>452596</v>
      </c>
      <c r="E435" s="109"/>
      <c r="F435" s="109"/>
      <c r="G435" s="226">
        <f t="shared" si="78"/>
        <v>452596</v>
      </c>
      <c r="H435" s="109">
        <f t="shared" si="83"/>
        <v>452596</v>
      </c>
      <c r="I435" s="109">
        <f>H435</f>
        <v>452596</v>
      </c>
      <c r="J435" s="213"/>
      <c r="K435" s="214">
        <v>0</v>
      </c>
      <c r="L435" s="212"/>
      <c r="M435" s="212"/>
      <c r="N435" s="215"/>
    </row>
    <row r="436" spans="1:14" s="70" customFormat="1" ht="17.25" customHeight="1">
      <c r="A436" s="152"/>
      <c r="B436" s="64" t="s">
        <v>51</v>
      </c>
      <c r="C436" s="56" t="s">
        <v>52</v>
      </c>
      <c r="D436" s="109">
        <v>34962</v>
      </c>
      <c r="E436" s="109"/>
      <c r="F436" s="109"/>
      <c r="G436" s="226">
        <f t="shared" si="78"/>
        <v>34962</v>
      </c>
      <c r="H436" s="109">
        <f t="shared" si="83"/>
        <v>34962</v>
      </c>
      <c r="I436" s="109">
        <f>H436</f>
        <v>34962</v>
      </c>
      <c r="J436" s="213"/>
      <c r="K436" s="214">
        <v>0</v>
      </c>
      <c r="L436" s="212"/>
      <c r="M436" s="212"/>
      <c r="N436" s="215"/>
    </row>
    <row r="437" spans="1:14" s="70" customFormat="1" ht="18" customHeight="1">
      <c r="A437" s="152"/>
      <c r="B437" s="161" t="s">
        <v>100</v>
      </c>
      <c r="C437" s="56" t="s">
        <v>114</v>
      </c>
      <c r="D437" s="109">
        <v>72520</v>
      </c>
      <c r="E437" s="109"/>
      <c r="F437" s="109"/>
      <c r="G437" s="226">
        <f t="shared" si="78"/>
        <v>72520</v>
      </c>
      <c r="H437" s="109">
        <f t="shared" si="83"/>
        <v>72520</v>
      </c>
      <c r="I437" s="109"/>
      <c r="J437" s="213">
        <f>H437</f>
        <v>72520</v>
      </c>
      <c r="K437" s="214">
        <v>0</v>
      </c>
      <c r="L437" s="212"/>
      <c r="M437" s="212"/>
      <c r="N437" s="215"/>
    </row>
    <row r="438" spans="1:14" s="70" customFormat="1" ht="15.75" customHeight="1">
      <c r="A438" s="152"/>
      <c r="B438" s="64" t="s">
        <v>53</v>
      </c>
      <c r="C438" s="57" t="s">
        <v>54</v>
      </c>
      <c r="D438" s="109">
        <v>11507</v>
      </c>
      <c r="E438" s="109"/>
      <c r="F438" s="109"/>
      <c r="G438" s="226">
        <f t="shared" si="78"/>
        <v>11507</v>
      </c>
      <c r="H438" s="109">
        <f t="shared" si="83"/>
        <v>11507</v>
      </c>
      <c r="I438" s="109"/>
      <c r="J438" s="213">
        <f>H438</f>
        <v>11507</v>
      </c>
      <c r="K438" s="214">
        <v>0</v>
      </c>
      <c r="L438" s="212"/>
      <c r="M438" s="212"/>
      <c r="N438" s="215"/>
    </row>
    <row r="439" spans="1:14" s="70" customFormat="1" ht="15.75" customHeight="1">
      <c r="A439" s="152"/>
      <c r="B439" s="64" t="s">
        <v>55</v>
      </c>
      <c r="C439" s="57" t="s">
        <v>171</v>
      </c>
      <c r="D439" s="109">
        <v>4871</v>
      </c>
      <c r="E439" s="109"/>
      <c r="F439" s="109"/>
      <c r="G439" s="226">
        <f t="shared" si="78"/>
        <v>4871</v>
      </c>
      <c r="H439" s="109">
        <f t="shared" si="83"/>
        <v>4871</v>
      </c>
      <c r="I439" s="109"/>
      <c r="J439" s="213"/>
      <c r="K439" s="214">
        <v>0</v>
      </c>
      <c r="L439" s="212"/>
      <c r="M439" s="212"/>
      <c r="N439" s="215"/>
    </row>
    <row r="440" spans="1:14" s="70" customFormat="1" ht="16.5" customHeight="1">
      <c r="A440" s="152"/>
      <c r="B440" s="64" t="s">
        <v>129</v>
      </c>
      <c r="C440" s="57" t="s">
        <v>248</v>
      </c>
      <c r="D440" s="109">
        <v>500</v>
      </c>
      <c r="E440" s="109"/>
      <c r="F440" s="109"/>
      <c r="G440" s="226">
        <f t="shared" si="78"/>
        <v>500</v>
      </c>
      <c r="H440" s="109">
        <f t="shared" si="83"/>
        <v>500</v>
      </c>
      <c r="I440" s="109"/>
      <c r="J440" s="213"/>
      <c r="K440" s="214">
        <v>0</v>
      </c>
      <c r="L440" s="212"/>
      <c r="M440" s="212"/>
      <c r="N440" s="215"/>
    </row>
    <row r="441" spans="1:14" s="70" customFormat="1" ht="16.5" customHeight="1">
      <c r="A441" s="152"/>
      <c r="B441" s="64" t="s">
        <v>251</v>
      </c>
      <c r="C441" s="57" t="s">
        <v>252</v>
      </c>
      <c r="D441" s="109">
        <v>6900</v>
      </c>
      <c r="E441" s="109"/>
      <c r="F441" s="109"/>
      <c r="G441" s="226">
        <f t="shared" si="78"/>
        <v>6900</v>
      </c>
      <c r="H441" s="109">
        <f t="shared" si="83"/>
        <v>6900</v>
      </c>
      <c r="I441" s="109"/>
      <c r="J441" s="213"/>
      <c r="K441" s="214">
        <v>0</v>
      </c>
      <c r="L441" s="212"/>
      <c r="M441" s="212"/>
      <c r="N441" s="215"/>
    </row>
    <row r="442" spans="1:14" s="70" customFormat="1" ht="14.25" customHeight="1">
      <c r="A442" s="152"/>
      <c r="B442" s="64" t="s">
        <v>57</v>
      </c>
      <c r="C442" s="57" t="s">
        <v>132</v>
      </c>
      <c r="D442" s="109">
        <v>55000</v>
      </c>
      <c r="E442" s="109"/>
      <c r="F442" s="109"/>
      <c r="G442" s="226">
        <f t="shared" si="78"/>
        <v>55000</v>
      </c>
      <c r="H442" s="109">
        <f t="shared" si="83"/>
        <v>55000</v>
      </c>
      <c r="I442" s="109"/>
      <c r="J442" s="213"/>
      <c r="K442" s="214">
        <v>0</v>
      </c>
      <c r="L442" s="212"/>
      <c r="M442" s="212"/>
      <c r="N442" s="215"/>
    </row>
    <row r="443" spans="1:14" s="70" customFormat="1" ht="14.25" customHeight="1">
      <c r="A443" s="152"/>
      <c r="B443" s="64" t="s">
        <v>120</v>
      </c>
      <c r="C443" s="57" t="s">
        <v>121</v>
      </c>
      <c r="D443" s="109">
        <v>400</v>
      </c>
      <c r="E443" s="109"/>
      <c r="F443" s="109"/>
      <c r="G443" s="226">
        <f t="shared" si="78"/>
        <v>400</v>
      </c>
      <c r="H443" s="109">
        <f t="shared" si="83"/>
        <v>400</v>
      </c>
      <c r="I443" s="109"/>
      <c r="J443" s="213"/>
      <c r="K443" s="214"/>
      <c r="L443" s="212"/>
      <c r="M443" s="212"/>
      <c r="N443" s="215"/>
    </row>
    <row r="444" spans="1:14" s="70" customFormat="1" ht="14.25" customHeight="1">
      <c r="A444" s="152"/>
      <c r="B444" s="262">
        <v>4300</v>
      </c>
      <c r="C444" s="57" t="s">
        <v>134</v>
      </c>
      <c r="D444" s="109">
        <v>197598</v>
      </c>
      <c r="E444" s="109"/>
      <c r="F444" s="109"/>
      <c r="G444" s="226">
        <f t="shared" si="78"/>
        <v>197598</v>
      </c>
      <c r="H444" s="109">
        <f t="shared" si="83"/>
        <v>197598</v>
      </c>
      <c r="I444" s="109"/>
      <c r="J444" s="213"/>
      <c r="K444" s="214">
        <v>0</v>
      </c>
      <c r="L444" s="212"/>
      <c r="M444" s="212"/>
      <c r="N444" s="215"/>
    </row>
    <row r="445" spans="1:14" s="70" customFormat="1" ht="15.75" customHeight="1">
      <c r="A445" s="152"/>
      <c r="B445" s="64" t="s">
        <v>534</v>
      </c>
      <c r="C445" s="57" t="s">
        <v>535</v>
      </c>
      <c r="D445" s="109">
        <v>400</v>
      </c>
      <c r="E445" s="109"/>
      <c r="F445" s="109"/>
      <c r="G445" s="226">
        <f t="shared" si="78"/>
        <v>400</v>
      </c>
      <c r="H445" s="109">
        <f t="shared" si="83"/>
        <v>400</v>
      </c>
      <c r="I445" s="109"/>
      <c r="J445" s="213"/>
      <c r="K445" s="214">
        <v>0</v>
      </c>
      <c r="L445" s="212"/>
      <c r="M445" s="212"/>
      <c r="N445" s="215"/>
    </row>
    <row r="446" spans="1:14" s="70" customFormat="1" ht="15.75" customHeight="1">
      <c r="A446" s="152"/>
      <c r="B446" s="64" t="s">
        <v>272</v>
      </c>
      <c r="C446" s="56" t="s">
        <v>274</v>
      </c>
      <c r="D446" s="109">
        <v>600</v>
      </c>
      <c r="E446" s="109"/>
      <c r="F446" s="109"/>
      <c r="G446" s="226">
        <f t="shared" si="78"/>
        <v>600</v>
      </c>
      <c r="H446" s="109">
        <f t="shared" si="83"/>
        <v>600</v>
      </c>
      <c r="I446" s="109"/>
      <c r="J446" s="213"/>
      <c r="K446" s="214"/>
      <c r="L446" s="212"/>
      <c r="M446" s="212"/>
      <c r="N446" s="215"/>
    </row>
    <row r="447" spans="1:14" s="70" customFormat="1" ht="15.75" customHeight="1">
      <c r="A447" s="152"/>
      <c r="B447" s="64" t="s">
        <v>264</v>
      </c>
      <c r="C447" s="56" t="s">
        <v>268</v>
      </c>
      <c r="D447" s="109">
        <v>2000</v>
      </c>
      <c r="E447" s="109"/>
      <c r="F447" s="109"/>
      <c r="G447" s="226">
        <f t="shared" si="78"/>
        <v>2000</v>
      </c>
      <c r="H447" s="109">
        <f t="shared" si="83"/>
        <v>2000</v>
      </c>
      <c r="I447" s="109"/>
      <c r="J447" s="213"/>
      <c r="K447" s="214"/>
      <c r="L447" s="212"/>
      <c r="M447" s="212"/>
      <c r="N447" s="215"/>
    </row>
    <row r="448" spans="1:14" s="70" customFormat="1" ht="15.75" customHeight="1">
      <c r="A448" s="152"/>
      <c r="B448" s="64" t="s">
        <v>63</v>
      </c>
      <c r="C448" s="57" t="s">
        <v>64</v>
      </c>
      <c r="D448" s="109">
        <v>800</v>
      </c>
      <c r="E448" s="109"/>
      <c r="F448" s="109"/>
      <c r="G448" s="226">
        <f t="shared" si="78"/>
        <v>800</v>
      </c>
      <c r="H448" s="109">
        <f t="shared" si="83"/>
        <v>800</v>
      </c>
      <c r="I448" s="109"/>
      <c r="J448" s="213"/>
      <c r="K448" s="214">
        <v>0</v>
      </c>
      <c r="L448" s="212"/>
      <c r="M448" s="212"/>
      <c r="N448" s="215"/>
    </row>
    <row r="449" spans="1:14" s="70" customFormat="1" ht="15.75" customHeight="1">
      <c r="A449" s="152"/>
      <c r="B449" s="64" t="s">
        <v>67</v>
      </c>
      <c r="C449" s="57" t="s">
        <v>68</v>
      </c>
      <c r="D449" s="109">
        <v>16948</v>
      </c>
      <c r="E449" s="109"/>
      <c r="F449" s="109"/>
      <c r="G449" s="226">
        <f t="shared" si="78"/>
        <v>16948</v>
      </c>
      <c r="H449" s="109">
        <f t="shared" si="83"/>
        <v>16948</v>
      </c>
      <c r="I449" s="109"/>
      <c r="J449" s="213"/>
      <c r="K449" s="214">
        <v>0</v>
      </c>
      <c r="L449" s="212"/>
      <c r="M449" s="212"/>
      <c r="N449" s="215"/>
    </row>
    <row r="450" spans="1:14" s="70" customFormat="1" ht="16.5" customHeight="1">
      <c r="A450" s="152"/>
      <c r="B450" s="64" t="s">
        <v>83</v>
      </c>
      <c r="C450" s="57" t="s">
        <v>84</v>
      </c>
      <c r="D450" s="109">
        <v>2372</v>
      </c>
      <c r="E450" s="109"/>
      <c r="F450" s="109"/>
      <c r="G450" s="226">
        <f t="shared" si="78"/>
        <v>2372</v>
      </c>
      <c r="H450" s="109">
        <f t="shared" si="83"/>
        <v>2372</v>
      </c>
      <c r="I450" s="109"/>
      <c r="J450" s="213"/>
      <c r="K450" s="214">
        <v>0</v>
      </c>
      <c r="L450" s="212"/>
      <c r="M450" s="212"/>
      <c r="N450" s="215"/>
    </row>
    <row r="451" spans="1:14" s="70" customFormat="1" ht="16.5" customHeight="1">
      <c r="A451" s="152"/>
      <c r="B451" s="64" t="s">
        <v>137</v>
      </c>
      <c r="C451" s="57" t="s">
        <v>138</v>
      </c>
      <c r="D451" s="109">
        <v>426</v>
      </c>
      <c r="E451" s="109"/>
      <c r="F451" s="109"/>
      <c r="G451" s="226">
        <f t="shared" si="78"/>
        <v>426</v>
      </c>
      <c r="H451" s="109">
        <f t="shared" si="83"/>
        <v>426</v>
      </c>
      <c r="I451" s="109"/>
      <c r="J451" s="213"/>
      <c r="K451" s="214">
        <v>0</v>
      </c>
      <c r="L451" s="212"/>
      <c r="M451" s="212"/>
      <c r="N451" s="215"/>
    </row>
    <row r="452" spans="1:14" s="70" customFormat="1" ht="22.5" customHeight="1">
      <c r="A452" s="152"/>
      <c r="B452" s="64" t="s">
        <v>265</v>
      </c>
      <c r="C452" s="56" t="s">
        <v>637</v>
      </c>
      <c r="D452" s="109">
        <v>1000</v>
      </c>
      <c r="E452" s="109"/>
      <c r="F452" s="109"/>
      <c r="G452" s="226">
        <f t="shared" si="78"/>
        <v>1000</v>
      </c>
      <c r="H452" s="109">
        <f t="shared" si="83"/>
        <v>1000</v>
      </c>
      <c r="I452" s="109"/>
      <c r="J452" s="213"/>
      <c r="K452" s="214"/>
      <c r="L452" s="212"/>
      <c r="M452" s="212"/>
      <c r="N452" s="215"/>
    </row>
    <row r="453" spans="1:14" s="70" customFormat="1" ht="16.5" customHeight="1">
      <c r="A453" s="152"/>
      <c r="B453" s="64" t="s">
        <v>266</v>
      </c>
      <c r="C453" s="56" t="s">
        <v>270</v>
      </c>
      <c r="D453" s="109">
        <v>200</v>
      </c>
      <c r="E453" s="109"/>
      <c r="F453" s="109"/>
      <c r="G453" s="226">
        <f t="shared" si="78"/>
        <v>200</v>
      </c>
      <c r="H453" s="109">
        <f t="shared" si="83"/>
        <v>200</v>
      </c>
      <c r="I453" s="109"/>
      <c r="J453" s="213"/>
      <c r="K453" s="214"/>
      <c r="L453" s="212"/>
      <c r="M453" s="212"/>
      <c r="N453" s="215"/>
    </row>
    <row r="454" spans="1:14" s="70" customFormat="1" ht="17.25" customHeight="1">
      <c r="A454" s="150" t="s">
        <v>257</v>
      </c>
      <c r="B454" s="172"/>
      <c r="C454" s="505" t="s">
        <v>473</v>
      </c>
      <c r="D454" s="210">
        <f aca="true" t="shared" si="85" ref="D454:N454">SUM(D455:D469)</f>
        <v>307000</v>
      </c>
      <c r="E454" s="210">
        <f t="shared" si="85"/>
        <v>0</v>
      </c>
      <c r="F454" s="210">
        <f t="shared" si="85"/>
        <v>0</v>
      </c>
      <c r="G454" s="210">
        <f t="shared" si="85"/>
        <v>307000</v>
      </c>
      <c r="H454" s="210">
        <f t="shared" si="85"/>
        <v>307000</v>
      </c>
      <c r="I454" s="210">
        <f t="shared" si="85"/>
        <v>213552</v>
      </c>
      <c r="J454" s="210">
        <f t="shared" si="85"/>
        <v>37733</v>
      </c>
      <c r="K454" s="210">
        <f t="shared" si="85"/>
        <v>0</v>
      </c>
      <c r="L454" s="210">
        <f t="shared" si="85"/>
        <v>0</v>
      </c>
      <c r="M454" s="210">
        <f t="shared" si="85"/>
        <v>0</v>
      </c>
      <c r="N454" s="211">
        <f t="shared" si="85"/>
        <v>0</v>
      </c>
    </row>
    <row r="455" spans="1:14" s="70" customFormat="1" ht="14.25" customHeight="1">
      <c r="A455" s="152"/>
      <c r="B455" s="64" t="s">
        <v>48</v>
      </c>
      <c r="C455" s="56" t="s">
        <v>318</v>
      </c>
      <c r="D455" s="109">
        <v>197212</v>
      </c>
      <c r="E455" s="109"/>
      <c r="F455" s="109"/>
      <c r="G455" s="226">
        <f t="shared" si="78"/>
        <v>197212</v>
      </c>
      <c r="H455" s="109">
        <f t="shared" si="83"/>
        <v>197212</v>
      </c>
      <c r="I455" s="109">
        <f>H455</f>
        <v>197212</v>
      </c>
      <c r="J455" s="213"/>
      <c r="K455" s="214">
        <v>0</v>
      </c>
      <c r="L455" s="212"/>
      <c r="M455" s="212"/>
      <c r="N455" s="215"/>
    </row>
    <row r="456" spans="1:14" s="70" customFormat="1" ht="14.25" customHeight="1">
      <c r="A456" s="152"/>
      <c r="B456" s="64" t="s">
        <v>51</v>
      </c>
      <c r="C456" s="56" t="s">
        <v>52</v>
      </c>
      <c r="D456" s="109">
        <v>10340</v>
      </c>
      <c r="E456" s="109"/>
      <c r="F456" s="109"/>
      <c r="G456" s="226">
        <f t="shared" si="78"/>
        <v>10340</v>
      </c>
      <c r="H456" s="109">
        <f t="shared" si="83"/>
        <v>10340</v>
      </c>
      <c r="I456" s="109">
        <f>H456</f>
        <v>10340</v>
      </c>
      <c r="J456" s="213"/>
      <c r="K456" s="214"/>
      <c r="L456" s="212"/>
      <c r="M456" s="212"/>
      <c r="N456" s="215"/>
    </row>
    <row r="457" spans="1:14" s="70" customFormat="1" ht="15" customHeight="1">
      <c r="A457" s="152"/>
      <c r="B457" s="64" t="s">
        <v>78</v>
      </c>
      <c r="C457" s="56" t="s">
        <v>114</v>
      </c>
      <c r="D457" s="109">
        <v>32648</v>
      </c>
      <c r="E457" s="109"/>
      <c r="F457" s="109"/>
      <c r="G457" s="226">
        <f t="shared" si="78"/>
        <v>32648</v>
      </c>
      <c r="H457" s="109">
        <f t="shared" si="83"/>
        <v>32648</v>
      </c>
      <c r="I457" s="109"/>
      <c r="J457" s="213">
        <f>H457</f>
        <v>32648</v>
      </c>
      <c r="K457" s="214">
        <v>0</v>
      </c>
      <c r="L457" s="212"/>
      <c r="M457" s="212"/>
      <c r="N457" s="215"/>
    </row>
    <row r="458" spans="1:14" s="70" customFormat="1" ht="15" customHeight="1">
      <c r="A458" s="152"/>
      <c r="B458" s="64" t="s">
        <v>53</v>
      </c>
      <c r="C458" s="57" t="s">
        <v>54</v>
      </c>
      <c r="D458" s="109">
        <v>5085</v>
      </c>
      <c r="E458" s="109"/>
      <c r="F458" s="109"/>
      <c r="G458" s="226">
        <f t="shared" si="78"/>
        <v>5085</v>
      </c>
      <c r="H458" s="109">
        <f t="shared" si="83"/>
        <v>5085</v>
      </c>
      <c r="I458" s="109"/>
      <c r="J458" s="213">
        <f>H458</f>
        <v>5085</v>
      </c>
      <c r="K458" s="214">
        <v>0</v>
      </c>
      <c r="L458" s="212"/>
      <c r="M458" s="212"/>
      <c r="N458" s="215"/>
    </row>
    <row r="459" spans="1:14" s="70" customFormat="1" ht="15" customHeight="1">
      <c r="A459" s="152"/>
      <c r="B459" s="64" t="s">
        <v>532</v>
      </c>
      <c r="C459" s="56" t="s">
        <v>533</v>
      </c>
      <c r="D459" s="109">
        <v>6000</v>
      </c>
      <c r="E459" s="109"/>
      <c r="F459" s="109"/>
      <c r="G459" s="226">
        <f t="shared" si="78"/>
        <v>6000</v>
      </c>
      <c r="H459" s="109">
        <f t="shared" si="83"/>
        <v>6000</v>
      </c>
      <c r="I459" s="109">
        <f>H459</f>
        <v>6000</v>
      </c>
      <c r="J459" s="213"/>
      <c r="K459" s="214"/>
      <c r="L459" s="212"/>
      <c r="M459" s="212"/>
      <c r="N459" s="215"/>
    </row>
    <row r="460" spans="1:14" s="70" customFormat="1" ht="15" customHeight="1">
      <c r="A460" s="152"/>
      <c r="B460" s="64" t="s">
        <v>55</v>
      </c>
      <c r="C460" s="57" t="s">
        <v>261</v>
      </c>
      <c r="D460" s="109">
        <v>5275</v>
      </c>
      <c r="E460" s="109"/>
      <c r="F460" s="109"/>
      <c r="G460" s="226">
        <f aca="true" t="shared" si="86" ref="G460:G523">D460+E460-F460</f>
        <v>5275</v>
      </c>
      <c r="H460" s="109">
        <f t="shared" si="83"/>
        <v>5275</v>
      </c>
      <c r="I460" s="109"/>
      <c r="J460" s="213"/>
      <c r="K460" s="214">
        <v>0</v>
      </c>
      <c r="L460" s="212"/>
      <c r="M460" s="212"/>
      <c r="N460" s="215"/>
    </row>
    <row r="461" spans="1:14" s="70" customFormat="1" ht="15" customHeight="1">
      <c r="A461" s="152"/>
      <c r="B461" s="64" t="s">
        <v>251</v>
      </c>
      <c r="C461" s="57" t="s">
        <v>638</v>
      </c>
      <c r="D461" s="109">
        <v>400</v>
      </c>
      <c r="E461" s="109"/>
      <c r="F461" s="109"/>
      <c r="G461" s="226">
        <f t="shared" si="86"/>
        <v>400</v>
      </c>
      <c r="H461" s="109">
        <f t="shared" si="83"/>
        <v>400</v>
      </c>
      <c r="I461" s="109"/>
      <c r="J461" s="213"/>
      <c r="K461" s="214"/>
      <c r="L461" s="212"/>
      <c r="M461" s="212"/>
      <c r="N461" s="215"/>
    </row>
    <row r="462" spans="1:14" s="70" customFormat="1" ht="15" customHeight="1">
      <c r="A462" s="152"/>
      <c r="B462" s="64" t="s">
        <v>57</v>
      </c>
      <c r="C462" s="57" t="s">
        <v>132</v>
      </c>
      <c r="D462" s="109">
        <v>25157</v>
      </c>
      <c r="E462" s="109"/>
      <c r="F462" s="109"/>
      <c r="G462" s="226">
        <f t="shared" si="86"/>
        <v>25157</v>
      </c>
      <c r="H462" s="109">
        <f t="shared" si="83"/>
        <v>25157</v>
      </c>
      <c r="I462" s="109"/>
      <c r="J462" s="213"/>
      <c r="K462" s="214"/>
      <c r="L462" s="212"/>
      <c r="M462" s="212"/>
      <c r="N462" s="215"/>
    </row>
    <row r="463" spans="1:14" s="70" customFormat="1" ht="15" customHeight="1">
      <c r="A463" s="152"/>
      <c r="B463" s="64" t="s">
        <v>120</v>
      </c>
      <c r="C463" s="57" t="s">
        <v>121</v>
      </c>
      <c r="D463" s="109">
        <v>40</v>
      </c>
      <c r="E463" s="109"/>
      <c r="F463" s="109"/>
      <c r="G463" s="226">
        <f t="shared" si="86"/>
        <v>40</v>
      </c>
      <c r="H463" s="109">
        <f t="shared" si="83"/>
        <v>40</v>
      </c>
      <c r="I463" s="109"/>
      <c r="J463" s="213"/>
      <c r="K463" s="214"/>
      <c r="L463" s="212"/>
      <c r="M463" s="212"/>
      <c r="N463" s="215"/>
    </row>
    <row r="464" spans="1:14" s="70" customFormat="1" ht="15" customHeight="1">
      <c r="A464" s="152"/>
      <c r="B464" s="64" t="s">
        <v>61</v>
      </c>
      <c r="C464" s="57" t="s">
        <v>134</v>
      </c>
      <c r="D464" s="109">
        <v>8339</v>
      </c>
      <c r="E464" s="109"/>
      <c r="F464" s="109"/>
      <c r="G464" s="226">
        <f t="shared" si="86"/>
        <v>8339</v>
      </c>
      <c r="H464" s="109">
        <f t="shared" si="83"/>
        <v>8339</v>
      </c>
      <c r="I464" s="109"/>
      <c r="J464" s="213"/>
      <c r="K464" s="214">
        <v>0</v>
      </c>
      <c r="L464" s="212"/>
      <c r="M464" s="212"/>
      <c r="N464" s="215"/>
    </row>
    <row r="465" spans="1:14" s="70" customFormat="1" ht="15" customHeight="1">
      <c r="A465" s="152"/>
      <c r="B465" s="64" t="s">
        <v>264</v>
      </c>
      <c r="C465" s="56" t="s">
        <v>268</v>
      </c>
      <c r="D465" s="109">
        <v>3900</v>
      </c>
      <c r="E465" s="109"/>
      <c r="F465" s="109"/>
      <c r="G465" s="226">
        <f t="shared" si="86"/>
        <v>3900</v>
      </c>
      <c r="H465" s="109">
        <f t="shared" si="83"/>
        <v>3900</v>
      </c>
      <c r="I465" s="109"/>
      <c r="J465" s="213"/>
      <c r="K465" s="214"/>
      <c r="L465" s="212"/>
      <c r="M465" s="212"/>
      <c r="N465" s="215"/>
    </row>
    <row r="466" spans="1:14" s="70" customFormat="1" ht="15" customHeight="1">
      <c r="A466" s="152"/>
      <c r="B466" s="64" t="s">
        <v>63</v>
      </c>
      <c r="C466" s="57" t="s">
        <v>64</v>
      </c>
      <c r="D466" s="109">
        <v>2000</v>
      </c>
      <c r="E466" s="109"/>
      <c r="F466" s="109"/>
      <c r="G466" s="226">
        <f t="shared" si="86"/>
        <v>2000</v>
      </c>
      <c r="H466" s="109">
        <f t="shared" si="83"/>
        <v>2000</v>
      </c>
      <c r="I466" s="109"/>
      <c r="J466" s="213"/>
      <c r="K466" s="214"/>
      <c r="L466" s="212"/>
      <c r="M466" s="212"/>
      <c r="N466" s="215"/>
    </row>
    <row r="467" spans="1:14" s="70" customFormat="1" ht="15" customHeight="1">
      <c r="A467" s="152"/>
      <c r="B467" s="64" t="s">
        <v>67</v>
      </c>
      <c r="C467" s="57" t="s">
        <v>68</v>
      </c>
      <c r="D467" s="109">
        <v>7644</v>
      </c>
      <c r="E467" s="109"/>
      <c r="F467" s="109"/>
      <c r="G467" s="226">
        <f t="shared" si="86"/>
        <v>7644</v>
      </c>
      <c r="H467" s="109">
        <f t="shared" si="83"/>
        <v>7644</v>
      </c>
      <c r="I467" s="109"/>
      <c r="J467" s="213"/>
      <c r="K467" s="214"/>
      <c r="L467" s="212"/>
      <c r="M467" s="212"/>
      <c r="N467" s="215"/>
    </row>
    <row r="468" spans="1:14" s="70" customFormat="1" ht="21" customHeight="1">
      <c r="A468" s="152"/>
      <c r="B468" s="64" t="s">
        <v>265</v>
      </c>
      <c r="C468" s="56" t="s">
        <v>768</v>
      </c>
      <c r="D468" s="109">
        <v>2000</v>
      </c>
      <c r="E468" s="109"/>
      <c r="F468" s="109"/>
      <c r="G468" s="226">
        <f t="shared" si="86"/>
        <v>2000</v>
      </c>
      <c r="H468" s="109">
        <f t="shared" si="83"/>
        <v>2000</v>
      </c>
      <c r="I468" s="109"/>
      <c r="J468" s="213"/>
      <c r="K468" s="214"/>
      <c r="L468" s="212"/>
      <c r="M468" s="212"/>
      <c r="N468" s="215"/>
    </row>
    <row r="469" spans="1:14" s="70" customFormat="1" ht="15" customHeight="1">
      <c r="A469" s="152"/>
      <c r="B469" s="64" t="s">
        <v>267</v>
      </c>
      <c r="C469" s="56" t="s">
        <v>271</v>
      </c>
      <c r="D469" s="109">
        <v>960</v>
      </c>
      <c r="E469" s="109"/>
      <c r="F469" s="109"/>
      <c r="G469" s="226">
        <f t="shared" si="86"/>
        <v>960</v>
      </c>
      <c r="H469" s="109">
        <f t="shared" si="83"/>
        <v>960</v>
      </c>
      <c r="I469" s="109"/>
      <c r="J469" s="213"/>
      <c r="K469" s="214"/>
      <c r="L469" s="212"/>
      <c r="M469" s="212"/>
      <c r="N469" s="215"/>
    </row>
    <row r="470" spans="1:14" s="70" customFormat="1" ht="18.75" customHeight="1">
      <c r="A470" s="150" t="s">
        <v>147</v>
      </c>
      <c r="B470" s="171"/>
      <c r="C470" s="92" t="s">
        <v>253</v>
      </c>
      <c r="D470" s="210">
        <f>SUM(D471:D477)</f>
        <v>951431</v>
      </c>
      <c r="E470" s="210">
        <f aca="true" t="shared" si="87" ref="E470:N470">SUM(E471:E477)</f>
        <v>0</v>
      </c>
      <c r="F470" s="210">
        <f t="shared" si="87"/>
        <v>0</v>
      </c>
      <c r="G470" s="210">
        <f t="shared" si="87"/>
        <v>951431</v>
      </c>
      <c r="H470" s="210">
        <f t="shared" si="87"/>
        <v>951431</v>
      </c>
      <c r="I470" s="210">
        <f t="shared" si="87"/>
        <v>37800</v>
      </c>
      <c r="J470" s="210">
        <f t="shared" si="87"/>
        <v>6316</v>
      </c>
      <c r="K470" s="210">
        <f t="shared" si="87"/>
        <v>22999</v>
      </c>
      <c r="L470" s="210">
        <f t="shared" si="87"/>
        <v>0</v>
      </c>
      <c r="M470" s="210">
        <f t="shared" si="87"/>
        <v>0</v>
      </c>
      <c r="N470" s="211">
        <f t="shared" si="87"/>
        <v>0</v>
      </c>
    </row>
    <row r="471" spans="1:14" s="70" customFormat="1" ht="15.75" customHeight="1">
      <c r="A471" s="168"/>
      <c r="B471" s="64" t="s">
        <v>106</v>
      </c>
      <c r="C471" s="56" t="s">
        <v>417</v>
      </c>
      <c r="D471" s="109">
        <v>4394</v>
      </c>
      <c r="E471" s="109"/>
      <c r="F471" s="109"/>
      <c r="G471" s="226">
        <f t="shared" si="86"/>
        <v>4394</v>
      </c>
      <c r="H471" s="109">
        <f t="shared" si="83"/>
        <v>4394</v>
      </c>
      <c r="I471" s="109"/>
      <c r="J471" s="109"/>
      <c r="K471" s="218">
        <f>H471</f>
        <v>4394</v>
      </c>
      <c r="L471" s="212"/>
      <c r="M471" s="212"/>
      <c r="N471" s="215"/>
    </row>
    <row r="472" spans="1:14" s="70" customFormat="1" ht="15.75" customHeight="1">
      <c r="A472" s="168"/>
      <c r="B472" s="64" t="s">
        <v>222</v>
      </c>
      <c r="C472" s="56" t="s">
        <v>418</v>
      </c>
      <c r="D472" s="109">
        <v>18605</v>
      </c>
      <c r="E472" s="109"/>
      <c r="F472" s="109"/>
      <c r="G472" s="226">
        <f t="shared" si="86"/>
        <v>18605</v>
      </c>
      <c r="H472" s="109">
        <f t="shared" si="83"/>
        <v>18605</v>
      </c>
      <c r="I472" s="109"/>
      <c r="J472" s="109"/>
      <c r="K472" s="218">
        <f>H472</f>
        <v>18605</v>
      </c>
      <c r="L472" s="212"/>
      <c r="M472" s="212"/>
      <c r="N472" s="215"/>
    </row>
    <row r="473" spans="1:14" s="70" customFormat="1" ht="13.5" customHeight="1">
      <c r="A473" s="168"/>
      <c r="B473" s="64" t="s">
        <v>246</v>
      </c>
      <c r="C473" s="56" t="s">
        <v>247</v>
      </c>
      <c r="D473" s="109">
        <v>874434</v>
      </c>
      <c r="E473" s="109"/>
      <c r="F473" s="109"/>
      <c r="G473" s="226">
        <f t="shared" si="86"/>
        <v>874434</v>
      </c>
      <c r="H473" s="109">
        <f t="shared" si="83"/>
        <v>874434</v>
      </c>
      <c r="I473" s="109"/>
      <c r="J473" s="213"/>
      <c r="K473" s="214"/>
      <c r="L473" s="212"/>
      <c r="M473" s="212"/>
      <c r="N473" s="215"/>
    </row>
    <row r="474" spans="1:14" s="70" customFormat="1" ht="13.5" customHeight="1">
      <c r="A474" s="168"/>
      <c r="B474" s="64" t="s">
        <v>78</v>
      </c>
      <c r="C474" s="56" t="s">
        <v>114</v>
      </c>
      <c r="D474" s="109">
        <v>5390</v>
      </c>
      <c r="E474" s="109"/>
      <c r="F474" s="109"/>
      <c r="G474" s="226">
        <f t="shared" si="86"/>
        <v>5390</v>
      </c>
      <c r="H474" s="109">
        <f t="shared" si="83"/>
        <v>5390</v>
      </c>
      <c r="I474" s="109"/>
      <c r="J474" s="213">
        <f>H474</f>
        <v>5390</v>
      </c>
      <c r="K474" s="214"/>
      <c r="L474" s="212"/>
      <c r="M474" s="212"/>
      <c r="N474" s="215"/>
    </row>
    <row r="475" spans="1:14" s="70" customFormat="1" ht="13.5" customHeight="1">
      <c r="A475" s="168"/>
      <c r="B475" s="64" t="s">
        <v>53</v>
      </c>
      <c r="C475" s="57" t="s">
        <v>54</v>
      </c>
      <c r="D475" s="109">
        <v>926</v>
      </c>
      <c r="E475" s="109"/>
      <c r="F475" s="109"/>
      <c r="G475" s="226">
        <f t="shared" si="86"/>
        <v>926</v>
      </c>
      <c r="H475" s="109">
        <f t="shared" si="83"/>
        <v>926</v>
      </c>
      <c r="I475" s="109"/>
      <c r="J475" s="213">
        <f>H475</f>
        <v>926</v>
      </c>
      <c r="K475" s="214"/>
      <c r="L475" s="212"/>
      <c r="M475" s="212"/>
      <c r="N475" s="215"/>
    </row>
    <row r="476" spans="1:14" s="70" customFormat="1" ht="16.5" customHeight="1">
      <c r="A476" s="168"/>
      <c r="B476" s="64" t="s">
        <v>532</v>
      </c>
      <c r="C476" s="57" t="s">
        <v>533</v>
      </c>
      <c r="D476" s="109">
        <v>37800</v>
      </c>
      <c r="E476" s="109"/>
      <c r="F476" s="109"/>
      <c r="G476" s="226">
        <f t="shared" si="86"/>
        <v>37800</v>
      </c>
      <c r="H476" s="109">
        <f t="shared" si="83"/>
        <v>37800</v>
      </c>
      <c r="I476" s="109">
        <f>H476</f>
        <v>37800</v>
      </c>
      <c r="J476" s="213"/>
      <c r="K476" s="214"/>
      <c r="L476" s="212"/>
      <c r="M476" s="212"/>
      <c r="N476" s="215"/>
    </row>
    <row r="477" spans="1:14" s="70" customFormat="1" ht="16.5" customHeight="1">
      <c r="A477" s="168"/>
      <c r="B477" s="64" t="s">
        <v>55</v>
      </c>
      <c r="C477" s="57" t="s">
        <v>171</v>
      </c>
      <c r="D477" s="109">
        <v>9882</v>
      </c>
      <c r="E477" s="109"/>
      <c r="F477" s="109"/>
      <c r="G477" s="226">
        <f t="shared" si="86"/>
        <v>9882</v>
      </c>
      <c r="H477" s="109">
        <f t="shared" si="83"/>
        <v>9882</v>
      </c>
      <c r="I477" s="109"/>
      <c r="J477" s="213"/>
      <c r="K477" s="214"/>
      <c r="L477" s="212"/>
      <c r="M477" s="212"/>
      <c r="N477" s="215"/>
    </row>
    <row r="478" spans="1:14" s="70" customFormat="1" ht="26.25" customHeight="1">
      <c r="A478" s="150" t="s">
        <v>143</v>
      </c>
      <c r="B478" s="171"/>
      <c r="C478" s="92" t="s">
        <v>254</v>
      </c>
      <c r="D478" s="210">
        <f>SUM(D479:D496)</f>
        <v>286331</v>
      </c>
      <c r="E478" s="210">
        <f aca="true" t="shared" si="88" ref="E478:N478">SUM(E479:E496)</f>
        <v>0</v>
      </c>
      <c r="F478" s="210">
        <f t="shared" si="88"/>
        <v>0</v>
      </c>
      <c r="G478" s="210">
        <f t="shared" si="88"/>
        <v>286331</v>
      </c>
      <c r="H478" s="210">
        <f t="shared" si="88"/>
        <v>286331</v>
      </c>
      <c r="I478" s="210">
        <f t="shared" si="88"/>
        <v>206288</v>
      </c>
      <c r="J478" s="210">
        <f t="shared" si="88"/>
        <v>37366</v>
      </c>
      <c r="K478" s="210">
        <f t="shared" si="88"/>
        <v>0</v>
      </c>
      <c r="L478" s="210">
        <f t="shared" si="88"/>
        <v>0</v>
      </c>
      <c r="M478" s="210">
        <f t="shared" si="88"/>
        <v>0</v>
      </c>
      <c r="N478" s="211">
        <f t="shared" si="88"/>
        <v>0</v>
      </c>
    </row>
    <row r="479" spans="1:14" s="70" customFormat="1" ht="15.75" customHeight="1">
      <c r="A479" s="146"/>
      <c r="B479" s="174" t="s">
        <v>48</v>
      </c>
      <c r="C479" s="56" t="s">
        <v>318</v>
      </c>
      <c r="D479" s="218">
        <v>190703</v>
      </c>
      <c r="E479" s="218"/>
      <c r="F479" s="218"/>
      <c r="G479" s="226">
        <f t="shared" si="86"/>
        <v>190703</v>
      </c>
      <c r="H479" s="109">
        <f t="shared" si="83"/>
        <v>190703</v>
      </c>
      <c r="I479" s="218">
        <f>H479</f>
        <v>190703</v>
      </c>
      <c r="J479" s="214"/>
      <c r="K479" s="214"/>
      <c r="L479" s="212"/>
      <c r="M479" s="212"/>
      <c r="N479" s="215"/>
    </row>
    <row r="480" spans="1:14" s="70" customFormat="1" ht="18" customHeight="1">
      <c r="A480" s="146"/>
      <c r="B480" s="174" t="s">
        <v>51</v>
      </c>
      <c r="C480" s="56" t="s">
        <v>114</v>
      </c>
      <c r="D480" s="218">
        <v>14585</v>
      </c>
      <c r="E480" s="218"/>
      <c r="F480" s="218"/>
      <c r="G480" s="226">
        <f t="shared" si="86"/>
        <v>14585</v>
      </c>
      <c r="H480" s="109">
        <f t="shared" si="83"/>
        <v>14585</v>
      </c>
      <c r="I480" s="218">
        <f>H480</f>
        <v>14585</v>
      </c>
      <c r="J480" s="214"/>
      <c r="K480" s="214"/>
      <c r="L480" s="212"/>
      <c r="M480" s="212"/>
      <c r="N480" s="215"/>
    </row>
    <row r="481" spans="1:14" s="70" customFormat="1" ht="18" customHeight="1">
      <c r="A481" s="146"/>
      <c r="B481" s="174" t="s">
        <v>78</v>
      </c>
      <c r="C481" s="56" t="s">
        <v>114</v>
      </c>
      <c r="D481" s="218">
        <v>32293</v>
      </c>
      <c r="E481" s="218"/>
      <c r="F481" s="218"/>
      <c r="G481" s="226">
        <f t="shared" si="86"/>
        <v>32293</v>
      </c>
      <c r="H481" s="109">
        <f t="shared" si="83"/>
        <v>32293</v>
      </c>
      <c r="I481" s="218"/>
      <c r="J481" s="214">
        <f>H481</f>
        <v>32293</v>
      </c>
      <c r="K481" s="214"/>
      <c r="L481" s="212"/>
      <c r="M481" s="212"/>
      <c r="N481" s="215"/>
    </row>
    <row r="482" spans="1:14" s="70" customFormat="1" ht="16.5" customHeight="1">
      <c r="A482" s="146"/>
      <c r="B482" s="174" t="s">
        <v>53</v>
      </c>
      <c r="C482" s="57" t="s">
        <v>54</v>
      </c>
      <c r="D482" s="218">
        <v>5073</v>
      </c>
      <c r="E482" s="218"/>
      <c r="F482" s="218"/>
      <c r="G482" s="226">
        <f t="shared" si="86"/>
        <v>5073</v>
      </c>
      <c r="H482" s="109">
        <f t="shared" si="83"/>
        <v>5073</v>
      </c>
      <c r="I482" s="218"/>
      <c r="J482" s="214">
        <f>H482</f>
        <v>5073</v>
      </c>
      <c r="K482" s="214"/>
      <c r="L482" s="212"/>
      <c r="M482" s="212"/>
      <c r="N482" s="215"/>
    </row>
    <row r="483" spans="1:14" s="70" customFormat="1" ht="16.5" customHeight="1">
      <c r="A483" s="152"/>
      <c r="B483" s="64" t="s">
        <v>532</v>
      </c>
      <c r="C483" s="57" t="s">
        <v>533</v>
      </c>
      <c r="D483" s="109">
        <v>1000</v>
      </c>
      <c r="E483" s="109"/>
      <c r="F483" s="109"/>
      <c r="G483" s="226">
        <f t="shared" si="86"/>
        <v>1000</v>
      </c>
      <c r="H483" s="109">
        <f t="shared" si="83"/>
        <v>1000</v>
      </c>
      <c r="I483" s="109">
        <f>H483</f>
        <v>1000</v>
      </c>
      <c r="J483" s="214"/>
      <c r="K483" s="214"/>
      <c r="L483" s="212"/>
      <c r="M483" s="212"/>
      <c r="N483" s="215"/>
    </row>
    <row r="484" spans="1:14" s="70" customFormat="1" ht="15.75" customHeight="1">
      <c r="A484" s="152"/>
      <c r="B484" s="64" t="s">
        <v>55</v>
      </c>
      <c r="C484" s="57" t="s">
        <v>171</v>
      </c>
      <c r="D484" s="109">
        <v>5600</v>
      </c>
      <c r="E484" s="109"/>
      <c r="F484" s="109"/>
      <c r="G484" s="226">
        <f t="shared" si="86"/>
        <v>5600</v>
      </c>
      <c r="H484" s="109">
        <f aca="true" t="shared" si="89" ref="H484:H547">G484</f>
        <v>5600</v>
      </c>
      <c r="I484" s="109"/>
      <c r="J484" s="214"/>
      <c r="K484" s="214"/>
      <c r="L484" s="212"/>
      <c r="M484" s="212"/>
      <c r="N484" s="215"/>
    </row>
    <row r="485" spans="1:14" s="70" customFormat="1" ht="15.75" customHeight="1">
      <c r="A485" s="152"/>
      <c r="B485" s="64" t="s">
        <v>57</v>
      </c>
      <c r="C485" s="57" t="s">
        <v>132</v>
      </c>
      <c r="D485" s="109">
        <v>9900</v>
      </c>
      <c r="E485" s="109"/>
      <c r="F485" s="109"/>
      <c r="G485" s="226">
        <f t="shared" si="86"/>
        <v>9900</v>
      </c>
      <c r="H485" s="109">
        <f t="shared" si="89"/>
        <v>9900</v>
      </c>
      <c r="I485" s="109"/>
      <c r="J485" s="214"/>
      <c r="K485" s="214"/>
      <c r="L485" s="212"/>
      <c r="M485" s="212"/>
      <c r="N485" s="215"/>
    </row>
    <row r="486" spans="1:14" s="70" customFormat="1" ht="15.75" customHeight="1">
      <c r="A486" s="152"/>
      <c r="B486" s="64" t="s">
        <v>120</v>
      </c>
      <c r="C486" s="57" t="s">
        <v>121</v>
      </c>
      <c r="D486" s="109">
        <v>200</v>
      </c>
      <c r="E486" s="109"/>
      <c r="F486" s="109"/>
      <c r="G486" s="226">
        <f t="shared" si="86"/>
        <v>200</v>
      </c>
      <c r="H486" s="109">
        <f t="shared" si="89"/>
        <v>200</v>
      </c>
      <c r="I486" s="109"/>
      <c r="J486" s="214"/>
      <c r="K486" s="214"/>
      <c r="L486" s="212"/>
      <c r="M486" s="212"/>
      <c r="N486" s="215"/>
    </row>
    <row r="487" spans="1:14" s="70" customFormat="1" ht="15.75" customHeight="1">
      <c r="A487" s="152"/>
      <c r="B487" s="64" t="s">
        <v>61</v>
      </c>
      <c r="C487" s="57" t="s">
        <v>134</v>
      </c>
      <c r="D487" s="109">
        <v>8830</v>
      </c>
      <c r="E487" s="109"/>
      <c r="F487" s="109"/>
      <c r="G487" s="226">
        <f t="shared" si="86"/>
        <v>8830</v>
      </c>
      <c r="H487" s="109">
        <f t="shared" si="89"/>
        <v>8830</v>
      </c>
      <c r="I487" s="109"/>
      <c r="J487" s="214"/>
      <c r="K487" s="214"/>
      <c r="L487" s="212"/>
      <c r="M487" s="212"/>
      <c r="N487" s="215"/>
    </row>
    <row r="488" spans="1:14" s="70" customFormat="1" ht="15.75" customHeight="1">
      <c r="A488" s="152"/>
      <c r="B488" s="64" t="s">
        <v>534</v>
      </c>
      <c r="C488" s="57" t="s">
        <v>535</v>
      </c>
      <c r="D488" s="109">
        <v>792</v>
      </c>
      <c r="E488" s="109"/>
      <c r="F488" s="109"/>
      <c r="G488" s="226">
        <f t="shared" si="86"/>
        <v>792</v>
      </c>
      <c r="H488" s="109">
        <f t="shared" si="89"/>
        <v>792</v>
      </c>
      <c r="I488" s="109"/>
      <c r="J488" s="214"/>
      <c r="K488" s="214"/>
      <c r="L488" s="212"/>
      <c r="M488" s="212"/>
      <c r="N488" s="215"/>
    </row>
    <row r="489" spans="1:14" s="70" customFormat="1" ht="15.75" customHeight="1">
      <c r="A489" s="152"/>
      <c r="B489" s="64" t="s">
        <v>272</v>
      </c>
      <c r="C489" s="56" t="s">
        <v>274</v>
      </c>
      <c r="D489" s="109">
        <v>1600</v>
      </c>
      <c r="E489" s="109"/>
      <c r="F489" s="109"/>
      <c r="G489" s="226">
        <f t="shared" si="86"/>
        <v>1600</v>
      </c>
      <c r="H489" s="109">
        <f t="shared" si="89"/>
        <v>1600</v>
      </c>
      <c r="I489" s="109"/>
      <c r="J489" s="214"/>
      <c r="K489" s="214"/>
      <c r="L489" s="212"/>
      <c r="M489" s="212"/>
      <c r="N489" s="215"/>
    </row>
    <row r="490" spans="1:14" s="70" customFormat="1" ht="15.75" customHeight="1">
      <c r="A490" s="152"/>
      <c r="B490" s="64" t="s">
        <v>264</v>
      </c>
      <c r="C490" s="56" t="s">
        <v>268</v>
      </c>
      <c r="D490" s="109">
        <v>1450</v>
      </c>
      <c r="E490" s="109"/>
      <c r="F490" s="109"/>
      <c r="G490" s="226">
        <f t="shared" si="86"/>
        <v>1450</v>
      </c>
      <c r="H490" s="109">
        <f t="shared" si="89"/>
        <v>1450</v>
      </c>
      <c r="I490" s="109"/>
      <c r="J490" s="214"/>
      <c r="K490" s="214"/>
      <c r="L490" s="212"/>
      <c r="M490" s="212"/>
      <c r="N490" s="215"/>
    </row>
    <row r="491" spans="1:14" s="70" customFormat="1" ht="15" customHeight="1">
      <c r="A491" s="152"/>
      <c r="B491" s="64" t="s">
        <v>63</v>
      </c>
      <c r="C491" s="57" t="s">
        <v>64</v>
      </c>
      <c r="D491" s="109">
        <v>1500</v>
      </c>
      <c r="E491" s="109"/>
      <c r="F491" s="109"/>
      <c r="G491" s="226">
        <f t="shared" si="86"/>
        <v>1500</v>
      </c>
      <c r="H491" s="109">
        <f t="shared" si="89"/>
        <v>1500</v>
      </c>
      <c r="I491" s="109"/>
      <c r="J491" s="214"/>
      <c r="K491" s="214"/>
      <c r="L491" s="212"/>
      <c r="M491" s="212"/>
      <c r="N491" s="215"/>
    </row>
    <row r="492" spans="1:14" s="70" customFormat="1" ht="15" customHeight="1">
      <c r="A492" s="152"/>
      <c r="B492" s="64" t="s">
        <v>67</v>
      </c>
      <c r="C492" s="57" t="s">
        <v>68</v>
      </c>
      <c r="D492" s="109">
        <v>6035</v>
      </c>
      <c r="E492" s="109"/>
      <c r="F492" s="109"/>
      <c r="G492" s="226">
        <f t="shared" si="86"/>
        <v>6035</v>
      </c>
      <c r="H492" s="109">
        <f t="shared" si="89"/>
        <v>6035</v>
      </c>
      <c r="I492" s="109"/>
      <c r="J492" s="214"/>
      <c r="K492" s="214"/>
      <c r="L492" s="212"/>
      <c r="M492" s="212"/>
      <c r="N492" s="215"/>
    </row>
    <row r="493" spans="1:14" s="70" customFormat="1" ht="14.25" customHeight="1">
      <c r="A493" s="152"/>
      <c r="B493" s="64" t="s">
        <v>547</v>
      </c>
      <c r="C493" s="57" t="s">
        <v>409</v>
      </c>
      <c r="D493" s="109">
        <v>120</v>
      </c>
      <c r="E493" s="109"/>
      <c r="F493" s="109"/>
      <c r="G493" s="226">
        <f t="shared" si="86"/>
        <v>120</v>
      </c>
      <c r="H493" s="109">
        <f t="shared" si="89"/>
        <v>120</v>
      </c>
      <c r="I493" s="109"/>
      <c r="J493" s="214"/>
      <c r="K493" s="214"/>
      <c r="L493" s="212"/>
      <c r="M493" s="212"/>
      <c r="N493" s="215"/>
    </row>
    <row r="494" spans="1:14" s="70" customFormat="1" ht="14.25" customHeight="1">
      <c r="A494" s="152"/>
      <c r="B494" s="64" t="s">
        <v>265</v>
      </c>
      <c r="C494" s="56" t="s">
        <v>768</v>
      </c>
      <c r="D494" s="109">
        <v>1800</v>
      </c>
      <c r="E494" s="109"/>
      <c r="F494" s="109"/>
      <c r="G494" s="226">
        <f t="shared" si="86"/>
        <v>1800</v>
      </c>
      <c r="H494" s="109">
        <f t="shared" si="89"/>
        <v>1800</v>
      </c>
      <c r="I494" s="109"/>
      <c r="J494" s="214"/>
      <c r="K494" s="214"/>
      <c r="L494" s="212"/>
      <c r="M494" s="212"/>
      <c r="N494" s="215"/>
    </row>
    <row r="495" spans="1:14" s="70" customFormat="1" ht="14.25" customHeight="1">
      <c r="A495" s="152"/>
      <c r="B495" s="64" t="s">
        <v>266</v>
      </c>
      <c r="C495" s="56" t="s">
        <v>270</v>
      </c>
      <c r="D495" s="109">
        <v>800</v>
      </c>
      <c r="E495" s="109"/>
      <c r="F495" s="109"/>
      <c r="G495" s="226">
        <f t="shared" si="86"/>
        <v>800</v>
      </c>
      <c r="H495" s="109">
        <f t="shared" si="89"/>
        <v>800</v>
      </c>
      <c r="I495" s="109"/>
      <c r="J495" s="214"/>
      <c r="K495" s="214"/>
      <c r="L495" s="212"/>
      <c r="M495" s="212"/>
      <c r="N495" s="215"/>
    </row>
    <row r="496" spans="1:14" s="70" customFormat="1" ht="14.25" customHeight="1">
      <c r="A496" s="152"/>
      <c r="B496" s="64" t="s">
        <v>267</v>
      </c>
      <c r="C496" s="56" t="s">
        <v>271</v>
      </c>
      <c r="D496" s="109">
        <v>4050</v>
      </c>
      <c r="E496" s="109"/>
      <c r="F496" s="109"/>
      <c r="G496" s="226">
        <f t="shared" si="86"/>
        <v>4050</v>
      </c>
      <c r="H496" s="109">
        <f t="shared" si="89"/>
        <v>4050</v>
      </c>
      <c r="I496" s="109"/>
      <c r="J496" s="214"/>
      <c r="K496" s="214"/>
      <c r="L496" s="212"/>
      <c r="M496" s="212"/>
      <c r="N496" s="215"/>
    </row>
    <row r="497" spans="1:14" s="69" customFormat="1" ht="49.5" customHeight="1">
      <c r="A497" s="150" t="s">
        <v>317</v>
      </c>
      <c r="B497" s="172"/>
      <c r="C497" s="92" t="s">
        <v>319</v>
      </c>
      <c r="D497" s="210">
        <f>SUM(D498:D502)</f>
        <v>24067</v>
      </c>
      <c r="E497" s="210">
        <f aca="true" t="shared" si="90" ref="E497:N497">SUM(E498:E502)</f>
        <v>0</v>
      </c>
      <c r="F497" s="210">
        <f t="shared" si="90"/>
        <v>0</v>
      </c>
      <c r="G497" s="210">
        <f t="shared" si="90"/>
        <v>24067</v>
      </c>
      <c r="H497" s="210">
        <f t="shared" si="90"/>
        <v>24067</v>
      </c>
      <c r="I497" s="210">
        <f t="shared" si="90"/>
        <v>15420</v>
      </c>
      <c r="J497" s="210">
        <f t="shared" si="90"/>
        <v>2803</v>
      </c>
      <c r="K497" s="210">
        <f t="shared" si="90"/>
        <v>0</v>
      </c>
      <c r="L497" s="210">
        <f t="shared" si="90"/>
        <v>0</v>
      </c>
      <c r="M497" s="210">
        <f t="shared" si="90"/>
        <v>0</v>
      </c>
      <c r="N497" s="211">
        <f t="shared" si="90"/>
        <v>0</v>
      </c>
    </row>
    <row r="498" spans="1:14" s="69" customFormat="1" ht="18.75" customHeight="1">
      <c r="A498" s="168"/>
      <c r="B498" s="64" t="s">
        <v>48</v>
      </c>
      <c r="C498" s="56" t="s">
        <v>318</v>
      </c>
      <c r="D498" s="109">
        <v>15420</v>
      </c>
      <c r="E498" s="109"/>
      <c r="F498" s="109"/>
      <c r="G498" s="226">
        <f t="shared" si="86"/>
        <v>15420</v>
      </c>
      <c r="H498" s="109">
        <f t="shared" si="89"/>
        <v>15420</v>
      </c>
      <c r="I498" s="109">
        <f>H498</f>
        <v>15420</v>
      </c>
      <c r="J498" s="109"/>
      <c r="K498" s="218"/>
      <c r="L498" s="212"/>
      <c r="M498" s="212"/>
      <c r="N498" s="215"/>
    </row>
    <row r="499" spans="1:14" s="69" customFormat="1" ht="14.25" customHeight="1">
      <c r="A499" s="168"/>
      <c r="B499" s="64" t="s">
        <v>78</v>
      </c>
      <c r="C499" s="56" t="s">
        <v>79</v>
      </c>
      <c r="D499" s="109">
        <v>2425</v>
      </c>
      <c r="E499" s="109"/>
      <c r="F499" s="109"/>
      <c r="G499" s="226">
        <f t="shared" si="86"/>
        <v>2425</v>
      </c>
      <c r="H499" s="109">
        <f t="shared" si="89"/>
        <v>2425</v>
      </c>
      <c r="I499" s="109"/>
      <c r="J499" s="109">
        <f>D499</f>
        <v>2425</v>
      </c>
      <c r="K499" s="218"/>
      <c r="L499" s="212"/>
      <c r="M499" s="212"/>
      <c r="N499" s="215"/>
    </row>
    <row r="500" spans="1:14" s="69" customFormat="1" ht="13.5" customHeight="1">
      <c r="A500" s="168"/>
      <c r="B500" s="64" t="s">
        <v>53</v>
      </c>
      <c r="C500" s="56" t="s">
        <v>54</v>
      </c>
      <c r="D500" s="109">
        <v>378</v>
      </c>
      <c r="E500" s="109"/>
      <c r="F500" s="109"/>
      <c r="G500" s="226">
        <f t="shared" si="86"/>
        <v>378</v>
      </c>
      <c r="H500" s="109">
        <f t="shared" si="89"/>
        <v>378</v>
      </c>
      <c r="I500" s="109"/>
      <c r="J500" s="109">
        <f>D500</f>
        <v>378</v>
      </c>
      <c r="K500" s="218"/>
      <c r="L500" s="212"/>
      <c r="M500" s="212"/>
      <c r="N500" s="215"/>
    </row>
    <row r="501" spans="1:14" s="70" customFormat="1" ht="14.25" customHeight="1">
      <c r="A501" s="152"/>
      <c r="B501" s="64" t="s">
        <v>61</v>
      </c>
      <c r="C501" s="57" t="s">
        <v>134</v>
      </c>
      <c r="D501" s="109">
        <v>5039</v>
      </c>
      <c r="E501" s="109"/>
      <c r="F501" s="109"/>
      <c r="G501" s="226">
        <f t="shared" si="86"/>
        <v>5039</v>
      </c>
      <c r="H501" s="109">
        <f t="shared" si="89"/>
        <v>5039</v>
      </c>
      <c r="I501" s="109"/>
      <c r="J501" s="109"/>
      <c r="K501" s="218"/>
      <c r="L501" s="212"/>
      <c r="M501" s="212"/>
      <c r="N501" s="215"/>
    </row>
    <row r="502" spans="1:14" s="70" customFormat="1" ht="14.25" customHeight="1">
      <c r="A502" s="152"/>
      <c r="B502" s="64" t="s">
        <v>67</v>
      </c>
      <c r="C502" s="57" t="s">
        <v>68</v>
      </c>
      <c r="D502" s="109">
        <v>805</v>
      </c>
      <c r="E502" s="109"/>
      <c r="F502" s="109"/>
      <c r="G502" s="226">
        <f t="shared" si="86"/>
        <v>805</v>
      </c>
      <c r="H502" s="109">
        <f t="shared" si="89"/>
        <v>805</v>
      </c>
      <c r="I502" s="109"/>
      <c r="J502" s="109"/>
      <c r="K502" s="218"/>
      <c r="L502" s="212"/>
      <c r="M502" s="212"/>
      <c r="N502" s="215"/>
    </row>
    <row r="503" spans="1:14" s="70" customFormat="1" ht="21" customHeight="1">
      <c r="A503" s="414" t="s">
        <v>720</v>
      </c>
      <c r="B503" s="415"/>
      <c r="C503" s="416" t="s">
        <v>721</v>
      </c>
      <c r="D503" s="372">
        <f>D504</f>
        <v>3500</v>
      </c>
      <c r="E503" s="372">
        <f aca="true" t="shared" si="91" ref="E503:N503">E504</f>
        <v>0</v>
      </c>
      <c r="F503" s="372">
        <f t="shared" si="91"/>
        <v>0</v>
      </c>
      <c r="G503" s="372">
        <f t="shared" si="91"/>
        <v>3500</v>
      </c>
      <c r="H503" s="372">
        <f t="shared" si="91"/>
        <v>3500</v>
      </c>
      <c r="I503" s="372">
        <f t="shared" si="91"/>
        <v>0</v>
      </c>
      <c r="J503" s="372">
        <f t="shared" si="91"/>
        <v>0</v>
      </c>
      <c r="K503" s="372">
        <f t="shared" si="91"/>
        <v>3500</v>
      </c>
      <c r="L503" s="372">
        <f t="shared" si="91"/>
        <v>0</v>
      </c>
      <c r="M503" s="372">
        <f t="shared" si="91"/>
        <v>0</v>
      </c>
      <c r="N503" s="412">
        <f t="shared" si="91"/>
        <v>0</v>
      </c>
    </row>
    <row r="504" spans="1:14" s="70" customFormat="1" ht="17.25" customHeight="1">
      <c r="A504" s="152"/>
      <c r="B504" s="64" t="s">
        <v>222</v>
      </c>
      <c r="C504" s="56" t="s">
        <v>418</v>
      </c>
      <c r="D504" s="109">
        <v>3500</v>
      </c>
      <c r="E504" s="109"/>
      <c r="F504" s="109"/>
      <c r="G504" s="226">
        <f t="shared" si="86"/>
        <v>3500</v>
      </c>
      <c r="H504" s="109">
        <f t="shared" si="89"/>
        <v>3500</v>
      </c>
      <c r="I504" s="109"/>
      <c r="J504" s="109"/>
      <c r="K504" s="218">
        <f>H504</f>
        <v>3500</v>
      </c>
      <c r="L504" s="212"/>
      <c r="M504" s="212"/>
      <c r="N504" s="215"/>
    </row>
    <row r="505" spans="1:14" s="70" customFormat="1" ht="23.25" customHeight="1">
      <c r="A505" s="150" t="s">
        <v>335</v>
      </c>
      <c r="B505" s="181"/>
      <c r="C505" s="92" t="s">
        <v>336</v>
      </c>
      <c r="D505" s="210">
        <f>D506</f>
        <v>2000</v>
      </c>
      <c r="E505" s="210">
        <f aca="true" t="shared" si="92" ref="E505:N505">E506</f>
        <v>0</v>
      </c>
      <c r="F505" s="210">
        <f t="shared" si="92"/>
        <v>0</v>
      </c>
      <c r="G505" s="210">
        <f t="shared" si="92"/>
        <v>2000</v>
      </c>
      <c r="H505" s="210">
        <f t="shared" si="92"/>
        <v>2000</v>
      </c>
      <c r="I505" s="210">
        <f t="shared" si="92"/>
        <v>0</v>
      </c>
      <c r="J505" s="210">
        <f t="shared" si="92"/>
        <v>0</v>
      </c>
      <c r="K505" s="210">
        <f t="shared" si="92"/>
        <v>0</v>
      </c>
      <c r="L505" s="210">
        <f t="shared" si="92"/>
        <v>0</v>
      </c>
      <c r="M505" s="210">
        <f t="shared" si="92"/>
        <v>0</v>
      </c>
      <c r="N505" s="211">
        <f t="shared" si="92"/>
        <v>0</v>
      </c>
    </row>
    <row r="506" spans="1:14" s="70" customFormat="1" ht="21" customHeight="1">
      <c r="A506" s="152"/>
      <c r="B506" s="175" t="s">
        <v>265</v>
      </c>
      <c r="C506" s="56" t="s">
        <v>637</v>
      </c>
      <c r="D506" s="109">
        <v>2000</v>
      </c>
      <c r="E506" s="109"/>
      <c r="F506" s="109"/>
      <c r="G506" s="226">
        <f t="shared" si="86"/>
        <v>2000</v>
      </c>
      <c r="H506" s="109">
        <f t="shared" si="89"/>
        <v>2000</v>
      </c>
      <c r="I506" s="109"/>
      <c r="J506" s="213"/>
      <c r="K506" s="214"/>
      <c r="L506" s="212"/>
      <c r="M506" s="212"/>
      <c r="N506" s="215"/>
    </row>
    <row r="507" spans="1:14" s="70" customFormat="1" ht="18.75" customHeight="1">
      <c r="A507" s="150" t="s">
        <v>145</v>
      </c>
      <c r="B507" s="181"/>
      <c r="C507" s="92" t="s">
        <v>116</v>
      </c>
      <c r="D507" s="210">
        <f>SUM(D508:D510)</f>
        <v>9715</v>
      </c>
      <c r="E507" s="210">
        <f aca="true" t="shared" si="93" ref="E507:N507">SUM(E508:E510)</f>
        <v>0</v>
      </c>
      <c r="F507" s="210">
        <f t="shared" si="93"/>
        <v>0</v>
      </c>
      <c r="G507" s="210">
        <f t="shared" si="93"/>
        <v>9715</v>
      </c>
      <c r="H507" s="210">
        <f t="shared" si="93"/>
        <v>9715</v>
      </c>
      <c r="I507" s="210">
        <f t="shared" si="93"/>
        <v>0</v>
      </c>
      <c r="J507" s="210">
        <f t="shared" si="93"/>
        <v>0</v>
      </c>
      <c r="K507" s="210">
        <f t="shared" si="93"/>
        <v>0</v>
      </c>
      <c r="L507" s="210">
        <f t="shared" si="93"/>
        <v>0</v>
      </c>
      <c r="M507" s="210">
        <f t="shared" si="93"/>
        <v>0</v>
      </c>
      <c r="N507" s="211">
        <f t="shared" si="93"/>
        <v>0</v>
      </c>
    </row>
    <row r="508" spans="1:14" s="70" customFormat="1" ht="14.25" customHeight="1">
      <c r="A508" s="168"/>
      <c r="B508" s="62" t="s">
        <v>57</v>
      </c>
      <c r="C508" s="57" t="s">
        <v>132</v>
      </c>
      <c r="D508" s="109">
        <v>1000</v>
      </c>
      <c r="E508" s="109"/>
      <c r="F508" s="109"/>
      <c r="G508" s="226">
        <f t="shared" si="86"/>
        <v>1000</v>
      </c>
      <c r="H508" s="109">
        <f t="shared" si="89"/>
        <v>1000</v>
      </c>
      <c r="I508" s="109"/>
      <c r="J508" s="109"/>
      <c r="K508" s="218"/>
      <c r="L508" s="212"/>
      <c r="M508" s="212"/>
      <c r="N508" s="215"/>
    </row>
    <row r="509" spans="1:14" s="70" customFormat="1" ht="14.25" customHeight="1">
      <c r="A509" s="168"/>
      <c r="B509" s="62" t="s">
        <v>61</v>
      </c>
      <c r="C509" s="57" t="s">
        <v>134</v>
      </c>
      <c r="D509" s="109">
        <v>1411</v>
      </c>
      <c r="E509" s="109"/>
      <c r="F509" s="109"/>
      <c r="G509" s="226">
        <f t="shared" si="86"/>
        <v>1411</v>
      </c>
      <c r="H509" s="109">
        <f t="shared" si="89"/>
        <v>1411</v>
      </c>
      <c r="I509" s="109"/>
      <c r="J509" s="109"/>
      <c r="K509" s="218"/>
      <c r="L509" s="212"/>
      <c r="M509" s="212"/>
      <c r="N509" s="215"/>
    </row>
    <row r="510" spans="1:14" s="70" customFormat="1" ht="14.25" customHeight="1">
      <c r="A510" s="168"/>
      <c r="B510" s="62" t="s">
        <v>67</v>
      </c>
      <c r="C510" s="56" t="s">
        <v>320</v>
      </c>
      <c r="D510" s="109">
        <v>7304</v>
      </c>
      <c r="E510" s="109"/>
      <c r="F510" s="109"/>
      <c r="G510" s="226">
        <f t="shared" si="86"/>
        <v>7304</v>
      </c>
      <c r="H510" s="109">
        <f t="shared" si="89"/>
        <v>7304</v>
      </c>
      <c r="I510" s="109"/>
      <c r="J510" s="109"/>
      <c r="K510" s="218"/>
      <c r="L510" s="212"/>
      <c r="M510" s="212"/>
      <c r="N510" s="215"/>
    </row>
    <row r="511" spans="1:14" s="70" customFormat="1" ht="27.75" customHeight="1">
      <c r="A511" s="170" t="s">
        <v>245</v>
      </c>
      <c r="B511" s="176"/>
      <c r="C511" s="88" t="s">
        <v>144</v>
      </c>
      <c r="D511" s="216">
        <f aca="true" t="shared" si="94" ref="D511:N511">D512+D514+D521</f>
        <v>1242223</v>
      </c>
      <c r="E511" s="216">
        <f t="shared" si="94"/>
        <v>0</v>
      </c>
      <c r="F511" s="216">
        <f t="shared" si="94"/>
        <v>0</v>
      </c>
      <c r="G511" s="216">
        <f t="shared" si="94"/>
        <v>1242223</v>
      </c>
      <c r="H511" s="216">
        <f t="shared" si="94"/>
        <v>1242223</v>
      </c>
      <c r="I511" s="216">
        <f t="shared" si="94"/>
        <v>862885</v>
      </c>
      <c r="J511" s="216">
        <f t="shared" si="94"/>
        <v>142045</v>
      </c>
      <c r="K511" s="216">
        <f t="shared" si="94"/>
        <v>26082</v>
      </c>
      <c r="L511" s="216">
        <f t="shared" si="94"/>
        <v>0</v>
      </c>
      <c r="M511" s="216">
        <f t="shared" si="94"/>
        <v>0</v>
      </c>
      <c r="N511" s="217">
        <f t="shared" si="94"/>
        <v>0</v>
      </c>
    </row>
    <row r="512" spans="1:14" s="70" customFormat="1" ht="37.5" customHeight="1">
      <c r="A512" s="150" t="s">
        <v>258</v>
      </c>
      <c r="B512" s="181"/>
      <c r="C512" s="92" t="s">
        <v>770</v>
      </c>
      <c r="D512" s="210">
        <f>D513</f>
        <v>26082</v>
      </c>
      <c r="E512" s="210">
        <f aca="true" t="shared" si="95" ref="E512:N512">E513</f>
        <v>0</v>
      </c>
      <c r="F512" s="210">
        <f t="shared" si="95"/>
        <v>0</v>
      </c>
      <c r="G512" s="210">
        <f t="shared" si="95"/>
        <v>26082</v>
      </c>
      <c r="H512" s="210">
        <f t="shared" si="95"/>
        <v>26082</v>
      </c>
      <c r="I512" s="210">
        <f t="shared" si="95"/>
        <v>0</v>
      </c>
      <c r="J512" s="210">
        <f t="shared" si="95"/>
        <v>0</v>
      </c>
      <c r="K512" s="210">
        <f t="shared" si="95"/>
        <v>26082</v>
      </c>
      <c r="L512" s="210">
        <f t="shared" si="95"/>
        <v>0</v>
      </c>
      <c r="M512" s="210">
        <f t="shared" si="95"/>
        <v>0</v>
      </c>
      <c r="N512" s="211">
        <f t="shared" si="95"/>
        <v>0</v>
      </c>
    </row>
    <row r="513" spans="1:14" s="70" customFormat="1" ht="33.75" customHeight="1">
      <c r="A513" s="146"/>
      <c r="B513" s="177" t="s">
        <v>106</v>
      </c>
      <c r="C513" s="93" t="s">
        <v>773</v>
      </c>
      <c r="D513" s="218">
        <v>26082</v>
      </c>
      <c r="E513" s="218"/>
      <c r="F513" s="218"/>
      <c r="G513" s="226">
        <f t="shared" si="86"/>
        <v>26082</v>
      </c>
      <c r="H513" s="109">
        <f t="shared" si="89"/>
        <v>26082</v>
      </c>
      <c r="I513" s="223"/>
      <c r="J513" s="223"/>
      <c r="K513" s="218">
        <f>H513</f>
        <v>26082</v>
      </c>
      <c r="L513" s="212"/>
      <c r="M513" s="212"/>
      <c r="N513" s="215"/>
    </row>
    <row r="514" spans="1:14" s="70" customFormat="1" ht="21" customHeight="1">
      <c r="A514" s="150" t="s">
        <v>255</v>
      </c>
      <c r="B514" s="181"/>
      <c r="C514" s="92" t="s">
        <v>498</v>
      </c>
      <c r="D514" s="210">
        <f>SUM(D515:D520)</f>
        <v>18821</v>
      </c>
      <c r="E514" s="210">
        <f aca="true" t="shared" si="96" ref="E514:N514">SUM(E515:E520)</f>
        <v>0</v>
      </c>
      <c r="F514" s="210">
        <f t="shared" si="96"/>
        <v>0</v>
      </c>
      <c r="G514" s="210">
        <f t="shared" si="96"/>
        <v>18821</v>
      </c>
      <c r="H514" s="210">
        <f t="shared" si="96"/>
        <v>18821</v>
      </c>
      <c r="I514" s="210">
        <f t="shared" si="96"/>
        <v>15055</v>
      </c>
      <c r="J514" s="210">
        <f t="shared" si="96"/>
        <v>2645</v>
      </c>
      <c r="K514" s="210">
        <f t="shared" si="96"/>
        <v>0</v>
      </c>
      <c r="L514" s="210">
        <f t="shared" si="96"/>
        <v>0</v>
      </c>
      <c r="M514" s="210">
        <f t="shared" si="96"/>
        <v>0</v>
      </c>
      <c r="N514" s="211">
        <f t="shared" si="96"/>
        <v>0</v>
      </c>
    </row>
    <row r="515" spans="1:14" s="70" customFormat="1" ht="19.5" customHeight="1">
      <c r="A515" s="152"/>
      <c r="B515" s="175" t="s">
        <v>48</v>
      </c>
      <c r="C515" s="56" t="s">
        <v>772</v>
      </c>
      <c r="D515" s="109">
        <v>13780</v>
      </c>
      <c r="E515" s="109"/>
      <c r="F515" s="109"/>
      <c r="G515" s="226">
        <f t="shared" si="86"/>
        <v>13780</v>
      </c>
      <c r="H515" s="109">
        <f t="shared" si="89"/>
        <v>13780</v>
      </c>
      <c r="I515" s="109">
        <f>H515</f>
        <v>13780</v>
      </c>
      <c r="J515" s="213"/>
      <c r="K515" s="214"/>
      <c r="L515" s="212"/>
      <c r="M515" s="212"/>
      <c r="N515" s="215"/>
    </row>
    <row r="516" spans="1:14" s="70" customFormat="1" ht="13.5" customHeight="1">
      <c r="A516" s="152"/>
      <c r="B516" s="175" t="s">
        <v>51</v>
      </c>
      <c r="C516" s="56" t="s">
        <v>52</v>
      </c>
      <c r="D516" s="109">
        <v>1275</v>
      </c>
      <c r="E516" s="109"/>
      <c r="F516" s="109"/>
      <c r="G516" s="226">
        <f t="shared" si="86"/>
        <v>1275</v>
      </c>
      <c r="H516" s="109">
        <f t="shared" si="89"/>
        <v>1275</v>
      </c>
      <c r="I516" s="109">
        <f>H516</f>
        <v>1275</v>
      </c>
      <c r="J516" s="213"/>
      <c r="K516" s="214"/>
      <c r="L516" s="212"/>
      <c r="M516" s="212"/>
      <c r="N516" s="215"/>
    </row>
    <row r="517" spans="1:14" s="70" customFormat="1" ht="14.25" customHeight="1">
      <c r="A517" s="152"/>
      <c r="B517" s="178" t="s">
        <v>78</v>
      </c>
      <c r="C517" s="56" t="s">
        <v>256</v>
      </c>
      <c r="D517" s="109">
        <v>2275</v>
      </c>
      <c r="E517" s="109"/>
      <c r="F517" s="109"/>
      <c r="G517" s="226">
        <f t="shared" si="86"/>
        <v>2275</v>
      </c>
      <c r="H517" s="109">
        <f t="shared" si="89"/>
        <v>2275</v>
      </c>
      <c r="I517" s="109"/>
      <c r="J517" s="213">
        <f>H517</f>
        <v>2275</v>
      </c>
      <c r="K517" s="214"/>
      <c r="L517" s="212"/>
      <c r="M517" s="212"/>
      <c r="N517" s="215"/>
    </row>
    <row r="518" spans="1:14" s="70" customFormat="1" ht="13.5" customHeight="1">
      <c r="A518" s="152"/>
      <c r="B518" s="178" t="s">
        <v>53</v>
      </c>
      <c r="C518" s="56" t="s">
        <v>54</v>
      </c>
      <c r="D518" s="109">
        <v>370</v>
      </c>
      <c r="E518" s="109"/>
      <c r="F518" s="109"/>
      <c r="G518" s="226">
        <f t="shared" si="86"/>
        <v>370</v>
      </c>
      <c r="H518" s="109">
        <f t="shared" si="89"/>
        <v>370</v>
      </c>
      <c r="I518" s="109"/>
      <c r="J518" s="213">
        <f>H518</f>
        <v>370</v>
      </c>
      <c r="K518" s="214"/>
      <c r="L518" s="212"/>
      <c r="M518" s="212"/>
      <c r="N518" s="215"/>
    </row>
    <row r="519" spans="1:14" s="70" customFormat="1" ht="14.25" customHeight="1">
      <c r="A519" s="152"/>
      <c r="B519" s="175" t="s">
        <v>61</v>
      </c>
      <c r="C519" s="56" t="s">
        <v>134</v>
      </c>
      <c r="D519" s="109">
        <v>669</v>
      </c>
      <c r="E519" s="109"/>
      <c r="F519" s="109"/>
      <c r="G519" s="226">
        <f t="shared" si="86"/>
        <v>669</v>
      </c>
      <c r="H519" s="109">
        <f t="shared" si="89"/>
        <v>669</v>
      </c>
      <c r="I519" s="109"/>
      <c r="J519" s="213"/>
      <c r="K519" s="214"/>
      <c r="L519" s="212"/>
      <c r="M519" s="212"/>
      <c r="N519" s="215"/>
    </row>
    <row r="520" spans="1:14" s="70" customFormat="1" ht="12.75" customHeight="1">
      <c r="A520" s="152"/>
      <c r="B520" s="175" t="s">
        <v>67</v>
      </c>
      <c r="C520" s="56" t="s">
        <v>68</v>
      </c>
      <c r="D520" s="109">
        <v>452</v>
      </c>
      <c r="E520" s="109"/>
      <c r="F520" s="109"/>
      <c r="G520" s="226">
        <f t="shared" si="86"/>
        <v>452</v>
      </c>
      <c r="H520" s="109">
        <f t="shared" si="89"/>
        <v>452</v>
      </c>
      <c r="I520" s="109"/>
      <c r="J520" s="213"/>
      <c r="K520" s="214"/>
      <c r="L520" s="212"/>
      <c r="M520" s="212"/>
      <c r="N520" s="215"/>
    </row>
    <row r="521" spans="1:14" s="70" customFormat="1" ht="19.5" customHeight="1">
      <c r="A521" s="150" t="s">
        <v>281</v>
      </c>
      <c r="B521" s="182"/>
      <c r="C521" s="92" t="s">
        <v>282</v>
      </c>
      <c r="D521" s="210">
        <f>SUM(D522:D539)</f>
        <v>1197320</v>
      </c>
      <c r="E521" s="210">
        <f aca="true" t="shared" si="97" ref="E521:N521">SUM(E522:E539)</f>
        <v>0</v>
      </c>
      <c r="F521" s="210">
        <f t="shared" si="97"/>
        <v>0</v>
      </c>
      <c r="G521" s="210">
        <f t="shared" si="97"/>
        <v>1197320</v>
      </c>
      <c r="H521" s="210">
        <f t="shared" si="97"/>
        <v>1197320</v>
      </c>
      <c r="I521" s="210">
        <f t="shared" si="97"/>
        <v>847830</v>
      </c>
      <c r="J521" s="210">
        <f t="shared" si="97"/>
        <v>139400</v>
      </c>
      <c r="K521" s="210">
        <f t="shared" si="97"/>
        <v>0</v>
      </c>
      <c r="L521" s="210">
        <f t="shared" si="97"/>
        <v>0</v>
      </c>
      <c r="M521" s="210">
        <f t="shared" si="97"/>
        <v>0</v>
      </c>
      <c r="N521" s="211">
        <f t="shared" si="97"/>
        <v>0</v>
      </c>
    </row>
    <row r="522" spans="1:14" s="70" customFormat="1" ht="15.75" customHeight="1">
      <c r="A522" s="168"/>
      <c r="B522" s="175" t="s">
        <v>621</v>
      </c>
      <c r="C522" s="56" t="s">
        <v>771</v>
      </c>
      <c r="D522" s="109">
        <v>5250</v>
      </c>
      <c r="E522" s="109"/>
      <c r="F522" s="109"/>
      <c r="G522" s="226">
        <f t="shared" si="86"/>
        <v>5250</v>
      </c>
      <c r="H522" s="109">
        <f t="shared" si="89"/>
        <v>5250</v>
      </c>
      <c r="I522" s="263"/>
      <c r="J522" s="109"/>
      <c r="K522" s="123"/>
      <c r="L522" s="212"/>
      <c r="M522" s="212"/>
      <c r="N522" s="215"/>
    </row>
    <row r="523" spans="1:14" s="70" customFormat="1" ht="15.75" customHeight="1">
      <c r="A523" s="152"/>
      <c r="B523" s="175" t="s">
        <v>48</v>
      </c>
      <c r="C523" s="56" t="s">
        <v>318</v>
      </c>
      <c r="D523" s="109">
        <v>785600</v>
      </c>
      <c r="E523" s="109"/>
      <c r="F523" s="109"/>
      <c r="G523" s="226">
        <f t="shared" si="86"/>
        <v>785600</v>
      </c>
      <c r="H523" s="109">
        <f t="shared" si="89"/>
        <v>785600</v>
      </c>
      <c r="I523" s="109">
        <f>H523</f>
        <v>785600</v>
      </c>
      <c r="J523" s="109"/>
      <c r="K523" s="213"/>
      <c r="L523" s="212"/>
      <c r="M523" s="212"/>
      <c r="N523" s="215"/>
    </row>
    <row r="524" spans="1:14" s="70" customFormat="1" ht="15" customHeight="1">
      <c r="A524" s="152"/>
      <c r="B524" s="175" t="s">
        <v>51</v>
      </c>
      <c r="C524" s="56" t="s">
        <v>52</v>
      </c>
      <c r="D524" s="109">
        <v>55830</v>
      </c>
      <c r="E524" s="109"/>
      <c r="F524" s="109"/>
      <c r="G524" s="226">
        <f aca="true" t="shared" si="98" ref="G524:G587">D524+E524-F524</f>
        <v>55830</v>
      </c>
      <c r="H524" s="109">
        <f t="shared" si="89"/>
        <v>55830</v>
      </c>
      <c r="I524" s="109">
        <f>H524</f>
        <v>55830</v>
      </c>
      <c r="J524" s="109"/>
      <c r="K524" s="213"/>
      <c r="L524" s="212"/>
      <c r="M524" s="212"/>
      <c r="N524" s="215"/>
    </row>
    <row r="525" spans="1:14" s="70" customFormat="1" ht="15" customHeight="1">
      <c r="A525" s="152"/>
      <c r="B525" s="178" t="s">
        <v>100</v>
      </c>
      <c r="C525" s="56" t="s">
        <v>114</v>
      </c>
      <c r="D525" s="109">
        <v>119900</v>
      </c>
      <c r="E525" s="109"/>
      <c r="F525" s="109"/>
      <c r="G525" s="226">
        <f t="shared" si="98"/>
        <v>119900</v>
      </c>
      <c r="H525" s="109">
        <f t="shared" si="89"/>
        <v>119900</v>
      </c>
      <c r="I525" s="109"/>
      <c r="J525" s="109">
        <f>H525</f>
        <v>119900</v>
      </c>
      <c r="K525" s="213"/>
      <c r="L525" s="212"/>
      <c r="M525" s="212"/>
      <c r="N525" s="215"/>
    </row>
    <row r="526" spans="1:14" s="70" customFormat="1" ht="15" customHeight="1">
      <c r="A526" s="152"/>
      <c r="B526" s="178" t="s">
        <v>53</v>
      </c>
      <c r="C526" s="56" t="s">
        <v>54</v>
      </c>
      <c r="D526" s="109">
        <v>19500</v>
      </c>
      <c r="E526" s="109"/>
      <c r="F526" s="109"/>
      <c r="G526" s="226">
        <f t="shared" si="98"/>
        <v>19500</v>
      </c>
      <c r="H526" s="109">
        <f t="shared" si="89"/>
        <v>19500</v>
      </c>
      <c r="I526" s="109"/>
      <c r="J526" s="109">
        <f>H526</f>
        <v>19500</v>
      </c>
      <c r="K526" s="213"/>
      <c r="L526" s="212"/>
      <c r="M526" s="212"/>
      <c r="N526" s="215"/>
    </row>
    <row r="527" spans="1:14" s="70" customFormat="1" ht="14.25" customHeight="1">
      <c r="A527" s="152"/>
      <c r="B527" s="175" t="s">
        <v>532</v>
      </c>
      <c r="C527" s="56" t="s">
        <v>533</v>
      </c>
      <c r="D527" s="109">
        <v>6400</v>
      </c>
      <c r="E527" s="109"/>
      <c r="F527" s="109"/>
      <c r="G527" s="226">
        <f t="shared" si="98"/>
        <v>6400</v>
      </c>
      <c r="H527" s="109">
        <f t="shared" si="89"/>
        <v>6400</v>
      </c>
      <c r="I527" s="109">
        <f>H527</f>
        <v>6400</v>
      </c>
      <c r="J527" s="109"/>
      <c r="K527" s="213"/>
      <c r="L527" s="212"/>
      <c r="M527" s="212"/>
      <c r="N527" s="215"/>
    </row>
    <row r="528" spans="1:14" s="70" customFormat="1" ht="14.25" customHeight="1">
      <c r="A528" s="152"/>
      <c r="B528" s="175" t="s">
        <v>55</v>
      </c>
      <c r="C528" s="56" t="s">
        <v>171</v>
      </c>
      <c r="D528" s="109">
        <v>59634</v>
      </c>
      <c r="E528" s="109"/>
      <c r="F528" s="109"/>
      <c r="G528" s="226">
        <f t="shared" si="98"/>
        <v>59634</v>
      </c>
      <c r="H528" s="109">
        <f t="shared" si="89"/>
        <v>59634</v>
      </c>
      <c r="I528" s="109"/>
      <c r="J528" s="109"/>
      <c r="K528" s="213"/>
      <c r="L528" s="212"/>
      <c r="M528" s="212"/>
      <c r="N528" s="215"/>
    </row>
    <row r="529" spans="1:14" s="70" customFormat="1" ht="13.5" customHeight="1">
      <c r="A529" s="152"/>
      <c r="B529" s="175" t="s">
        <v>57</v>
      </c>
      <c r="C529" s="56" t="s">
        <v>132</v>
      </c>
      <c r="D529" s="109">
        <v>20300</v>
      </c>
      <c r="E529" s="109"/>
      <c r="F529" s="109"/>
      <c r="G529" s="226">
        <f t="shared" si="98"/>
        <v>20300</v>
      </c>
      <c r="H529" s="109">
        <f t="shared" si="89"/>
        <v>20300</v>
      </c>
      <c r="I529" s="109"/>
      <c r="J529" s="109"/>
      <c r="K529" s="213"/>
      <c r="L529" s="212"/>
      <c r="M529" s="212"/>
      <c r="N529" s="215"/>
    </row>
    <row r="530" spans="1:14" s="70" customFormat="1" ht="13.5" customHeight="1">
      <c r="A530" s="152"/>
      <c r="B530" s="175" t="s">
        <v>59</v>
      </c>
      <c r="C530" s="57" t="s">
        <v>133</v>
      </c>
      <c r="D530" s="109">
        <v>40000</v>
      </c>
      <c r="E530" s="109"/>
      <c r="F530" s="109"/>
      <c r="G530" s="226">
        <f t="shared" si="98"/>
        <v>40000</v>
      </c>
      <c r="H530" s="109">
        <f t="shared" si="89"/>
        <v>40000</v>
      </c>
      <c r="I530" s="109"/>
      <c r="J530" s="109"/>
      <c r="K530" s="213"/>
      <c r="L530" s="212"/>
      <c r="M530" s="212"/>
      <c r="N530" s="215"/>
    </row>
    <row r="531" spans="1:14" s="70" customFormat="1" ht="13.5" customHeight="1">
      <c r="A531" s="152"/>
      <c r="B531" s="175" t="s">
        <v>120</v>
      </c>
      <c r="C531" s="57" t="s">
        <v>121</v>
      </c>
      <c r="D531" s="109">
        <v>900</v>
      </c>
      <c r="E531" s="109"/>
      <c r="F531" s="109"/>
      <c r="G531" s="226">
        <f t="shared" si="98"/>
        <v>900</v>
      </c>
      <c r="H531" s="109">
        <f t="shared" si="89"/>
        <v>900</v>
      </c>
      <c r="I531" s="109"/>
      <c r="J531" s="109"/>
      <c r="K531" s="213"/>
      <c r="L531" s="212"/>
      <c r="M531" s="212"/>
      <c r="N531" s="215"/>
    </row>
    <row r="532" spans="1:14" s="70" customFormat="1" ht="15" customHeight="1">
      <c r="A532" s="152"/>
      <c r="B532" s="175" t="s">
        <v>61</v>
      </c>
      <c r="C532" s="56" t="s">
        <v>134</v>
      </c>
      <c r="D532" s="109">
        <v>34520</v>
      </c>
      <c r="E532" s="109"/>
      <c r="F532" s="109"/>
      <c r="G532" s="226">
        <f t="shared" si="98"/>
        <v>34520</v>
      </c>
      <c r="H532" s="109">
        <f t="shared" si="89"/>
        <v>34520</v>
      </c>
      <c r="I532" s="109"/>
      <c r="J532" s="109"/>
      <c r="K532" s="213"/>
      <c r="L532" s="212"/>
      <c r="M532" s="212"/>
      <c r="N532" s="215"/>
    </row>
    <row r="533" spans="1:14" s="70" customFormat="1" ht="15" customHeight="1">
      <c r="A533" s="152"/>
      <c r="B533" s="175" t="s">
        <v>272</v>
      </c>
      <c r="C533" s="56" t="s">
        <v>274</v>
      </c>
      <c r="D533" s="109">
        <v>1000</v>
      </c>
      <c r="E533" s="109"/>
      <c r="F533" s="109"/>
      <c r="G533" s="226">
        <f t="shared" si="98"/>
        <v>1000</v>
      </c>
      <c r="H533" s="109">
        <f t="shared" si="89"/>
        <v>1000</v>
      </c>
      <c r="I533" s="109"/>
      <c r="J533" s="109"/>
      <c r="K533" s="213"/>
      <c r="L533" s="212"/>
      <c r="M533" s="212"/>
      <c r="N533" s="215"/>
    </row>
    <row r="534" spans="1:14" s="70" customFormat="1" ht="15" customHeight="1">
      <c r="A534" s="152"/>
      <c r="B534" s="175" t="s">
        <v>264</v>
      </c>
      <c r="C534" s="56" t="s">
        <v>268</v>
      </c>
      <c r="D534" s="109">
        <v>2500</v>
      </c>
      <c r="E534" s="109"/>
      <c r="F534" s="109"/>
      <c r="G534" s="226">
        <f t="shared" si="98"/>
        <v>2500</v>
      </c>
      <c r="H534" s="109">
        <f t="shared" si="89"/>
        <v>2500</v>
      </c>
      <c r="I534" s="109"/>
      <c r="J534" s="109"/>
      <c r="K534" s="213"/>
      <c r="L534" s="212"/>
      <c r="M534" s="212"/>
      <c r="N534" s="215"/>
    </row>
    <row r="535" spans="1:14" s="70" customFormat="1" ht="14.25" customHeight="1">
      <c r="A535" s="152"/>
      <c r="B535" s="175" t="s">
        <v>63</v>
      </c>
      <c r="C535" s="56" t="s">
        <v>64</v>
      </c>
      <c r="D535" s="109">
        <v>2000</v>
      </c>
      <c r="E535" s="109"/>
      <c r="F535" s="109"/>
      <c r="G535" s="226">
        <f t="shared" si="98"/>
        <v>2000</v>
      </c>
      <c r="H535" s="109">
        <f t="shared" si="89"/>
        <v>2000</v>
      </c>
      <c r="I535" s="109"/>
      <c r="J535" s="109"/>
      <c r="K535" s="213"/>
      <c r="L535" s="212"/>
      <c r="M535" s="212"/>
      <c r="N535" s="215"/>
    </row>
    <row r="536" spans="1:14" s="70" customFormat="1" ht="14.25" customHeight="1">
      <c r="A536" s="152"/>
      <c r="B536" s="175" t="s">
        <v>67</v>
      </c>
      <c r="C536" s="56" t="s">
        <v>68</v>
      </c>
      <c r="D536" s="109">
        <v>35229</v>
      </c>
      <c r="E536" s="109"/>
      <c r="F536" s="109"/>
      <c r="G536" s="226">
        <f t="shared" si="98"/>
        <v>35229</v>
      </c>
      <c r="H536" s="109">
        <f t="shared" si="89"/>
        <v>35229</v>
      </c>
      <c r="I536" s="109"/>
      <c r="J536" s="109"/>
      <c r="K536" s="213"/>
      <c r="L536" s="212"/>
      <c r="M536" s="212"/>
      <c r="N536" s="215"/>
    </row>
    <row r="537" spans="1:14" s="70" customFormat="1" ht="14.25" customHeight="1">
      <c r="A537" s="152"/>
      <c r="B537" s="175" t="s">
        <v>83</v>
      </c>
      <c r="C537" s="56" t="s">
        <v>84</v>
      </c>
      <c r="D537" s="109">
        <v>3306</v>
      </c>
      <c r="E537" s="109"/>
      <c r="F537" s="109"/>
      <c r="G537" s="226">
        <f t="shared" si="98"/>
        <v>3306</v>
      </c>
      <c r="H537" s="109">
        <f t="shared" si="89"/>
        <v>3306</v>
      </c>
      <c r="I537" s="109"/>
      <c r="J537" s="109"/>
      <c r="K537" s="213"/>
      <c r="L537" s="212"/>
      <c r="M537" s="212"/>
      <c r="N537" s="215"/>
    </row>
    <row r="538" spans="1:14" s="70" customFormat="1" ht="14.25" customHeight="1">
      <c r="A538" s="152"/>
      <c r="B538" s="175" t="s">
        <v>137</v>
      </c>
      <c r="C538" s="56" t="s">
        <v>410</v>
      </c>
      <c r="D538" s="109">
        <v>3451</v>
      </c>
      <c r="E538" s="109"/>
      <c r="F538" s="109"/>
      <c r="G538" s="226">
        <f t="shared" si="98"/>
        <v>3451</v>
      </c>
      <c r="H538" s="109">
        <f t="shared" si="89"/>
        <v>3451</v>
      </c>
      <c r="I538" s="109"/>
      <c r="J538" s="109"/>
      <c r="K538" s="213"/>
      <c r="L538" s="212"/>
      <c r="M538" s="212"/>
      <c r="N538" s="215"/>
    </row>
    <row r="539" spans="1:14" s="70" customFormat="1" ht="15" customHeight="1">
      <c r="A539" s="152"/>
      <c r="B539" s="175" t="s">
        <v>265</v>
      </c>
      <c r="C539" s="56" t="s">
        <v>768</v>
      </c>
      <c r="D539" s="109">
        <v>2000</v>
      </c>
      <c r="E539" s="109"/>
      <c r="F539" s="109"/>
      <c r="G539" s="226">
        <f t="shared" si="98"/>
        <v>2000</v>
      </c>
      <c r="H539" s="109">
        <f t="shared" si="89"/>
        <v>2000</v>
      </c>
      <c r="I539" s="109"/>
      <c r="J539" s="213"/>
      <c r="K539" s="213"/>
      <c r="L539" s="212"/>
      <c r="M539" s="212"/>
      <c r="N539" s="215"/>
    </row>
    <row r="540" spans="1:14" s="69" customFormat="1" ht="27" customHeight="1">
      <c r="A540" s="170" t="s">
        <v>284</v>
      </c>
      <c r="B540" s="176"/>
      <c r="C540" s="88" t="s">
        <v>285</v>
      </c>
      <c r="D540" s="216">
        <f>D541+D559+D579+D600+D605+D598</f>
        <v>2688849</v>
      </c>
      <c r="E540" s="216">
        <f aca="true" t="shared" si="99" ref="E540:N540">E541+E559+E579+E600+E605+E598</f>
        <v>46800</v>
      </c>
      <c r="F540" s="216">
        <f t="shared" si="99"/>
        <v>734046</v>
      </c>
      <c r="G540" s="216">
        <f t="shared" si="99"/>
        <v>2001603</v>
      </c>
      <c r="H540" s="216">
        <f t="shared" si="99"/>
        <v>2001603</v>
      </c>
      <c r="I540" s="216">
        <f t="shared" si="99"/>
        <v>1352833</v>
      </c>
      <c r="J540" s="216">
        <f t="shared" si="99"/>
        <v>245956</v>
      </c>
      <c r="K540" s="216">
        <f t="shared" si="99"/>
        <v>1500</v>
      </c>
      <c r="L540" s="216">
        <f t="shared" si="99"/>
        <v>0</v>
      </c>
      <c r="M540" s="216">
        <f t="shared" si="99"/>
        <v>0</v>
      </c>
      <c r="N540" s="217">
        <f t="shared" si="99"/>
        <v>0</v>
      </c>
    </row>
    <row r="541" spans="1:14" s="70" customFormat="1" ht="24" customHeight="1">
      <c r="A541" s="150" t="s">
        <v>286</v>
      </c>
      <c r="B541" s="182"/>
      <c r="C541" s="92" t="s">
        <v>287</v>
      </c>
      <c r="D541" s="210">
        <f>SUM(D542:D558)</f>
        <v>1158604</v>
      </c>
      <c r="E541" s="210">
        <f aca="true" t="shared" si="100" ref="E541:N541">SUM(E542:E558)</f>
        <v>0</v>
      </c>
      <c r="F541" s="210">
        <f t="shared" si="100"/>
        <v>224866</v>
      </c>
      <c r="G541" s="210">
        <f t="shared" si="100"/>
        <v>933738</v>
      </c>
      <c r="H541" s="210">
        <f t="shared" si="100"/>
        <v>933738</v>
      </c>
      <c r="I541" s="210">
        <f t="shared" si="100"/>
        <v>692260</v>
      </c>
      <c r="J541" s="210">
        <f t="shared" si="100"/>
        <v>125130</v>
      </c>
      <c r="K541" s="210">
        <f t="shared" si="100"/>
        <v>0</v>
      </c>
      <c r="L541" s="210">
        <f t="shared" si="100"/>
        <v>0</v>
      </c>
      <c r="M541" s="210">
        <f t="shared" si="100"/>
        <v>0</v>
      </c>
      <c r="N541" s="211">
        <f t="shared" si="100"/>
        <v>0</v>
      </c>
    </row>
    <row r="542" spans="1:14" s="70" customFormat="1" ht="15.75" customHeight="1">
      <c r="A542" s="152"/>
      <c r="B542" s="175" t="s">
        <v>48</v>
      </c>
      <c r="C542" s="56" t="s">
        <v>318</v>
      </c>
      <c r="D542" s="109">
        <v>734138</v>
      </c>
      <c r="E542" s="109"/>
      <c r="F542" s="109">
        <v>98845</v>
      </c>
      <c r="G542" s="226">
        <f t="shared" si="98"/>
        <v>635293</v>
      </c>
      <c r="H542" s="109">
        <f t="shared" si="89"/>
        <v>635293</v>
      </c>
      <c r="I542" s="109">
        <f>H542</f>
        <v>635293</v>
      </c>
      <c r="J542" s="213"/>
      <c r="K542" s="214"/>
      <c r="L542" s="212"/>
      <c r="M542" s="212"/>
      <c r="N542" s="215"/>
    </row>
    <row r="543" spans="1:14" s="70" customFormat="1" ht="15.75" customHeight="1">
      <c r="A543" s="152"/>
      <c r="B543" s="175" t="s">
        <v>51</v>
      </c>
      <c r="C543" s="56" t="s">
        <v>52</v>
      </c>
      <c r="D543" s="109">
        <v>56967</v>
      </c>
      <c r="E543" s="109"/>
      <c r="F543" s="109"/>
      <c r="G543" s="226">
        <f t="shared" si="98"/>
        <v>56967</v>
      </c>
      <c r="H543" s="109">
        <f t="shared" si="89"/>
        <v>56967</v>
      </c>
      <c r="I543" s="109">
        <f>H543</f>
        <v>56967</v>
      </c>
      <c r="J543" s="213"/>
      <c r="K543" s="214"/>
      <c r="L543" s="212"/>
      <c r="M543" s="212"/>
      <c r="N543" s="215"/>
    </row>
    <row r="544" spans="1:14" s="70" customFormat="1" ht="15" customHeight="1">
      <c r="A544" s="152"/>
      <c r="B544" s="178" t="s">
        <v>78</v>
      </c>
      <c r="C544" s="56" t="s">
        <v>114</v>
      </c>
      <c r="D544" s="109">
        <v>123111</v>
      </c>
      <c r="E544" s="109"/>
      <c r="F544" s="109">
        <v>15120</v>
      </c>
      <c r="G544" s="226">
        <f t="shared" si="98"/>
        <v>107991</v>
      </c>
      <c r="H544" s="109">
        <f t="shared" si="89"/>
        <v>107991</v>
      </c>
      <c r="I544" s="109"/>
      <c r="J544" s="213">
        <f>H544</f>
        <v>107991</v>
      </c>
      <c r="K544" s="214"/>
      <c r="L544" s="212"/>
      <c r="M544" s="212"/>
      <c r="N544" s="215"/>
    </row>
    <row r="545" spans="1:14" s="70" customFormat="1" ht="16.5" customHeight="1">
      <c r="A545" s="152"/>
      <c r="B545" s="178" t="s">
        <v>53</v>
      </c>
      <c r="C545" s="56" t="s">
        <v>54</v>
      </c>
      <c r="D545" s="109">
        <v>19517</v>
      </c>
      <c r="E545" s="109"/>
      <c r="F545" s="109">
        <v>2378</v>
      </c>
      <c r="G545" s="226">
        <f t="shared" si="98"/>
        <v>17139</v>
      </c>
      <c r="H545" s="109">
        <f t="shared" si="89"/>
        <v>17139</v>
      </c>
      <c r="I545" s="109"/>
      <c r="J545" s="213">
        <f>H545</f>
        <v>17139</v>
      </c>
      <c r="K545" s="214"/>
      <c r="L545" s="212"/>
      <c r="M545" s="212"/>
      <c r="N545" s="215"/>
    </row>
    <row r="546" spans="1:14" s="70" customFormat="1" ht="16.5" customHeight="1">
      <c r="A546" s="152"/>
      <c r="B546" s="178" t="s">
        <v>55</v>
      </c>
      <c r="C546" s="56" t="s">
        <v>171</v>
      </c>
      <c r="D546" s="109">
        <v>60000</v>
      </c>
      <c r="E546" s="109"/>
      <c r="F546" s="109">
        <v>18600</v>
      </c>
      <c r="G546" s="226">
        <f t="shared" si="98"/>
        <v>41400</v>
      </c>
      <c r="H546" s="109">
        <f t="shared" si="89"/>
        <v>41400</v>
      </c>
      <c r="I546" s="109"/>
      <c r="J546" s="213"/>
      <c r="K546" s="214"/>
      <c r="L546" s="212"/>
      <c r="M546" s="212"/>
      <c r="N546" s="215"/>
    </row>
    <row r="547" spans="1:14" s="70" customFormat="1" ht="15" customHeight="1">
      <c r="A547" s="152"/>
      <c r="B547" s="178" t="s">
        <v>129</v>
      </c>
      <c r="C547" s="56" t="s">
        <v>248</v>
      </c>
      <c r="D547" s="109">
        <v>65000</v>
      </c>
      <c r="E547" s="109"/>
      <c r="F547" s="109">
        <v>65000</v>
      </c>
      <c r="G547" s="226">
        <f t="shared" si="98"/>
        <v>0</v>
      </c>
      <c r="H547" s="109">
        <f t="shared" si="89"/>
        <v>0</v>
      </c>
      <c r="I547" s="109"/>
      <c r="J547" s="213"/>
      <c r="K547" s="214"/>
      <c r="L547" s="212"/>
      <c r="M547" s="212"/>
      <c r="N547" s="215"/>
    </row>
    <row r="548" spans="1:14" s="70" customFormat="1" ht="14.25" customHeight="1">
      <c r="A548" s="152"/>
      <c r="B548" s="178" t="s">
        <v>57</v>
      </c>
      <c r="C548" s="56" t="s">
        <v>132</v>
      </c>
      <c r="D548" s="109">
        <v>15600</v>
      </c>
      <c r="E548" s="109"/>
      <c r="F548" s="109">
        <v>10000</v>
      </c>
      <c r="G548" s="226">
        <f t="shared" si="98"/>
        <v>5600</v>
      </c>
      <c r="H548" s="109">
        <f aca="true" t="shared" si="101" ref="H548:H614">G548</f>
        <v>5600</v>
      </c>
      <c r="I548" s="109"/>
      <c r="J548" s="213"/>
      <c r="K548" s="214"/>
      <c r="L548" s="212"/>
      <c r="M548" s="212"/>
      <c r="N548" s="215"/>
    </row>
    <row r="549" spans="1:14" s="70" customFormat="1" ht="15.75" customHeight="1">
      <c r="A549" s="152"/>
      <c r="B549" s="178" t="s">
        <v>120</v>
      </c>
      <c r="C549" s="56" t="s">
        <v>121</v>
      </c>
      <c r="D549" s="109">
        <v>2000</v>
      </c>
      <c r="E549" s="109"/>
      <c r="F549" s="109">
        <v>500</v>
      </c>
      <c r="G549" s="226">
        <f t="shared" si="98"/>
        <v>1500</v>
      </c>
      <c r="H549" s="109">
        <f t="shared" si="101"/>
        <v>1500</v>
      </c>
      <c r="I549" s="109"/>
      <c r="J549" s="213"/>
      <c r="K549" s="214"/>
      <c r="L549" s="212"/>
      <c r="M549" s="212"/>
      <c r="N549" s="215"/>
    </row>
    <row r="550" spans="1:14" s="70" customFormat="1" ht="15" customHeight="1">
      <c r="A550" s="152"/>
      <c r="B550" s="178" t="s">
        <v>61</v>
      </c>
      <c r="C550" s="56" t="s">
        <v>134</v>
      </c>
      <c r="D550" s="109">
        <v>23205</v>
      </c>
      <c r="E550" s="109"/>
      <c r="F550" s="109">
        <v>10050</v>
      </c>
      <c r="G550" s="226">
        <f t="shared" si="98"/>
        <v>13155</v>
      </c>
      <c r="H550" s="109">
        <f t="shared" si="101"/>
        <v>13155</v>
      </c>
      <c r="I550" s="109"/>
      <c r="J550" s="213"/>
      <c r="K550" s="214"/>
      <c r="L550" s="212"/>
      <c r="M550" s="212"/>
      <c r="N550" s="215"/>
    </row>
    <row r="551" spans="1:14" s="70" customFormat="1" ht="15" customHeight="1">
      <c r="A551" s="152"/>
      <c r="B551" s="178" t="s">
        <v>534</v>
      </c>
      <c r="C551" s="57" t="s">
        <v>535</v>
      </c>
      <c r="D551" s="109">
        <v>900</v>
      </c>
      <c r="E551" s="109"/>
      <c r="F551" s="109"/>
      <c r="G551" s="226">
        <f t="shared" si="98"/>
        <v>900</v>
      </c>
      <c r="H551" s="109">
        <f t="shared" si="101"/>
        <v>900</v>
      </c>
      <c r="I551" s="109"/>
      <c r="J551" s="213"/>
      <c r="K551" s="214"/>
      <c r="L551" s="212"/>
      <c r="M551" s="212"/>
      <c r="N551" s="215"/>
    </row>
    <row r="552" spans="1:14" s="70" customFormat="1" ht="15" customHeight="1">
      <c r="A552" s="152"/>
      <c r="B552" s="178" t="s">
        <v>264</v>
      </c>
      <c r="C552" s="56" t="s">
        <v>268</v>
      </c>
      <c r="D552" s="109">
        <v>1350</v>
      </c>
      <c r="E552" s="109"/>
      <c r="F552" s="109">
        <v>350</v>
      </c>
      <c r="G552" s="226">
        <f t="shared" si="98"/>
        <v>1000</v>
      </c>
      <c r="H552" s="109">
        <f t="shared" si="101"/>
        <v>1000</v>
      </c>
      <c r="I552" s="109"/>
      <c r="J552" s="213"/>
      <c r="K552" s="214"/>
      <c r="L552" s="212"/>
      <c r="M552" s="212"/>
      <c r="N552" s="215"/>
    </row>
    <row r="553" spans="1:14" s="70" customFormat="1" ht="14.25" customHeight="1">
      <c r="A553" s="152"/>
      <c r="B553" s="178" t="s">
        <v>63</v>
      </c>
      <c r="C553" s="56" t="s">
        <v>64</v>
      </c>
      <c r="D553" s="109">
        <v>3250</v>
      </c>
      <c r="E553" s="109"/>
      <c r="F553" s="109"/>
      <c r="G553" s="226">
        <f t="shared" si="98"/>
        <v>3250</v>
      </c>
      <c r="H553" s="109">
        <f t="shared" si="101"/>
        <v>3250</v>
      </c>
      <c r="I553" s="109"/>
      <c r="J553" s="213"/>
      <c r="K553" s="214"/>
      <c r="L553" s="212"/>
      <c r="M553" s="212"/>
      <c r="N553" s="215"/>
    </row>
    <row r="554" spans="1:14" s="70" customFormat="1" ht="13.5" customHeight="1">
      <c r="A554" s="152"/>
      <c r="B554" s="178" t="s">
        <v>67</v>
      </c>
      <c r="C554" s="56" t="s">
        <v>68</v>
      </c>
      <c r="D554" s="109">
        <v>40142</v>
      </c>
      <c r="E554" s="109"/>
      <c r="F554" s="109">
        <v>4023</v>
      </c>
      <c r="G554" s="226">
        <f t="shared" si="98"/>
        <v>36119</v>
      </c>
      <c r="H554" s="109">
        <f t="shared" si="101"/>
        <v>36119</v>
      </c>
      <c r="I554" s="109"/>
      <c r="J554" s="213"/>
      <c r="K554" s="214"/>
      <c r="L554" s="212"/>
      <c r="M554" s="212"/>
      <c r="N554" s="215"/>
    </row>
    <row r="555" spans="1:14" s="70" customFormat="1" ht="13.5" customHeight="1">
      <c r="A555" s="152"/>
      <c r="B555" s="178" t="s">
        <v>83</v>
      </c>
      <c r="C555" s="56" t="s">
        <v>84</v>
      </c>
      <c r="D555" s="109">
        <v>400</v>
      </c>
      <c r="E555" s="109"/>
      <c r="F555" s="109"/>
      <c r="G555" s="226">
        <f t="shared" si="98"/>
        <v>400</v>
      </c>
      <c r="H555" s="109">
        <f t="shared" si="101"/>
        <v>400</v>
      </c>
      <c r="I555" s="109"/>
      <c r="J555" s="213"/>
      <c r="K555" s="214"/>
      <c r="L555" s="212"/>
      <c r="M555" s="212"/>
      <c r="N555" s="215"/>
    </row>
    <row r="556" spans="1:14" s="70" customFormat="1" ht="13.5" customHeight="1">
      <c r="A556" s="152"/>
      <c r="B556" s="178" t="s">
        <v>137</v>
      </c>
      <c r="C556" s="56" t="s">
        <v>410</v>
      </c>
      <c r="D556" s="109">
        <v>10464</v>
      </c>
      <c r="E556" s="109"/>
      <c r="F556" s="109"/>
      <c r="G556" s="226">
        <f t="shared" si="98"/>
        <v>10464</v>
      </c>
      <c r="H556" s="109">
        <f t="shared" si="101"/>
        <v>10464</v>
      </c>
      <c r="I556" s="109"/>
      <c r="J556" s="213"/>
      <c r="K556" s="214"/>
      <c r="L556" s="212"/>
      <c r="M556" s="212"/>
      <c r="N556" s="215"/>
    </row>
    <row r="557" spans="1:14" s="70" customFormat="1" ht="16.5" customHeight="1">
      <c r="A557" s="152"/>
      <c r="B557" s="178" t="s">
        <v>265</v>
      </c>
      <c r="C557" s="56" t="s">
        <v>768</v>
      </c>
      <c r="D557" s="109">
        <v>1000</v>
      </c>
      <c r="E557" s="109"/>
      <c r="F557" s="109"/>
      <c r="G557" s="226">
        <f t="shared" si="98"/>
        <v>1000</v>
      </c>
      <c r="H557" s="109">
        <f t="shared" si="101"/>
        <v>1000</v>
      </c>
      <c r="I557" s="109"/>
      <c r="J557" s="213"/>
      <c r="K557" s="214"/>
      <c r="L557" s="212"/>
      <c r="M557" s="212"/>
      <c r="N557" s="215"/>
    </row>
    <row r="558" spans="1:14" s="70" customFormat="1" ht="15.75" customHeight="1">
      <c r="A558" s="152"/>
      <c r="B558" s="178" t="s">
        <v>266</v>
      </c>
      <c r="C558" s="56" t="s">
        <v>270</v>
      </c>
      <c r="D558" s="109">
        <v>1560</v>
      </c>
      <c r="E558" s="109"/>
      <c r="F558" s="109"/>
      <c r="G558" s="226">
        <f t="shared" si="98"/>
        <v>1560</v>
      </c>
      <c r="H558" s="109">
        <f t="shared" si="101"/>
        <v>1560</v>
      </c>
      <c r="I558" s="109"/>
      <c r="J558" s="213"/>
      <c r="K558" s="214"/>
      <c r="L558" s="212"/>
      <c r="M558" s="212"/>
      <c r="N558" s="215"/>
    </row>
    <row r="559" spans="1:14" s="70" customFormat="1" ht="21.75" customHeight="1">
      <c r="A559" s="150" t="s">
        <v>288</v>
      </c>
      <c r="B559" s="182"/>
      <c r="C559" s="92" t="s">
        <v>289</v>
      </c>
      <c r="D559" s="210">
        <f>SUM(D560:D578)</f>
        <v>440114</v>
      </c>
      <c r="E559" s="210">
        <f aca="true" t="shared" si="102" ref="E559:N559">SUM(E560:E578)</f>
        <v>0</v>
      </c>
      <c r="F559" s="210">
        <f t="shared" si="102"/>
        <v>0</v>
      </c>
      <c r="G559" s="210">
        <f t="shared" si="102"/>
        <v>440114</v>
      </c>
      <c r="H559" s="210">
        <f t="shared" si="102"/>
        <v>440114</v>
      </c>
      <c r="I559" s="210">
        <f t="shared" si="102"/>
        <v>330503</v>
      </c>
      <c r="J559" s="210">
        <f t="shared" si="102"/>
        <v>58578</v>
      </c>
      <c r="K559" s="210">
        <f t="shared" si="102"/>
        <v>0</v>
      </c>
      <c r="L559" s="210">
        <f t="shared" si="102"/>
        <v>0</v>
      </c>
      <c r="M559" s="210">
        <f t="shared" si="102"/>
        <v>0</v>
      </c>
      <c r="N559" s="211">
        <f t="shared" si="102"/>
        <v>0</v>
      </c>
    </row>
    <row r="560" spans="1:14" s="70" customFormat="1" ht="14.25" customHeight="1">
      <c r="A560" s="152"/>
      <c r="B560" s="178" t="s">
        <v>621</v>
      </c>
      <c r="C560" s="56" t="s">
        <v>174</v>
      </c>
      <c r="D560" s="109">
        <v>180</v>
      </c>
      <c r="E560" s="109"/>
      <c r="F560" s="109"/>
      <c r="G560" s="226">
        <f t="shared" si="98"/>
        <v>180</v>
      </c>
      <c r="H560" s="109">
        <f t="shared" si="101"/>
        <v>180</v>
      </c>
      <c r="I560" s="109"/>
      <c r="J560" s="213"/>
      <c r="K560" s="214"/>
      <c r="L560" s="212"/>
      <c r="M560" s="212"/>
      <c r="N560" s="215"/>
    </row>
    <row r="561" spans="1:14" s="70" customFormat="1" ht="15" customHeight="1">
      <c r="A561" s="152"/>
      <c r="B561" s="175" t="s">
        <v>48</v>
      </c>
      <c r="C561" s="56" t="s">
        <v>601</v>
      </c>
      <c r="D561" s="109">
        <v>305878</v>
      </c>
      <c r="E561" s="109"/>
      <c r="F561" s="109"/>
      <c r="G561" s="226">
        <f t="shared" si="98"/>
        <v>305878</v>
      </c>
      <c r="H561" s="109">
        <f t="shared" si="101"/>
        <v>305878</v>
      </c>
      <c r="I561" s="109">
        <f>H561</f>
        <v>305878</v>
      </c>
      <c r="J561" s="213"/>
      <c r="K561" s="214"/>
      <c r="L561" s="212"/>
      <c r="M561" s="212"/>
      <c r="N561" s="215"/>
    </row>
    <row r="562" spans="1:14" s="70" customFormat="1" ht="16.5" customHeight="1">
      <c r="A562" s="152"/>
      <c r="B562" s="175" t="s">
        <v>51</v>
      </c>
      <c r="C562" s="56" t="s">
        <v>52</v>
      </c>
      <c r="D562" s="109">
        <v>23625</v>
      </c>
      <c r="E562" s="109"/>
      <c r="F562" s="109"/>
      <c r="G562" s="226">
        <f t="shared" si="98"/>
        <v>23625</v>
      </c>
      <c r="H562" s="109">
        <f t="shared" si="101"/>
        <v>23625</v>
      </c>
      <c r="I562" s="109">
        <f>H562</f>
        <v>23625</v>
      </c>
      <c r="J562" s="213"/>
      <c r="K562" s="214"/>
      <c r="L562" s="212"/>
      <c r="M562" s="212"/>
      <c r="N562" s="215"/>
    </row>
    <row r="563" spans="1:14" s="70" customFormat="1" ht="15" customHeight="1">
      <c r="A563" s="152"/>
      <c r="B563" s="178" t="s">
        <v>100</v>
      </c>
      <c r="C563" s="56" t="s">
        <v>114</v>
      </c>
      <c r="D563" s="109">
        <v>50616</v>
      </c>
      <c r="E563" s="109"/>
      <c r="F563" s="109"/>
      <c r="G563" s="226">
        <f t="shared" si="98"/>
        <v>50616</v>
      </c>
      <c r="H563" s="109">
        <f t="shared" si="101"/>
        <v>50616</v>
      </c>
      <c r="I563" s="109"/>
      <c r="J563" s="213">
        <f>H563</f>
        <v>50616</v>
      </c>
      <c r="K563" s="214"/>
      <c r="L563" s="212"/>
      <c r="M563" s="212"/>
      <c r="N563" s="215"/>
    </row>
    <row r="564" spans="1:14" s="70" customFormat="1" ht="14.25" customHeight="1">
      <c r="A564" s="152"/>
      <c r="B564" s="178" t="s">
        <v>53</v>
      </c>
      <c r="C564" s="56" t="s">
        <v>54</v>
      </c>
      <c r="D564" s="109">
        <v>7962</v>
      </c>
      <c r="E564" s="109"/>
      <c r="F564" s="109"/>
      <c r="G564" s="226">
        <f t="shared" si="98"/>
        <v>7962</v>
      </c>
      <c r="H564" s="109">
        <f t="shared" si="101"/>
        <v>7962</v>
      </c>
      <c r="I564" s="109"/>
      <c r="J564" s="213">
        <f>H564</f>
        <v>7962</v>
      </c>
      <c r="K564" s="214"/>
      <c r="L564" s="212"/>
      <c r="M564" s="212"/>
      <c r="N564" s="215"/>
    </row>
    <row r="565" spans="1:14" s="70" customFormat="1" ht="14.25" customHeight="1">
      <c r="A565" s="152"/>
      <c r="B565" s="178" t="s">
        <v>532</v>
      </c>
      <c r="C565" s="56" t="s">
        <v>533</v>
      </c>
      <c r="D565" s="109">
        <v>1000</v>
      </c>
      <c r="E565" s="109"/>
      <c r="F565" s="109"/>
      <c r="G565" s="226">
        <f t="shared" si="98"/>
        <v>1000</v>
      </c>
      <c r="H565" s="109">
        <f t="shared" si="101"/>
        <v>1000</v>
      </c>
      <c r="I565" s="109">
        <f>H565</f>
        <v>1000</v>
      </c>
      <c r="J565" s="213"/>
      <c r="K565" s="214"/>
      <c r="L565" s="212"/>
      <c r="M565" s="212"/>
      <c r="N565" s="215"/>
    </row>
    <row r="566" spans="1:14" s="70" customFormat="1" ht="14.25" customHeight="1">
      <c r="A566" s="152"/>
      <c r="B566" s="178" t="s">
        <v>55</v>
      </c>
      <c r="C566" s="56" t="s">
        <v>171</v>
      </c>
      <c r="D566" s="109">
        <v>6257</v>
      </c>
      <c r="E566" s="109"/>
      <c r="F566" s="109"/>
      <c r="G566" s="226">
        <f t="shared" si="98"/>
        <v>6257</v>
      </c>
      <c r="H566" s="109">
        <f t="shared" si="101"/>
        <v>6257</v>
      </c>
      <c r="I566" s="109"/>
      <c r="J566" s="213"/>
      <c r="K566" s="214"/>
      <c r="L566" s="212"/>
      <c r="M566" s="212"/>
      <c r="N566" s="215"/>
    </row>
    <row r="567" spans="1:14" s="70" customFormat="1" ht="15" customHeight="1">
      <c r="A567" s="152"/>
      <c r="B567" s="178" t="s">
        <v>166</v>
      </c>
      <c r="C567" s="56" t="s">
        <v>249</v>
      </c>
      <c r="D567" s="109">
        <v>3000</v>
      </c>
      <c r="E567" s="109"/>
      <c r="F567" s="109"/>
      <c r="G567" s="226">
        <f t="shared" si="98"/>
        <v>3000</v>
      </c>
      <c r="H567" s="109">
        <f t="shared" si="101"/>
        <v>3000</v>
      </c>
      <c r="I567" s="109"/>
      <c r="J567" s="213"/>
      <c r="K567" s="214"/>
      <c r="L567" s="212"/>
      <c r="M567" s="212"/>
      <c r="N567" s="215"/>
    </row>
    <row r="568" spans="1:14" s="70" customFormat="1" ht="15.75" customHeight="1">
      <c r="A568" s="152"/>
      <c r="B568" s="178" t="s">
        <v>57</v>
      </c>
      <c r="C568" s="56" t="s">
        <v>132</v>
      </c>
      <c r="D568" s="109">
        <v>9588</v>
      </c>
      <c r="E568" s="109"/>
      <c r="F568" s="109"/>
      <c r="G568" s="226">
        <f t="shared" si="98"/>
        <v>9588</v>
      </c>
      <c r="H568" s="109">
        <f t="shared" si="101"/>
        <v>9588</v>
      </c>
      <c r="I568" s="109"/>
      <c r="J568" s="213"/>
      <c r="K568" s="214"/>
      <c r="L568" s="212"/>
      <c r="M568" s="212"/>
      <c r="N568" s="215"/>
    </row>
    <row r="569" spans="1:14" s="70" customFormat="1" ht="14.25" customHeight="1">
      <c r="A569" s="152"/>
      <c r="B569" s="178" t="s">
        <v>59</v>
      </c>
      <c r="C569" s="56" t="s">
        <v>133</v>
      </c>
      <c r="D569" s="109">
        <v>400</v>
      </c>
      <c r="E569" s="109"/>
      <c r="F569" s="109"/>
      <c r="G569" s="226">
        <f t="shared" si="98"/>
        <v>400</v>
      </c>
      <c r="H569" s="109">
        <f t="shared" si="101"/>
        <v>400</v>
      </c>
      <c r="I569" s="109"/>
      <c r="J569" s="213"/>
      <c r="K569" s="214"/>
      <c r="L569" s="212"/>
      <c r="M569" s="212"/>
      <c r="N569" s="215"/>
    </row>
    <row r="570" spans="1:14" s="70" customFormat="1" ht="15.75" customHeight="1">
      <c r="A570" s="152"/>
      <c r="B570" s="178" t="s">
        <v>120</v>
      </c>
      <c r="C570" s="56" t="s">
        <v>121</v>
      </c>
      <c r="D570" s="109">
        <v>900</v>
      </c>
      <c r="E570" s="109"/>
      <c r="F570" s="109"/>
      <c r="G570" s="226">
        <f t="shared" si="98"/>
        <v>900</v>
      </c>
      <c r="H570" s="109">
        <f t="shared" si="101"/>
        <v>900</v>
      </c>
      <c r="I570" s="109"/>
      <c r="J570" s="213"/>
      <c r="K570" s="214"/>
      <c r="L570" s="212"/>
      <c r="M570" s="212"/>
      <c r="N570" s="215"/>
    </row>
    <row r="571" spans="1:14" s="70" customFormat="1" ht="15" customHeight="1">
      <c r="A571" s="152"/>
      <c r="B571" s="178" t="s">
        <v>61</v>
      </c>
      <c r="C571" s="56" t="s">
        <v>134</v>
      </c>
      <c r="D571" s="109">
        <v>3700</v>
      </c>
      <c r="E571" s="109"/>
      <c r="F571" s="109"/>
      <c r="G571" s="226">
        <f t="shared" si="98"/>
        <v>3700</v>
      </c>
      <c r="H571" s="109">
        <f t="shared" si="101"/>
        <v>3700</v>
      </c>
      <c r="I571" s="109"/>
      <c r="J571" s="213"/>
      <c r="K571" s="214"/>
      <c r="L571" s="212"/>
      <c r="M571" s="212"/>
      <c r="N571" s="215"/>
    </row>
    <row r="572" spans="1:14" s="70" customFormat="1" ht="15" customHeight="1">
      <c r="A572" s="152"/>
      <c r="B572" s="178" t="s">
        <v>534</v>
      </c>
      <c r="C572" s="56" t="s">
        <v>402</v>
      </c>
      <c r="D572" s="109">
        <v>672</v>
      </c>
      <c r="E572" s="109"/>
      <c r="F572" s="109"/>
      <c r="G572" s="226">
        <f t="shared" si="98"/>
        <v>672</v>
      </c>
      <c r="H572" s="109">
        <f t="shared" si="101"/>
        <v>672</v>
      </c>
      <c r="I572" s="109"/>
      <c r="J572" s="213"/>
      <c r="K572" s="214"/>
      <c r="L572" s="212"/>
      <c r="M572" s="212"/>
      <c r="N572" s="215"/>
    </row>
    <row r="573" spans="1:14" s="70" customFormat="1" ht="15" customHeight="1">
      <c r="A573" s="152"/>
      <c r="B573" s="178" t="s">
        <v>264</v>
      </c>
      <c r="C573" s="56" t="s">
        <v>268</v>
      </c>
      <c r="D573" s="109">
        <v>1834</v>
      </c>
      <c r="E573" s="109"/>
      <c r="F573" s="109"/>
      <c r="G573" s="226">
        <f t="shared" si="98"/>
        <v>1834</v>
      </c>
      <c r="H573" s="109">
        <f t="shared" si="101"/>
        <v>1834</v>
      </c>
      <c r="I573" s="109"/>
      <c r="J573" s="213"/>
      <c r="K573" s="214"/>
      <c r="L573" s="212"/>
      <c r="M573" s="212"/>
      <c r="N573" s="215"/>
    </row>
    <row r="574" spans="1:14" s="70" customFormat="1" ht="14.25" customHeight="1">
      <c r="A574" s="152"/>
      <c r="B574" s="178" t="s">
        <v>63</v>
      </c>
      <c r="C574" s="56" t="s">
        <v>64</v>
      </c>
      <c r="D574" s="109">
        <v>3000</v>
      </c>
      <c r="E574" s="109"/>
      <c r="F574" s="109"/>
      <c r="G574" s="226">
        <f t="shared" si="98"/>
        <v>3000</v>
      </c>
      <c r="H574" s="109">
        <f t="shared" si="101"/>
        <v>3000</v>
      </c>
      <c r="I574" s="109"/>
      <c r="J574" s="213"/>
      <c r="K574" s="214"/>
      <c r="L574" s="212"/>
      <c r="M574" s="212"/>
      <c r="N574" s="215"/>
    </row>
    <row r="575" spans="1:14" s="70" customFormat="1" ht="13.5" customHeight="1">
      <c r="A575" s="152"/>
      <c r="B575" s="175" t="s">
        <v>67</v>
      </c>
      <c r="C575" s="56" t="s">
        <v>68</v>
      </c>
      <c r="D575" s="109">
        <v>18202</v>
      </c>
      <c r="E575" s="109"/>
      <c r="F575" s="109"/>
      <c r="G575" s="226">
        <f t="shared" si="98"/>
        <v>18202</v>
      </c>
      <c r="H575" s="109">
        <f t="shared" si="101"/>
        <v>18202</v>
      </c>
      <c r="I575" s="109"/>
      <c r="J575" s="213"/>
      <c r="K575" s="214"/>
      <c r="L575" s="212"/>
      <c r="M575" s="212"/>
      <c r="N575" s="215"/>
    </row>
    <row r="576" spans="1:14" s="70" customFormat="1" ht="14.25" customHeight="1">
      <c r="A576" s="152"/>
      <c r="B576" s="175" t="s">
        <v>265</v>
      </c>
      <c r="C576" s="56" t="s">
        <v>768</v>
      </c>
      <c r="D576" s="109">
        <v>1200</v>
      </c>
      <c r="E576" s="109"/>
      <c r="F576" s="109"/>
      <c r="G576" s="226">
        <f t="shared" si="98"/>
        <v>1200</v>
      </c>
      <c r="H576" s="109">
        <f t="shared" si="101"/>
        <v>1200</v>
      </c>
      <c r="I576" s="109"/>
      <c r="J576" s="213"/>
      <c r="K576" s="214"/>
      <c r="L576" s="212"/>
      <c r="M576" s="212"/>
      <c r="N576" s="215"/>
    </row>
    <row r="577" spans="1:14" s="70" customFormat="1" ht="15" customHeight="1">
      <c r="A577" s="152"/>
      <c r="B577" s="175" t="s">
        <v>266</v>
      </c>
      <c r="C577" s="56" t="s">
        <v>270</v>
      </c>
      <c r="D577" s="109">
        <v>700</v>
      </c>
      <c r="E577" s="109"/>
      <c r="F577" s="109"/>
      <c r="G577" s="226">
        <f t="shared" si="98"/>
        <v>700</v>
      </c>
      <c r="H577" s="109">
        <f t="shared" si="101"/>
        <v>700</v>
      </c>
      <c r="I577" s="109"/>
      <c r="J577" s="213"/>
      <c r="K577" s="214"/>
      <c r="L577" s="212"/>
      <c r="M577" s="212"/>
      <c r="N577" s="215"/>
    </row>
    <row r="578" spans="1:14" s="70" customFormat="1" ht="15" customHeight="1">
      <c r="A578" s="152"/>
      <c r="B578" s="175" t="s">
        <v>267</v>
      </c>
      <c r="C578" s="56" t="s">
        <v>271</v>
      </c>
      <c r="D578" s="109">
        <v>1400</v>
      </c>
      <c r="E578" s="109"/>
      <c r="F578" s="109"/>
      <c r="G578" s="226">
        <f t="shared" si="98"/>
        <v>1400</v>
      </c>
      <c r="H578" s="109">
        <f t="shared" si="101"/>
        <v>1400</v>
      </c>
      <c r="I578" s="109"/>
      <c r="J578" s="213"/>
      <c r="K578" s="214"/>
      <c r="L578" s="212"/>
      <c r="M578" s="212"/>
      <c r="N578" s="215"/>
    </row>
    <row r="579" spans="1:14" s="70" customFormat="1" ht="20.25" customHeight="1">
      <c r="A579" s="150" t="s">
        <v>290</v>
      </c>
      <c r="B579" s="181"/>
      <c r="C579" s="92" t="s">
        <v>291</v>
      </c>
      <c r="D579" s="210">
        <f>SUM(D580:D597)</f>
        <v>1049685</v>
      </c>
      <c r="E579" s="210">
        <f aca="true" t="shared" si="103" ref="E579:N579">SUM(E580:E597)</f>
        <v>0</v>
      </c>
      <c r="F579" s="210">
        <f t="shared" si="103"/>
        <v>509180</v>
      </c>
      <c r="G579" s="210">
        <f t="shared" si="103"/>
        <v>540505</v>
      </c>
      <c r="H579" s="210">
        <f t="shared" si="103"/>
        <v>540505</v>
      </c>
      <c r="I579" s="210">
        <f t="shared" si="103"/>
        <v>328670</v>
      </c>
      <c r="J579" s="210">
        <f t="shared" si="103"/>
        <v>62248</v>
      </c>
      <c r="K579" s="210">
        <f t="shared" si="103"/>
        <v>0</v>
      </c>
      <c r="L579" s="210">
        <f t="shared" si="103"/>
        <v>0</v>
      </c>
      <c r="M579" s="210">
        <f t="shared" si="103"/>
        <v>0</v>
      </c>
      <c r="N579" s="211">
        <f t="shared" si="103"/>
        <v>0</v>
      </c>
    </row>
    <row r="580" spans="1:14" s="70" customFormat="1" ht="15.75" customHeight="1">
      <c r="A580" s="152"/>
      <c r="B580" s="178" t="s">
        <v>621</v>
      </c>
      <c r="C580" s="56" t="s">
        <v>174</v>
      </c>
      <c r="D580" s="109">
        <v>480</v>
      </c>
      <c r="E580" s="109"/>
      <c r="F580" s="109">
        <v>418</v>
      </c>
      <c r="G580" s="226">
        <f t="shared" si="98"/>
        <v>62</v>
      </c>
      <c r="H580" s="109">
        <f t="shared" si="101"/>
        <v>62</v>
      </c>
      <c r="I580" s="109"/>
      <c r="J580" s="213"/>
      <c r="K580" s="214"/>
      <c r="L580" s="212"/>
      <c r="M580" s="212"/>
      <c r="N580" s="215"/>
    </row>
    <row r="581" spans="1:14" s="70" customFormat="1" ht="15.75" customHeight="1">
      <c r="A581" s="152"/>
      <c r="B581" s="175" t="s">
        <v>48</v>
      </c>
      <c r="C581" s="56" t="s">
        <v>318</v>
      </c>
      <c r="D581" s="109">
        <v>522165</v>
      </c>
      <c r="E581" s="109"/>
      <c r="F581" s="109">
        <v>222843</v>
      </c>
      <c r="G581" s="226">
        <f t="shared" si="98"/>
        <v>299322</v>
      </c>
      <c r="H581" s="109">
        <f t="shared" si="101"/>
        <v>299322</v>
      </c>
      <c r="I581" s="109">
        <f>H581</f>
        <v>299322</v>
      </c>
      <c r="J581" s="213"/>
      <c r="K581" s="214"/>
      <c r="L581" s="212"/>
      <c r="M581" s="212"/>
      <c r="N581" s="215"/>
    </row>
    <row r="582" spans="1:14" s="70" customFormat="1" ht="15" customHeight="1">
      <c r="A582" s="152"/>
      <c r="B582" s="175" t="s">
        <v>51</v>
      </c>
      <c r="C582" s="56" t="s">
        <v>52</v>
      </c>
      <c r="D582" s="109">
        <v>41401</v>
      </c>
      <c r="E582" s="109"/>
      <c r="F582" s="109">
        <v>15053</v>
      </c>
      <c r="G582" s="226">
        <f t="shared" si="98"/>
        <v>26348</v>
      </c>
      <c r="H582" s="109">
        <f t="shared" si="101"/>
        <v>26348</v>
      </c>
      <c r="I582" s="109">
        <f>H582</f>
        <v>26348</v>
      </c>
      <c r="J582" s="213"/>
      <c r="K582" s="214"/>
      <c r="L582" s="212"/>
      <c r="M582" s="212"/>
      <c r="N582" s="215"/>
    </row>
    <row r="583" spans="1:14" s="70" customFormat="1" ht="16.5" customHeight="1">
      <c r="A583" s="152"/>
      <c r="B583" s="178" t="s">
        <v>100</v>
      </c>
      <c r="C583" s="56" t="s">
        <v>79</v>
      </c>
      <c r="D583" s="109">
        <v>91326</v>
      </c>
      <c r="E583" s="109"/>
      <c r="F583" s="109">
        <v>37885</v>
      </c>
      <c r="G583" s="226">
        <f t="shared" si="98"/>
        <v>53441</v>
      </c>
      <c r="H583" s="109">
        <f t="shared" si="101"/>
        <v>53441</v>
      </c>
      <c r="I583" s="109"/>
      <c r="J583" s="213">
        <f>H583</f>
        <v>53441</v>
      </c>
      <c r="K583" s="214"/>
      <c r="L583" s="212"/>
      <c r="M583" s="212"/>
      <c r="N583" s="215"/>
    </row>
    <row r="584" spans="1:14" s="70" customFormat="1" ht="13.5" customHeight="1">
      <c r="A584" s="152"/>
      <c r="B584" s="178" t="s">
        <v>53</v>
      </c>
      <c r="C584" s="56" t="s">
        <v>54</v>
      </c>
      <c r="D584" s="109">
        <v>14105</v>
      </c>
      <c r="E584" s="109"/>
      <c r="F584" s="109">
        <v>5298</v>
      </c>
      <c r="G584" s="226">
        <f t="shared" si="98"/>
        <v>8807</v>
      </c>
      <c r="H584" s="109">
        <f t="shared" si="101"/>
        <v>8807</v>
      </c>
      <c r="I584" s="109"/>
      <c r="J584" s="213">
        <f>H584</f>
        <v>8807</v>
      </c>
      <c r="K584" s="214"/>
      <c r="L584" s="212"/>
      <c r="M584" s="212"/>
      <c r="N584" s="215"/>
    </row>
    <row r="585" spans="1:14" s="70" customFormat="1" ht="14.25" customHeight="1">
      <c r="A585" s="152"/>
      <c r="B585" s="178" t="s">
        <v>532</v>
      </c>
      <c r="C585" s="56" t="s">
        <v>533</v>
      </c>
      <c r="D585" s="109">
        <v>3000</v>
      </c>
      <c r="E585" s="109"/>
      <c r="F585" s="109"/>
      <c r="G585" s="226">
        <f t="shared" si="98"/>
        <v>3000</v>
      </c>
      <c r="H585" s="109">
        <f t="shared" si="101"/>
        <v>3000</v>
      </c>
      <c r="I585" s="109">
        <f>H585</f>
        <v>3000</v>
      </c>
      <c r="J585" s="213"/>
      <c r="K585" s="214"/>
      <c r="L585" s="212"/>
      <c r="M585" s="212"/>
      <c r="N585" s="215"/>
    </row>
    <row r="586" spans="1:14" s="70" customFormat="1" ht="13.5" customHeight="1">
      <c r="A586" s="152"/>
      <c r="B586" s="178" t="s">
        <v>55</v>
      </c>
      <c r="C586" s="56" t="s">
        <v>82</v>
      </c>
      <c r="D586" s="109">
        <v>204038</v>
      </c>
      <c r="E586" s="109"/>
      <c r="F586" s="109">
        <v>164038</v>
      </c>
      <c r="G586" s="226">
        <f t="shared" si="98"/>
        <v>40000</v>
      </c>
      <c r="H586" s="109">
        <f t="shared" si="101"/>
        <v>40000</v>
      </c>
      <c r="I586" s="109"/>
      <c r="J586" s="213"/>
      <c r="K586" s="214"/>
      <c r="L586" s="212"/>
      <c r="M586" s="212"/>
      <c r="N586" s="215"/>
    </row>
    <row r="587" spans="1:14" s="70" customFormat="1" ht="13.5" customHeight="1">
      <c r="A587" s="152"/>
      <c r="B587" s="178" t="s">
        <v>57</v>
      </c>
      <c r="C587" s="56" t="s">
        <v>132</v>
      </c>
      <c r="D587" s="109">
        <v>75400</v>
      </c>
      <c r="E587" s="109"/>
      <c r="F587" s="109">
        <v>16700</v>
      </c>
      <c r="G587" s="226">
        <f t="shared" si="98"/>
        <v>58700</v>
      </c>
      <c r="H587" s="109">
        <f t="shared" si="101"/>
        <v>58700</v>
      </c>
      <c r="I587" s="109"/>
      <c r="J587" s="213"/>
      <c r="K587" s="214"/>
      <c r="L587" s="212"/>
      <c r="M587" s="212"/>
      <c r="N587" s="215"/>
    </row>
    <row r="588" spans="1:14" s="70" customFormat="1" ht="13.5" customHeight="1">
      <c r="A588" s="152"/>
      <c r="B588" s="178" t="s">
        <v>120</v>
      </c>
      <c r="C588" s="56" t="s">
        <v>121</v>
      </c>
      <c r="D588" s="109">
        <v>500</v>
      </c>
      <c r="E588" s="109"/>
      <c r="F588" s="109">
        <v>435</v>
      </c>
      <c r="G588" s="226">
        <f aca="true" t="shared" si="104" ref="G588:G597">D588+E588-F588</f>
        <v>65</v>
      </c>
      <c r="H588" s="109">
        <f t="shared" si="101"/>
        <v>65</v>
      </c>
      <c r="I588" s="109"/>
      <c r="J588" s="213"/>
      <c r="K588" s="214"/>
      <c r="L588" s="212"/>
      <c r="M588" s="212"/>
      <c r="N588" s="215"/>
    </row>
    <row r="589" spans="1:14" s="70" customFormat="1" ht="13.5" customHeight="1">
      <c r="A589" s="152"/>
      <c r="B589" s="178" t="s">
        <v>61</v>
      </c>
      <c r="C589" s="56" t="s">
        <v>134</v>
      </c>
      <c r="D589" s="109">
        <v>40777</v>
      </c>
      <c r="E589" s="109"/>
      <c r="F589" s="109">
        <v>13634</v>
      </c>
      <c r="G589" s="226">
        <f t="shared" si="104"/>
        <v>27143</v>
      </c>
      <c r="H589" s="109">
        <f t="shared" si="101"/>
        <v>27143</v>
      </c>
      <c r="I589" s="109"/>
      <c r="J589" s="213"/>
      <c r="K589" s="214"/>
      <c r="L589" s="212"/>
      <c r="M589" s="212"/>
      <c r="N589" s="215"/>
    </row>
    <row r="590" spans="1:14" s="70" customFormat="1" ht="13.5" customHeight="1">
      <c r="A590" s="152"/>
      <c r="B590" s="178" t="s">
        <v>534</v>
      </c>
      <c r="C590" s="56" t="s">
        <v>402</v>
      </c>
      <c r="D590" s="109">
        <v>60</v>
      </c>
      <c r="E590" s="109"/>
      <c r="F590" s="109"/>
      <c r="G590" s="226">
        <f t="shared" si="104"/>
        <v>60</v>
      </c>
      <c r="H590" s="109">
        <f t="shared" si="101"/>
        <v>60</v>
      </c>
      <c r="I590" s="109"/>
      <c r="J590" s="213"/>
      <c r="K590" s="214"/>
      <c r="L590" s="212"/>
      <c r="M590" s="212"/>
      <c r="N590" s="215"/>
    </row>
    <row r="591" spans="1:14" s="70" customFormat="1" ht="13.5" customHeight="1">
      <c r="A591" s="152"/>
      <c r="B591" s="178" t="s">
        <v>272</v>
      </c>
      <c r="C591" s="56" t="s">
        <v>268</v>
      </c>
      <c r="D591" s="109">
        <v>30</v>
      </c>
      <c r="E591" s="109"/>
      <c r="F591" s="109"/>
      <c r="G591" s="226">
        <f t="shared" si="104"/>
        <v>30</v>
      </c>
      <c r="H591" s="109">
        <f t="shared" si="101"/>
        <v>30</v>
      </c>
      <c r="I591" s="109"/>
      <c r="J591" s="213"/>
      <c r="K591" s="214"/>
      <c r="L591" s="212"/>
      <c r="M591" s="212"/>
      <c r="N591" s="215"/>
    </row>
    <row r="592" spans="1:14" s="70" customFormat="1" ht="13.5" customHeight="1">
      <c r="A592" s="152"/>
      <c r="B592" s="178" t="s">
        <v>264</v>
      </c>
      <c r="C592" s="56" t="s">
        <v>268</v>
      </c>
      <c r="D592" s="109">
        <v>1100</v>
      </c>
      <c r="E592" s="109"/>
      <c r="F592" s="109">
        <v>200</v>
      </c>
      <c r="G592" s="226">
        <f t="shared" si="104"/>
        <v>900</v>
      </c>
      <c r="H592" s="109">
        <f t="shared" si="101"/>
        <v>900</v>
      </c>
      <c r="I592" s="109"/>
      <c r="J592" s="213"/>
      <c r="K592" s="214"/>
      <c r="L592" s="212"/>
      <c r="M592" s="212"/>
      <c r="N592" s="215"/>
    </row>
    <row r="593" spans="1:14" s="70" customFormat="1" ht="13.5" customHeight="1">
      <c r="A593" s="152"/>
      <c r="B593" s="178" t="s">
        <v>67</v>
      </c>
      <c r="C593" s="56" t="s">
        <v>68</v>
      </c>
      <c r="D593" s="109">
        <v>29675</v>
      </c>
      <c r="E593" s="109"/>
      <c r="F593" s="109">
        <v>9532</v>
      </c>
      <c r="G593" s="226">
        <f t="shared" si="104"/>
        <v>20143</v>
      </c>
      <c r="H593" s="109">
        <f t="shared" si="101"/>
        <v>20143</v>
      </c>
      <c r="I593" s="109"/>
      <c r="J593" s="213"/>
      <c r="K593" s="214"/>
      <c r="L593" s="212"/>
      <c r="M593" s="212"/>
      <c r="N593" s="215"/>
    </row>
    <row r="594" spans="1:14" s="70" customFormat="1" ht="12.75" customHeight="1">
      <c r="A594" s="152"/>
      <c r="B594" s="178" t="s">
        <v>83</v>
      </c>
      <c r="C594" s="56" t="s">
        <v>84</v>
      </c>
      <c r="D594" s="109">
        <v>9200</v>
      </c>
      <c r="E594" s="109"/>
      <c r="F594" s="109">
        <v>9200</v>
      </c>
      <c r="G594" s="226">
        <f t="shared" si="104"/>
        <v>0</v>
      </c>
      <c r="H594" s="109">
        <f t="shared" si="101"/>
        <v>0</v>
      </c>
      <c r="I594" s="109"/>
      <c r="J594" s="213"/>
      <c r="K594" s="214"/>
      <c r="L594" s="212"/>
      <c r="M594" s="212"/>
      <c r="N594" s="215"/>
    </row>
    <row r="595" spans="1:14" s="70" customFormat="1" ht="12.75" customHeight="1">
      <c r="A595" s="152"/>
      <c r="B595" s="178" t="s">
        <v>137</v>
      </c>
      <c r="C595" s="56" t="s">
        <v>410</v>
      </c>
      <c r="D595" s="109">
        <v>16028</v>
      </c>
      <c r="E595" s="109"/>
      <c r="F595" s="109">
        <v>13944</v>
      </c>
      <c r="G595" s="226">
        <f t="shared" si="104"/>
        <v>2084</v>
      </c>
      <c r="H595" s="109">
        <f t="shared" si="101"/>
        <v>2084</v>
      </c>
      <c r="I595" s="109"/>
      <c r="J595" s="213"/>
      <c r="K595" s="214"/>
      <c r="L595" s="212"/>
      <c r="M595" s="212"/>
      <c r="N595" s="215"/>
    </row>
    <row r="596" spans="1:14" s="70" customFormat="1" ht="12.75" customHeight="1">
      <c r="A596" s="152"/>
      <c r="B596" s="178" t="s">
        <v>266</v>
      </c>
      <c r="C596" s="56" t="s">
        <v>270</v>
      </c>
      <c r="D596" s="109">
        <v>200</v>
      </c>
      <c r="E596" s="109"/>
      <c r="F596" s="109"/>
      <c r="G596" s="226">
        <f t="shared" si="104"/>
        <v>200</v>
      </c>
      <c r="H596" s="109">
        <f t="shared" si="101"/>
        <v>200</v>
      </c>
      <c r="I596" s="109"/>
      <c r="J596" s="213"/>
      <c r="K596" s="214"/>
      <c r="L596" s="212"/>
      <c r="M596" s="212"/>
      <c r="N596" s="215"/>
    </row>
    <row r="597" spans="1:14" s="70" customFormat="1" ht="12.75" customHeight="1">
      <c r="A597" s="152"/>
      <c r="B597" s="178" t="s">
        <v>267</v>
      </c>
      <c r="C597" s="56" t="s">
        <v>271</v>
      </c>
      <c r="D597" s="109">
        <v>200</v>
      </c>
      <c r="E597" s="109"/>
      <c r="F597" s="109"/>
      <c r="G597" s="226">
        <f t="shared" si="104"/>
        <v>200</v>
      </c>
      <c r="H597" s="109">
        <f t="shared" si="101"/>
        <v>200</v>
      </c>
      <c r="I597" s="109"/>
      <c r="J597" s="213"/>
      <c r="K597" s="214"/>
      <c r="L597" s="212"/>
      <c r="M597" s="212"/>
      <c r="N597" s="215"/>
    </row>
    <row r="598" spans="1:14" s="70" customFormat="1" ht="19.5" customHeight="1">
      <c r="A598" s="150" t="s">
        <v>292</v>
      </c>
      <c r="B598" s="183"/>
      <c r="C598" s="92" t="s">
        <v>293</v>
      </c>
      <c r="D598" s="210">
        <f>SUM(D599:D599)</f>
        <v>6000</v>
      </c>
      <c r="E598" s="210">
        <f aca="true" t="shared" si="105" ref="E598:N598">SUM(E599:E599)</f>
        <v>0</v>
      </c>
      <c r="F598" s="210">
        <f t="shared" si="105"/>
        <v>0</v>
      </c>
      <c r="G598" s="210">
        <f t="shared" si="105"/>
        <v>6000</v>
      </c>
      <c r="H598" s="210">
        <f t="shared" si="105"/>
        <v>6000</v>
      </c>
      <c r="I598" s="210">
        <f t="shared" si="105"/>
        <v>0</v>
      </c>
      <c r="J598" s="210">
        <f t="shared" si="105"/>
        <v>0</v>
      </c>
      <c r="K598" s="210">
        <f t="shared" si="105"/>
        <v>0</v>
      </c>
      <c r="L598" s="210">
        <f t="shared" si="105"/>
        <v>0</v>
      </c>
      <c r="M598" s="210">
        <f t="shared" si="105"/>
        <v>0</v>
      </c>
      <c r="N598" s="211">
        <f t="shared" si="105"/>
        <v>0</v>
      </c>
    </row>
    <row r="599" spans="1:14" s="70" customFormat="1" ht="20.25" customHeight="1">
      <c r="A599" s="152"/>
      <c r="B599" s="178" t="s">
        <v>615</v>
      </c>
      <c r="C599" s="56" t="s">
        <v>321</v>
      </c>
      <c r="D599" s="109">
        <v>6000</v>
      </c>
      <c r="E599" s="109"/>
      <c r="F599" s="109"/>
      <c r="G599" s="226">
        <f>D599+E599-F599</f>
        <v>6000</v>
      </c>
      <c r="H599" s="109">
        <f t="shared" si="101"/>
        <v>6000</v>
      </c>
      <c r="I599" s="109"/>
      <c r="J599" s="213"/>
      <c r="K599" s="213"/>
      <c r="L599" s="212"/>
      <c r="M599" s="212"/>
      <c r="N599" s="215"/>
    </row>
    <row r="600" spans="1:14" s="70" customFormat="1" ht="23.25" customHeight="1">
      <c r="A600" s="150" t="s">
        <v>294</v>
      </c>
      <c r="B600" s="181"/>
      <c r="C600" s="92" t="s">
        <v>295</v>
      </c>
      <c r="D600" s="210">
        <f>SUM(D601:D604)</f>
        <v>3900</v>
      </c>
      <c r="E600" s="210">
        <f aca="true" t="shared" si="106" ref="E600:N600">SUM(E601:E604)</f>
        <v>0</v>
      </c>
      <c r="F600" s="210">
        <f t="shared" si="106"/>
        <v>0</v>
      </c>
      <c r="G600" s="210">
        <f t="shared" si="106"/>
        <v>3900</v>
      </c>
      <c r="H600" s="210">
        <f t="shared" si="106"/>
        <v>3900</v>
      </c>
      <c r="I600" s="210">
        <f t="shared" si="106"/>
        <v>1400</v>
      </c>
      <c r="J600" s="210">
        <f t="shared" si="106"/>
        <v>0</v>
      </c>
      <c r="K600" s="210">
        <f t="shared" si="106"/>
        <v>1500</v>
      </c>
      <c r="L600" s="210">
        <f t="shared" si="106"/>
        <v>0</v>
      </c>
      <c r="M600" s="210">
        <f t="shared" si="106"/>
        <v>0</v>
      </c>
      <c r="N600" s="211">
        <f t="shared" si="106"/>
        <v>0</v>
      </c>
    </row>
    <row r="601" spans="1:14" s="70" customFormat="1" ht="23.25" customHeight="1">
      <c r="A601" s="152"/>
      <c r="B601" s="175" t="s">
        <v>106</v>
      </c>
      <c r="C601" s="56" t="s">
        <v>322</v>
      </c>
      <c r="D601" s="109">
        <v>1500</v>
      </c>
      <c r="E601" s="109"/>
      <c r="F601" s="109"/>
      <c r="G601" s="226">
        <f>D601+E601-F601</f>
        <v>1500</v>
      </c>
      <c r="H601" s="109">
        <f t="shared" si="101"/>
        <v>1500</v>
      </c>
      <c r="I601" s="109">
        <v>0</v>
      </c>
      <c r="J601" s="213"/>
      <c r="K601" s="214">
        <f>H601</f>
        <v>1500</v>
      </c>
      <c r="L601" s="212"/>
      <c r="M601" s="212"/>
      <c r="N601" s="215"/>
    </row>
    <row r="602" spans="1:14" s="70" customFormat="1" ht="13.5" customHeight="1">
      <c r="A602" s="152"/>
      <c r="B602" s="175" t="s">
        <v>532</v>
      </c>
      <c r="C602" s="56" t="s">
        <v>533</v>
      </c>
      <c r="D602" s="109">
        <v>1400</v>
      </c>
      <c r="E602" s="109"/>
      <c r="F602" s="109"/>
      <c r="G602" s="226">
        <f>D602+E602-F602</f>
        <v>1400</v>
      </c>
      <c r="H602" s="109">
        <f t="shared" si="101"/>
        <v>1400</v>
      </c>
      <c r="I602" s="109">
        <f>H602</f>
        <v>1400</v>
      </c>
      <c r="J602" s="213"/>
      <c r="K602" s="214">
        <v>0</v>
      </c>
      <c r="L602" s="212"/>
      <c r="M602" s="212"/>
      <c r="N602" s="215"/>
    </row>
    <row r="603" spans="1:14" s="70" customFormat="1" ht="13.5" customHeight="1">
      <c r="A603" s="152"/>
      <c r="B603" s="175" t="s">
        <v>55</v>
      </c>
      <c r="C603" s="56" t="s">
        <v>82</v>
      </c>
      <c r="D603" s="109">
        <v>600</v>
      </c>
      <c r="E603" s="109"/>
      <c r="F603" s="109"/>
      <c r="G603" s="226">
        <f>D603+E603-F603</f>
        <v>600</v>
      </c>
      <c r="H603" s="109">
        <f t="shared" si="101"/>
        <v>600</v>
      </c>
      <c r="I603" s="109">
        <v>0</v>
      </c>
      <c r="J603" s="213"/>
      <c r="K603" s="214">
        <v>0</v>
      </c>
      <c r="L603" s="212"/>
      <c r="M603" s="212"/>
      <c r="N603" s="215"/>
    </row>
    <row r="604" spans="1:14" s="70" customFormat="1" ht="15" customHeight="1">
      <c r="A604" s="152"/>
      <c r="B604" s="175" t="s">
        <v>61</v>
      </c>
      <c r="C604" s="56" t="s">
        <v>62</v>
      </c>
      <c r="D604" s="109">
        <v>400</v>
      </c>
      <c r="E604" s="109"/>
      <c r="F604" s="109"/>
      <c r="G604" s="226">
        <f>D604+E604-F604</f>
        <v>400</v>
      </c>
      <c r="H604" s="109">
        <f t="shared" si="101"/>
        <v>400</v>
      </c>
      <c r="I604" s="109">
        <v>0</v>
      </c>
      <c r="J604" s="213"/>
      <c r="K604" s="214">
        <v>0</v>
      </c>
      <c r="L604" s="212"/>
      <c r="M604" s="212"/>
      <c r="N604" s="215"/>
    </row>
    <row r="605" spans="1:14" s="70" customFormat="1" ht="19.5" customHeight="1">
      <c r="A605" s="150" t="s">
        <v>296</v>
      </c>
      <c r="B605" s="181"/>
      <c r="C605" s="92" t="s">
        <v>116</v>
      </c>
      <c r="D605" s="210">
        <f>SUM(D606:D609)</f>
        <v>30546</v>
      </c>
      <c r="E605" s="210">
        <f aca="true" t="shared" si="107" ref="E605:N605">SUM(E606:E609)</f>
        <v>46800</v>
      </c>
      <c r="F605" s="210">
        <f t="shared" si="107"/>
        <v>0</v>
      </c>
      <c r="G605" s="210">
        <f t="shared" si="107"/>
        <v>77346</v>
      </c>
      <c r="H605" s="210">
        <f t="shared" si="107"/>
        <v>77346</v>
      </c>
      <c r="I605" s="210">
        <f t="shared" si="107"/>
        <v>0</v>
      </c>
      <c r="J605" s="210">
        <f t="shared" si="107"/>
        <v>0</v>
      </c>
      <c r="K605" s="210">
        <f t="shared" si="107"/>
        <v>0</v>
      </c>
      <c r="L605" s="210">
        <f t="shared" si="107"/>
        <v>0</v>
      </c>
      <c r="M605" s="210">
        <f t="shared" si="107"/>
        <v>0</v>
      </c>
      <c r="N605" s="210">
        <f t="shared" si="107"/>
        <v>0</v>
      </c>
    </row>
    <row r="606" spans="1:14" s="70" customFormat="1" ht="19.5" customHeight="1">
      <c r="A606" s="436"/>
      <c r="B606" s="437" t="s">
        <v>746</v>
      </c>
      <c r="C606" s="56" t="s">
        <v>82</v>
      </c>
      <c r="D606" s="226"/>
      <c r="E606" s="226">
        <v>1440</v>
      </c>
      <c r="F606" s="226"/>
      <c r="G606" s="226">
        <f>D606+E606-F606</f>
        <v>1440</v>
      </c>
      <c r="H606" s="226">
        <f>G606</f>
        <v>1440</v>
      </c>
      <c r="I606" s="226"/>
      <c r="J606" s="226"/>
      <c r="K606" s="226"/>
      <c r="L606" s="227"/>
      <c r="M606" s="227"/>
      <c r="N606" s="228"/>
    </row>
    <row r="607" spans="1:14" s="70" customFormat="1" ht="19.5" customHeight="1">
      <c r="A607" s="436"/>
      <c r="B607" s="437" t="s">
        <v>747</v>
      </c>
      <c r="C607" s="56" t="s">
        <v>62</v>
      </c>
      <c r="D607" s="226"/>
      <c r="E607" s="226">
        <v>36540</v>
      </c>
      <c r="F607" s="226"/>
      <c r="G607" s="226">
        <f>D607+E607-F607</f>
        <v>36540</v>
      </c>
      <c r="H607" s="226">
        <f>G607</f>
        <v>36540</v>
      </c>
      <c r="I607" s="226"/>
      <c r="J607" s="226"/>
      <c r="K607" s="226"/>
      <c r="L607" s="227"/>
      <c r="M607" s="227"/>
      <c r="N607" s="228"/>
    </row>
    <row r="608" spans="1:14" s="70" customFormat="1" ht="19.5" customHeight="1">
      <c r="A608" s="436"/>
      <c r="B608" s="437" t="s">
        <v>748</v>
      </c>
      <c r="C608" s="235" t="s">
        <v>749</v>
      </c>
      <c r="D608" s="226"/>
      <c r="E608" s="226">
        <v>8820</v>
      </c>
      <c r="F608" s="226"/>
      <c r="G608" s="226">
        <f>D608+E608-F608</f>
        <v>8820</v>
      </c>
      <c r="H608" s="226">
        <f>G608</f>
        <v>8820</v>
      </c>
      <c r="I608" s="226"/>
      <c r="J608" s="226"/>
      <c r="K608" s="226"/>
      <c r="L608" s="227"/>
      <c r="M608" s="227"/>
      <c r="N608" s="228"/>
    </row>
    <row r="609" spans="1:14" s="70" customFormat="1" ht="22.5" customHeight="1">
      <c r="A609" s="152"/>
      <c r="B609" s="175" t="s">
        <v>67</v>
      </c>
      <c r="C609" s="56" t="s">
        <v>68</v>
      </c>
      <c r="D609" s="109">
        <v>30546</v>
      </c>
      <c r="E609" s="109"/>
      <c r="F609" s="109"/>
      <c r="G609" s="226">
        <f>D609+E609-F609</f>
        <v>30546</v>
      </c>
      <c r="H609" s="109">
        <f t="shared" si="101"/>
        <v>30546</v>
      </c>
      <c r="I609" s="109">
        <v>0</v>
      </c>
      <c r="J609" s="213"/>
      <c r="K609" s="214">
        <v>0</v>
      </c>
      <c r="L609" s="212"/>
      <c r="M609" s="212"/>
      <c r="N609" s="215"/>
    </row>
    <row r="610" spans="1:14" s="70" customFormat="1" ht="39.75" customHeight="1">
      <c r="A610" s="170" t="s">
        <v>297</v>
      </c>
      <c r="B610" s="176"/>
      <c r="C610" s="82" t="s">
        <v>717</v>
      </c>
      <c r="D610" s="216">
        <f aca="true" t="shared" si="108" ref="D610:N610">D611+D613</f>
        <v>40100</v>
      </c>
      <c r="E610" s="216">
        <f t="shared" si="108"/>
        <v>0</v>
      </c>
      <c r="F610" s="216">
        <f t="shared" si="108"/>
        <v>0</v>
      </c>
      <c r="G610" s="216">
        <f t="shared" si="108"/>
        <v>40100</v>
      </c>
      <c r="H610" s="216">
        <f t="shared" si="108"/>
        <v>40100</v>
      </c>
      <c r="I610" s="216">
        <f t="shared" si="108"/>
        <v>0</v>
      </c>
      <c r="J610" s="216">
        <f t="shared" si="108"/>
        <v>0</v>
      </c>
      <c r="K610" s="216">
        <f t="shared" si="108"/>
        <v>33000</v>
      </c>
      <c r="L610" s="216">
        <f t="shared" si="108"/>
        <v>0</v>
      </c>
      <c r="M610" s="216">
        <f t="shared" si="108"/>
        <v>0</v>
      </c>
      <c r="N610" s="217">
        <f t="shared" si="108"/>
        <v>0</v>
      </c>
    </row>
    <row r="611" spans="1:14" s="70" customFormat="1" ht="20.25" customHeight="1">
      <c r="A611" s="150" t="s">
        <v>298</v>
      </c>
      <c r="B611" s="181"/>
      <c r="C611" s="92" t="s">
        <v>299</v>
      </c>
      <c r="D611" s="210">
        <f aca="true" t="shared" si="109" ref="D611:N611">D612</f>
        <v>33000</v>
      </c>
      <c r="E611" s="210">
        <f t="shared" si="109"/>
        <v>0</v>
      </c>
      <c r="F611" s="210">
        <f t="shared" si="109"/>
        <v>0</v>
      </c>
      <c r="G611" s="210">
        <f t="shared" si="109"/>
        <v>33000</v>
      </c>
      <c r="H611" s="210">
        <f t="shared" si="109"/>
        <v>33000</v>
      </c>
      <c r="I611" s="210">
        <f t="shared" si="109"/>
        <v>0</v>
      </c>
      <c r="J611" s="210">
        <f t="shared" si="109"/>
        <v>0</v>
      </c>
      <c r="K611" s="210">
        <f t="shared" si="109"/>
        <v>33000</v>
      </c>
      <c r="L611" s="210">
        <f t="shared" si="109"/>
        <v>0</v>
      </c>
      <c r="M611" s="210">
        <f t="shared" si="109"/>
        <v>0</v>
      </c>
      <c r="N611" s="211">
        <f t="shared" si="109"/>
        <v>0</v>
      </c>
    </row>
    <row r="612" spans="1:14" s="70" customFormat="1" ht="22.5" customHeight="1">
      <c r="A612" s="152"/>
      <c r="B612" s="175" t="s">
        <v>106</v>
      </c>
      <c r="C612" s="56" t="s">
        <v>300</v>
      </c>
      <c r="D612" s="109">
        <v>33000</v>
      </c>
      <c r="E612" s="109"/>
      <c r="F612" s="109"/>
      <c r="G612" s="226">
        <f>D612+E612-F612</f>
        <v>33000</v>
      </c>
      <c r="H612" s="109">
        <f t="shared" si="101"/>
        <v>33000</v>
      </c>
      <c r="I612" s="109">
        <v>0</v>
      </c>
      <c r="J612" s="213">
        <v>0</v>
      </c>
      <c r="K612" s="213">
        <f>H612</f>
        <v>33000</v>
      </c>
      <c r="L612" s="212"/>
      <c r="M612" s="212"/>
      <c r="N612" s="215"/>
    </row>
    <row r="613" spans="1:14" s="70" customFormat="1" ht="21" customHeight="1">
      <c r="A613" s="150" t="s">
        <v>301</v>
      </c>
      <c r="B613" s="182"/>
      <c r="C613" s="92" t="s">
        <v>116</v>
      </c>
      <c r="D613" s="210">
        <f>SUM(D614:D615)</f>
        <v>7100</v>
      </c>
      <c r="E613" s="210">
        <f aca="true" t="shared" si="110" ref="E613:N613">SUM(E614:E615)</f>
        <v>0</v>
      </c>
      <c r="F613" s="210">
        <f t="shared" si="110"/>
        <v>0</v>
      </c>
      <c r="G613" s="210">
        <f t="shared" si="110"/>
        <v>7100</v>
      </c>
      <c r="H613" s="210">
        <f t="shared" si="110"/>
        <v>7100</v>
      </c>
      <c r="I613" s="210">
        <f t="shared" si="110"/>
        <v>0</v>
      </c>
      <c r="J613" s="210">
        <f t="shared" si="110"/>
        <v>0</v>
      </c>
      <c r="K613" s="210">
        <f t="shared" si="110"/>
        <v>0</v>
      </c>
      <c r="L613" s="210">
        <f t="shared" si="110"/>
        <v>0</v>
      </c>
      <c r="M613" s="210">
        <f t="shared" si="110"/>
        <v>0</v>
      </c>
      <c r="N613" s="211">
        <f t="shared" si="110"/>
        <v>0</v>
      </c>
    </row>
    <row r="614" spans="1:14" s="70" customFormat="1" ht="18" customHeight="1">
      <c r="A614" s="168"/>
      <c r="B614" s="175" t="s">
        <v>55</v>
      </c>
      <c r="C614" s="56" t="s">
        <v>82</v>
      </c>
      <c r="D614" s="109">
        <v>5900</v>
      </c>
      <c r="E614" s="109"/>
      <c r="F614" s="109"/>
      <c r="G614" s="226">
        <f>D614+E614-F614</f>
        <v>5900</v>
      </c>
      <c r="H614" s="109">
        <f t="shared" si="101"/>
        <v>5900</v>
      </c>
      <c r="I614" s="109">
        <v>0</v>
      </c>
      <c r="J614" s="213">
        <v>0</v>
      </c>
      <c r="K614" s="213">
        <v>0</v>
      </c>
      <c r="L614" s="212"/>
      <c r="M614" s="212"/>
      <c r="N614" s="215"/>
    </row>
    <row r="615" spans="1:14" s="70" customFormat="1" ht="18.75" customHeight="1">
      <c r="A615" s="168"/>
      <c r="B615" s="175" t="s">
        <v>61</v>
      </c>
      <c r="C615" s="56" t="s">
        <v>62</v>
      </c>
      <c r="D615" s="109">
        <v>1200</v>
      </c>
      <c r="E615" s="109"/>
      <c r="F615" s="109"/>
      <c r="G615" s="226">
        <f>D615+E615-F615</f>
        <v>1200</v>
      </c>
      <c r="H615" s="109">
        <f>G615</f>
        <v>1200</v>
      </c>
      <c r="I615" s="109">
        <v>0</v>
      </c>
      <c r="J615" s="213">
        <v>0</v>
      </c>
      <c r="K615" s="213">
        <v>0</v>
      </c>
      <c r="L615" s="212"/>
      <c r="M615" s="212"/>
      <c r="N615" s="215"/>
    </row>
    <row r="616" spans="1:14" s="70" customFormat="1" ht="29.25" customHeight="1">
      <c r="A616" s="153" t="s">
        <v>302</v>
      </c>
      <c r="B616" s="173"/>
      <c r="C616" s="82" t="s">
        <v>734</v>
      </c>
      <c r="D616" s="216">
        <f aca="true" t="shared" si="111" ref="D616:N616">D617</f>
        <v>16000</v>
      </c>
      <c r="E616" s="216">
        <f t="shared" si="111"/>
        <v>0</v>
      </c>
      <c r="F616" s="216">
        <f t="shared" si="111"/>
        <v>0</v>
      </c>
      <c r="G616" s="216">
        <f t="shared" si="111"/>
        <v>16000</v>
      </c>
      <c r="H616" s="216">
        <f t="shared" si="111"/>
        <v>16000</v>
      </c>
      <c r="I616" s="216">
        <f t="shared" si="111"/>
        <v>0</v>
      </c>
      <c r="J616" s="216">
        <f t="shared" si="111"/>
        <v>0</v>
      </c>
      <c r="K616" s="216">
        <f t="shared" si="111"/>
        <v>16000</v>
      </c>
      <c r="L616" s="216">
        <f t="shared" si="111"/>
        <v>0</v>
      </c>
      <c r="M616" s="216">
        <f t="shared" si="111"/>
        <v>0</v>
      </c>
      <c r="N616" s="217">
        <f t="shared" si="111"/>
        <v>0</v>
      </c>
    </row>
    <row r="617" spans="1:14" s="70" customFormat="1" ht="18.75" customHeight="1">
      <c r="A617" s="150" t="s">
        <v>303</v>
      </c>
      <c r="B617" s="172"/>
      <c r="C617" s="92" t="s">
        <v>116</v>
      </c>
      <c r="D617" s="210">
        <f aca="true" t="shared" si="112" ref="D617:N617">D618</f>
        <v>16000</v>
      </c>
      <c r="E617" s="210">
        <f t="shared" si="112"/>
        <v>0</v>
      </c>
      <c r="F617" s="210">
        <f t="shared" si="112"/>
        <v>0</v>
      </c>
      <c r="G617" s="210">
        <f t="shared" si="112"/>
        <v>16000</v>
      </c>
      <c r="H617" s="210">
        <f t="shared" si="112"/>
        <v>16000</v>
      </c>
      <c r="I617" s="210">
        <f t="shared" si="112"/>
        <v>0</v>
      </c>
      <c r="J617" s="210">
        <f t="shared" si="112"/>
        <v>0</v>
      </c>
      <c r="K617" s="210">
        <f t="shared" si="112"/>
        <v>16000</v>
      </c>
      <c r="L617" s="210">
        <f t="shared" si="112"/>
        <v>0</v>
      </c>
      <c r="M617" s="210">
        <f t="shared" si="112"/>
        <v>0</v>
      </c>
      <c r="N617" s="211">
        <f t="shared" si="112"/>
        <v>0</v>
      </c>
    </row>
    <row r="618" spans="1:14" s="70" customFormat="1" ht="33.75" customHeight="1">
      <c r="A618" s="168"/>
      <c r="B618" s="64" t="s">
        <v>283</v>
      </c>
      <c r="C618" s="56" t="s">
        <v>323</v>
      </c>
      <c r="D618" s="109">
        <v>16000</v>
      </c>
      <c r="E618" s="109"/>
      <c r="F618" s="109"/>
      <c r="G618" s="226">
        <f>D618+E618-F618</f>
        <v>16000</v>
      </c>
      <c r="H618" s="109">
        <f>G618</f>
        <v>16000</v>
      </c>
      <c r="I618" s="109">
        <v>0</v>
      </c>
      <c r="J618" s="213"/>
      <c r="K618" s="214">
        <f>H618</f>
        <v>16000</v>
      </c>
      <c r="L618" s="212"/>
      <c r="M618" s="212"/>
      <c r="N618" s="215"/>
    </row>
    <row r="619" spans="1:14" s="70" customFormat="1" ht="27.75" customHeight="1" thickBot="1">
      <c r="A619" s="179"/>
      <c r="B619" s="180"/>
      <c r="C619" s="147" t="s">
        <v>304</v>
      </c>
      <c r="D619" s="224">
        <f aca="true" t="shared" si="113" ref="D619:N619">D8+D13+D19+D42+D52+D77+D169+D207+D214+D218+D396+D412+D511+D540+D610+D616</f>
        <v>33973223</v>
      </c>
      <c r="E619" s="224">
        <f t="shared" si="113"/>
        <v>826824</v>
      </c>
      <c r="F619" s="224">
        <f t="shared" si="113"/>
        <v>780024</v>
      </c>
      <c r="G619" s="224">
        <f t="shared" si="113"/>
        <v>34020023</v>
      </c>
      <c r="H619" s="224">
        <f t="shared" si="113"/>
        <v>30583517</v>
      </c>
      <c r="I619" s="224">
        <f t="shared" si="113"/>
        <v>15357019</v>
      </c>
      <c r="J619" s="224">
        <f t="shared" si="113"/>
        <v>2324143</v>
      </c>
      <c r="K619" s="224">
        <f t="shared" si="113"/>
        <v>1811019</v>
      </c>
      <c r="L619" s="224">
        <f t="shared" si="113"/>
        <v>570370</v>
      </c>
      <c r="M619" s="224">
        <f t="shared" si="113"/>
        <v>279877</v>
      </c>
      <c r="N619" s="413">
        <f t="shared" si="113"/>
        <v>3436506</v>
      </c>
    </row>
    <row r="620" spans="1:14" s="70" customFormat="1" ht="12.75">
      <c r="A620"/>
      <c r="B620"/>
      <c r="C620"/>
      <c r="D620" s="11"/>
      <c r="E620" s="11"/>
      <c r="F620" s="11"/>
      <c r="G620" s="11"/>
      <c r="H620" s="11"/>
      <c r="I620"/>
      <c r="J620"/>
      <c r="K620"/>
      <c r="L620"/>
      <c r="M620"/>
      <c r="N620"/>
    </row>
    <row r="621" spans="1:14" s="70" customFormat="1" ht="12.75">
      <c r="A621"/>
      <c r="B621"/>
      <c r="C621"/>
      <c r="D621"/>
      <c r="E621"/>
      <c r="F621"/>
      <c r="G621"/>
      <c r="H621"/>
      <c r="I621" s="540" t="s">
        <v>614</v>
      </c>
      <c r="J621" s="540"/>
      <c r="K621" s="540"/>
      <c r="L621" s="540"/>
      <c r="M621"/>
      <c r="N621"/>
    </row>
    <row r="622" spans="1:14" s="70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s="70" customFormat="1" ht="12.75">
      <c r="A623"/>
      <c r="B623"/>
      <c r="C623"/>
      <c r="D623"/>
      <c r="E623"/>
      <c r="F623"/>
      <c r="G623"/>
      <c r="H623"/>
      <c r="I623"/>
      <c r="J623" t="s">
        <v>633</v>
      </c>
      <c r="K623"/>
      <c r="L623"/>
      <c r="M623"/>
      <c r="N623"/>
    </row>
    <row r="624" spans="1:14" s="70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s="70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s="70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s="70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s="70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s="70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s="70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s="70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s="70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s="70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s="70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s="70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s="70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70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70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70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70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70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70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70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70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70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70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70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70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70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70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70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70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70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70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70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70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70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70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70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70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70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70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70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70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70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70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70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70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70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70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70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70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70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70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70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70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70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70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70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70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70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70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70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70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70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70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70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70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70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70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70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70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70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70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70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70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70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70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70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70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70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70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70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70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70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70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70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70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70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70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70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70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70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70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70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70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70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70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70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70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70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70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70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70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70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70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70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70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70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70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70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70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70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70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70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70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70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70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70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70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70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70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70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70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70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70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70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70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70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70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70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70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70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70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70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70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70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70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70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70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70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70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70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70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70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70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70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70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70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70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70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70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70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70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70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70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70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70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70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70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70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70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70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70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70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70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70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70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70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70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70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70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70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70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70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70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70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70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70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70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70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70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70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70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70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70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70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70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70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70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70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70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70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70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70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70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70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70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70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70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70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70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70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70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70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70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70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70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70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70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70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70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70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70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70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70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70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70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70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70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70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70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70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70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70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70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70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70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70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70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70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70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70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70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70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70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70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70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70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70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70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70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70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70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70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70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70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70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70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70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70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70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70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70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70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70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70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70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70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70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70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70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70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70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70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70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70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70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70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70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70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70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70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70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70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70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70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70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70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70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70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70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70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70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70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70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70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70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70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70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70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70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70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70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70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70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70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70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70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70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70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70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70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70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70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70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70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70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70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70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70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70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70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70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70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70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70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70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70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70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70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70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70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70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70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70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70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70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70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70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70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70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70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70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70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70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70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70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70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70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70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70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70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70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70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70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70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70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70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70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70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70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70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70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70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70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70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70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70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70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70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70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70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70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70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70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70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70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70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70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70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70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70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70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70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70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70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70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70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70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70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70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70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70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70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70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70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70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70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70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70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70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70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70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70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70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70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70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70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70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70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70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70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70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70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70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70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70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70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70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70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70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70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70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70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70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70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70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70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70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70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70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70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70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70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70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70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70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70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70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70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70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70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70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70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70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70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70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70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70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70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70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70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70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70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70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70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70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70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70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70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70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70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70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70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70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70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70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70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70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70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70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70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70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70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70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70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70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70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70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70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70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70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70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70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70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70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70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70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70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70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70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70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70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70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70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70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70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70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70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70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70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70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70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70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70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70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70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70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70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70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70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70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70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70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70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70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70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70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70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70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70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70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70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70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70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70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70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70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70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70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70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70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70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70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70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70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70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70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70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70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70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70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70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70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70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70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70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70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70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70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70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70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70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70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70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70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70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70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70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70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70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70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70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70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70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70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70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70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70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70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70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70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70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70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70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70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70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70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70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70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70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70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70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70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70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70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70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70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70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70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70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70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70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70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70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70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70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70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70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70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70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70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70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70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70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70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70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70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70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70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70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70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70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70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70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70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70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70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70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70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70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70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70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70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70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70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70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70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70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70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70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70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70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70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70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70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70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70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70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70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70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70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70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70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70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70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70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70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70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70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70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70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70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70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70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70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70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70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70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70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70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70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70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70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70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70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70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70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70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70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70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70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70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70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70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70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70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70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70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70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70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70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70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70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70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70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70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70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70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70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70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70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70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70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70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70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70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70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70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70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70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70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70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70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70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70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70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70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70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70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70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70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70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70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70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70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70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70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70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70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70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70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70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70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70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70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70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70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70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70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70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70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70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70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70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70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70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70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70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70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70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70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70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70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70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70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70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70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70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70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70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70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70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70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70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70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70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70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70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70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70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70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70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70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70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70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70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70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70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70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70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70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70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70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70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70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70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70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70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70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70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70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70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70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70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70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70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70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70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70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70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70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70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70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70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70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70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70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70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70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70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70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70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70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70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70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70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70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70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70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70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70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70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70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70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70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70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70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70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70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70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70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70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70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70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70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70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70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70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70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70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70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70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70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70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70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70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70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70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70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70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70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70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70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70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70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70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70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70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70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70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70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70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70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70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70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70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70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70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70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70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70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70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70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70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70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70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70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70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70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70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70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70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70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70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70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70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70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70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70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70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70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70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70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70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70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70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70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70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70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70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70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70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70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70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70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70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70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70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70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70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70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70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70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70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70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70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70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70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70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70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70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70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70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70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70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70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70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70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70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70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70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70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70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70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70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70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70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70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70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70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70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70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70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70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70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70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70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70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70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70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70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70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70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70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70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70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70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70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70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70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70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70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70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70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70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70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70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70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70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70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70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70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70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70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70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70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70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70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70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70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70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70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70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70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70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70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70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70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70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70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70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70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70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70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70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70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70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70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70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70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70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70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70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70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70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70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70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70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70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70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70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70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70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70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70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70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70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70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70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70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70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70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70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70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70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70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70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70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70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70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70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70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70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70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70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70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70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70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70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70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70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70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70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70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70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70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70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70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70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70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70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70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70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70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70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70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70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70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70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70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70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70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70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70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70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70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70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70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70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70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70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70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70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70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70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70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70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70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70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70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70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70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70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70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70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70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70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70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70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70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70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70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70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70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70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70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70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70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70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70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70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70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70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70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70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70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70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70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70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70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70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70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70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70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70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70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70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70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70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70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70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70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70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70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70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70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70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70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70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70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70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70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70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70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70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70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70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70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70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70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70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70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70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70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70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70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70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70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70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70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70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70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70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70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70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70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70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70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70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70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70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70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70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70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70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70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70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70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70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70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70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70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70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70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70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70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70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70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70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70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70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70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70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70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70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70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70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70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70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70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70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70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70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70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70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70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70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70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70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70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70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70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70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70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70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70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70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70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70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70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70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70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70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70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70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70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70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70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70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70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70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70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70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70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70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70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70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70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70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70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70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70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70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70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70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70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70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70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70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70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70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70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70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70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70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70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70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70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70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70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70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70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70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70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70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70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70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70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70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70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70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70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70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70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70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70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70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70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70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70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70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70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70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70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70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70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70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70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70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70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70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70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70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70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70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70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70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70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70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70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70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70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70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70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70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70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70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70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70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70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70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70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70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70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70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70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70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70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70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70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70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70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70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70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70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70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70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70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70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70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70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70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70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70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70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70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70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70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70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70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70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70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70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70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70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70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70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70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70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70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70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70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70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70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70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70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70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70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70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70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70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70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70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70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70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70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70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70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70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70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70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70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70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70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70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70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70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70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70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70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70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70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70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70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70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70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70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70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70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70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70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70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70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70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70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70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70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70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70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70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70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70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70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70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70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70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70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70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70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70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70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70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70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70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70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70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70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70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70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70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70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70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70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70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70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70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70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70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70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70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70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70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70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70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70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70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70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70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70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70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70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70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70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70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70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70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70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70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70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70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70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70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70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70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70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70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70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70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70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70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70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70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70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70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70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70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70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70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70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70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70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70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70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70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70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70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</sheetData>
  <mergeCells count="22">
    <mergeCell ref="I621:L621"/>
    <mergeCell ref="H3:N3"/>
    <mergeCell ref="J5:J6"/>
    <mergeCell ref="I5:I6"/>
    <mergeCell ref="I4:M4"/>
    <mergeCell ref="H4:H6"/>
    <mergeCell ref="K5:K6"/>
    <mergeCell ref="B3:B6"/>
    <mergeCell ref="C3:C6"/>
    <mergeCell ref="E3:F4"/>
    <mergeCell ref="E5:E6"/>
    <mergeCell ref="F5:F6"/>
    <mergeCell ref="K1:N1"/>
    <mergeCell ref="A337:A340"/>
    <mergeCell ref="L2:R2"/>
    <mergeCell ref="B2:K2"/>
    <mergeCell ref="M5:M6"/>
    <mergeCell ref="N4:N6"/>
    <mergeCell ref="L5:L6"/>
    <mergeCell ref="D3:D6"/>
    <mergeCell ref="A3:A6"/>
    <mergeCell ref="G3:G6"/>
  </mergeCells>
  <printOptions/>
  <pageMargins left="0.3937007874015748" right="0.1968503937007874" top="0.3937007874015748" bottom="0.5118110236220472" header="0.15748031496062992" footer="0.2755905511811024"/>
  <pageSetup horizontalDpi="600" verticalDpi="600" orientation="landscape" paperSize="9" scale="85" r:id="rId1"/>
  <headerFooter alignWithMargins="0">
    <oddFooter>&amp;CStrona &amp;P</oddFooter>
  </headerFooter>
  <rowBreaks count="21" manualBreakCount="21">
    <brk id="33" max="13" man="1"/>
    <brk id="56" max="13" man="1"/>
    <brk id="88" max="13" man="1"/>
    <brk id="123" max="13" man="1"/>
    <brk id="153" max="11" man="1"/>
    <brk id="175" max="11" man="1"/>
    <brk id="199" max="11" man="1"/>
    <brk id="217" max="11" man="1"/>
    <brk id="241" max="11" man="1"/>
    <brk id="267" max="11" man="1"/>
    <brk id="294" max="11" man="1"/>
    <brk id="359" max="11" man="1"/>
    <brk id="384" max="13" man="1"/>
    <brk id="409" max="13" man="1"/>
    <brk id="439" max="13" man="1"/>
    <brk id="469" max="13" man="1"/>
    <brk id="500" max="11" man="1"/>
    <brk id="527" max="11" man="1"/>
    <brk id="556" max="11" man="1"/>
    <brk id="589" max="13" man="1"/>
    <brk id="61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7">
      <selection activeCell="H26" sqref="H26:H28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7539062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125" style="0" customWidth="1"/>
    <col min="15" max="15" width="10.875" style="0" customWidth="1"/>
    <col min="16" max="16" width="15.75390625" style="0" customWidth="1"/>
  </cols>
  <sheetData>
    <row r="2" spans="6:16" ht="17.25" customHeight="1">
      <c r="F2" s="34"/>
      <c r="J2" s="594" t="s">
        <v>737</v>
      </c>
      <c r="K2" s="594"/>
      <c r="L2" s="594"/>
      <c r="M2" s="594"/>
      <c r="N2" s="594"/>
      <c r="O2" s="594"/>
      <c r="P2" s="594"/>
    </row>
    <row r="3" spans="1:16" ht="27" customHeight="1">
      <c r="A3" s="595" t="s">
        <v>644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</row>
    <row r="4" spans="1:16" ht="24.75" customHeight="1">
      <c r="A4" s="580" t="s">
        <v>358</v>
      </c>
      <c r="B4" s="587" t="s">
        <v>331</v>
      </c>
      <c r="C4" s="587" t="s">
        <v>332</v>
      </c>
      <c r="D4" s="587" t="s">
        <v>617</v>
      </c>
      <c r="E4" s="580" t="s">
        <v>12</v>
      </c>
      <c r="F4" s="580" t="s">
        <v>181</v>
      </c>
      <c r="G4" s="566" t="s">
        <v>364</v>
      </c>
      <c r="H4" s="567"/>
      <c r="I4" s="567"/>
      <c r="J4" s="567"/>
      <c r="K4" s="567"/>
      <c r="L4" s="567"/>
      <c r="M4" s="567"/>
      <c r="N4" s="567"/>
      <c r="O4" s="568"/>
      <c r="P4" s="580" t="s">
        <v>182</v>
      </c>
    </row>
    <row r="5" spans="1:16" ht="22.5" customHeight="1">
      <c r="A5" s="581"/>
      <c r="B5" s="588"/>
      <c r="C5" s="588"/>
      <c r="D5" s="588"/>
      <c r="E5" s="581"/>
      <c r="F5" s="581"/>
      <c r="G5" s="580" t="s">
        <v>639</v>
      </c>
      <c r="H5" s="566" t="s">
        <v>185</v>
      </c>
      <c r="I5" s="567"/>
      <c r="J5" s="567"/>
      <c r="K5" s="567"/>
      <c r="L5" s="567"/>
      <c r="M5" s="568"/>
      <c r="N5" s="587">
        <v>2009</v>
      </c>
      <c r="O5" s="587">
        <v>2010</v>
      </c>
      <c r="P5" s="581"/>
    </row>
    <row r="6" spans="1:16" ht="58.5" customHeight="1">
      <c r="A6" s="582"/>
      <c r="B6" s="589"/>
      <c r="C6" s="589"/>
      <c r="D6" s="589"/>
      <c r="E6" s="582"/>
      <c r="F6" s="582"/>
      <c r="G6" s="582"/>
      <c r="H6" s="99" t="s">
        <v>184</v>
      </c>
      <c r="I6" s="99" t="s">
        <v>444</v>
      </c>
      <c r="J6" s="99" t="s">
        <v>183</v>
      </c>
      <c r="K6" s="592" t="s">
        <v>522</v>
      </c>
      <c r="L6" s="593"/>
      <c r="M6" s="99" t="s">
        <v>186</v>
      </c>
      <c r="N6" s="589"/>
      <c r="O6" s="589"/>
      <c r="P6" s="582"/>
    </row>
    <row r="7" spans="1:16" ht="12.75">
      <c r="A7" s="7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8</v>
      </c>
      <c r="J7" s="53">
        <v>9</v>
      </c>
      <c r="K7" s="590">
        <v>10</v>
      </c>
      <c r="L7" s="591"/>
      <c r="M7" s="53">
        <v>11</v>
      </c>
      <c r="N7" s="53">
        <v>12</v>
      </c>
      <c r="O7" s="53">
        <v>13</v>
      </c>
      <c r="P7" s="53">
        <v>14</v>
      </c>
    </row>
    <row r="8" spans="1:16" ht="12" customHeight="1">
      <c r="A8" s="570" t="s">
        <v>369</v>
      </c>
      <c r="B8" s="573">
        <v>600</v>
      </c>
      <c r="C8" s="573">
        <v>60014</v>
      </c>
      <c r="D8" s="508">
        <v>6050</v>
      </c>
      <c r="E8" s="523" t="s">
        <v>640</v>
      </c>
      <c r="F8" s="513">
        <v>143838</v>
      </c>
      <c r="G8" s="513">
        <f>H8+J8+L8+M8</f>
        <v>88938</v>
      </c>
      <c r="H8" s="513">
        <v>88938</v>
      </c>
      <c r="I8" s="97">
        <v>0</v>
      </c>
      <c r="J8" s="513"/>
      <c r="K8" s="104" t="s">
        <v>340</v>
      </c>
      <c r="L8" s="96"/>
      <c r="M8" s="513"/>
      <c r="N8" s="513"/>
      <c r="O8" s="513"/>
      <c r="P8" s="518" t="s">
        <v>443</v>
      </c>
    </row>
    <row r="9" spans="1:16" ht="13.5" customHeight="1">
      <c r="A9" s="583"/>
      <c r="B9" s="583"/>
      <c r="C9" s="583"/>
      <c r="D9" s="509"/>
      <c r="E9" s="585"/>
      <c r="F9" s="583"/>
      <c r="G9" s="583"/>
      <c r="H9" s="583"/>
      <c r="I9" s="97"/>
      <c r="J9" s="511"/>
      <c r="K9" s="104" t="s">
        <v>342</v>
      </c>
      <c r="L9" s="96"/>
      <c r="M9" s="511"/>
      <c r="N9" s="511"/>
      <c r="O9" s="511"/>
      <c r="P9" s="519"/>
    </row>
    <row r="10" spans="1:16" ht="13.5" customHeight="1">
      <c r="A10" s="584"/>
      <c r="B10" s="584"/>
      <c r="C10" s="584"/>
      <c r="D10" s="510"/>
      <c r="E10" s="586"/>
      <c r="F10" s="584"/>
      <c r="G10" s="584"/>
      <c r="H10" s="584"/>
      <c r="I10" s="97"/>
      <c r="J10" s="512"/>
      <c r="K10" s="104" t="s">
        <v>344</v>
      </c>
      <c r="L10" s="96"/>
      <c r="M10" s="512"/>
      <c r="N10" s="512"/>
      <c r="O10" s="512"/>
      <c r="P10" s="520"/>
    </row>
    <row r="11" spans="1:16" ht="14.25" customHeight="1">
      <c r="A11" s="570" t="s">
        <v>370</v>
      </c>
      <c r="B11" s="573">
        <v>600</v>
      </c>
      <c r="C11" s="573">
        <v>60014</v>
      </c>
      <c r="D11" s="236">
        <v>6050</v>
      </c>
      <c r="E11" s="523" t="s">
        <v>43</v>
      </c>
      <c r="F11" s="513">
        <v>2193508</v>
      </c>
      <c r="G11" s="513">
        <f>J11+L12+M11</f>
        <v>62354</v>
      </c>
      <c r="H11" s="513"/>
      <c r="I11" s="72">
        <v>0</v>
      </c>
      <c r="J11" s="513">
        <v>33482</v>
      </c>
      <c r="K11" s="104" t="s">
        <v>340</v>
      </c>
      <c r="L11" s="96"/>
      <c r="M11" s="513"/>
      <c r="N11" s="513">
        <v>807308</v>
      </c>
      <c r="O11" s="513">
        <v>1180470</v>
      </c>
      <c r="P11" s="518" t="s">
        <v>443</v>
      </c>
    </row>
    <row r="12" spans="1:16" ht="13.5" customHeight="1">
      <c r="A12" s="571"/>
      <c r="B12" s="574"/>
      <c r="C12" s="574"/>
      <c r="D12" s="237">
        <v>6058</v>
      </c>
      <c r="E12" s="516"/>
      <c r="F12" s="511"/>
      <c r="G12" s="511"/>
      <c r="H12" s="511"/>
      <c r="I12" s="72"/>
      <c r="J12" s="511"/>
      <c r="K12" s="104" t="s">
        <v>342</v>
      </c>
      <c r="L12" s="96">
        <v>28872</v>
      </c>
      <c r="M12" s="511"/>
      <c r="N12" s="511"/>
      <c r="O12" s="511"/>
      <c r="P12" s="519"/>
    </row>
    <row r="13" spans="1:16" ht="14.25" customHeight="1">
      <c r="A13" s="572"/>
      <c r="B13" s="575"/>
      <c r="C13" s="575"/>
      <c r="D13" s="238">
        <v>6059</v>
      </c>
      <c r="E13" s="517"/>
      <c r="F13" s="512"/>
      <c r="G13" s="512"/>
      <c r="H13" s="512"/>
      <c r="I13" s="72"/>
      <c r="J13" s="512"/>
      <c r="K13" s="104" t="s">
        <v>344</v>
      </c>
      <c r="L13" s="96"/>
      <c r="M13" s="512"/>
      <c r="N13" s="512"/>
      <c r="O13" s="512"/>
      <c r="P13" s="520"/>
    </row>
    <row r="14" spans="1:16" ht="13.5" customHeight="1">
      <c r="A14" s="570" t="s">
        <v>372</v>
      </c>
      <c r="B14" s="573">
        <v>600</v>
      </c>
      <c r="C14" s="573">
        <v>60014</v>
      </c>
      <c r="D14" s="236">
        <v>6050</v>
      </c>
      <c r="E14" s="523" t="s">
        <v>645</v>
      </c>
      <c r="F14" s="513">
        <v>2166480</v>
      </c>
      <c r="G14" s="513">
        <f>J14+L15+M14</f>
        <v>153000</v>
      </c>
      <c r="H14" s="513"/>
      <c r="I14" s="72"/>
      <c r="J14" s="513">
        <v>76500</v>
      </c>
      <c r="K14" s="104" t="s">
        <v>340</v>
      </c>
      <c r="L14" s="96"/>
      <c r="M14" s="513"/>
      <c r="N14" s="513">
        <v>1360000</v>
      </c>
      <c r="O14" s="513">
        <v>612000</v>
      </c>
      <c r="P14" s="518" t="s">
        <v>443</v>
      </c>
    </row>
    <row r="15" spans="1:16" ht="12.75" customHeight="1">
      <c r="A15" s="571"/>
      <c r="B15" s="574"/>
      <c r="C15" s="574"/>
      <c r="D15" s="237">
        <v>6058</v>
      </c>
      <c r="E15" s="516"/>
      <c r="F15" s="511"/>
      <c r="G15" s="511"/>
      <c r="H15" s="511"/>
      <c r="I15" s="72"/>
      <c r="J15" s="511"/>
      <c r="K15" s="104" t="s">
        <v>342</v>
      </c>
      <c r="L15" s="96">
        <v>76500</v>
      </c>
      <c r="M15" s="511"/>
      <c r="N15" s="511"/>
      <c r="O15" s="511"/>
      <c r="P15" s="519"/>
    </row>
    <row r="16" spans="1:16" ht="16.5" customHeight="1">
      <c r="A16" s="572"/>
      <c r="B16" s="575"/>
      <c r="C16" s="575"/>
      <c r="D16" s="238">
        <v>6059</v>
      </c>
      <c r="E16" s="517"/>
      <c r="F16" s="512"/>
      <c r="G16" s="512"/>
      <c r="H16" s="512"/>
      <c r="I16" s="72"/>
      <c r="J16" s="512"/>
      <c r="K16" s="105" t="s">
        <v>344</v>
      </c>
      <c r="L16" s="96"/>
      <c r="M16" s="512"/>
      <c r="N16" s="512"/>
      <c r="O16" s="512"/>
      <c r="P16" s="520"/>
    </row>
    <row r="17" spans="1:16" ht="15" customHeight="1">
      <c r="A17" s="570" t="s">
        <v>374</v>
      </c>
      <c r="B17" s="573">
        <v>600</v>
      </c>
      <c r="C17" s="573">
        <v>60014</v>
      </c>
      <c r="D17" s="236">
        <v>6050</v>
      </c>
      <c r="E17" s="523" t="s">
        <v>646</v>
      </c>
      <c r="F17" s="513">
        <v>5200000</v>
      </c>
      <c r="G17" s="513">
        <f>J17+L18+M17</f>
        <v>512070</v>
      </c>
      <c r="H17" s="513">
        <v>0</v>
      </c>
      <c r="I17" s="72"/>
      <c r="J17" s="513">
        <v>256035</v>
      </c>
      <c r="K17" s="104" t="s">
        <v>340</v>
      </c>
      <c r="L17" s="96"/>
      <c r="M17" s="513"/>
      <c r="N17" s="513">
        <v>2560350</v>
      </c>
      <c r="O17" s="513">
        <v>2048280</v>
      </c>
      <c r="P17" s="518" t="s">
        <v>443</v>
      </c>
    </row>
    <row r="18" spans="1:16" ht="13.5" customHeight="1">
      <c r="A18" s="571"/>
      <c r="B18" s="574"/>
      <c r="C18" s="574"/>
      <c r="D18" s="237">
        <v>6058</v>
      </c>
      <c r="E18" s="516"/>
      <c r="F18" s="511"/>
      <c r="G18" s="511"/>
      <c r="H18" s="511"/>
      <c r="I18" s="72"/>
      <c r="J18" s="511"/>
      <c r="K18" s="104" t="s">
        <v>342</v>
      </c>
      <c r="L18" s="96">
        <v>256035</v>
      </c>
      <c r="M18" s="511"/>
      <c r="N18" s="511"/>
      <c r="O18" s="511"/>
      <c r="P18" s="519"/>
    </row>
    <row r="19" spans="1:16" ht="15.75" customHeight="1">
      <c r="A19" s="572"/>
      <c r="B19" s="575"/>
      <c r="C19" s="575"/>
      <c r="D19" s="238">
        <v>6059</v>
      </c>
      <c r="E19" s="517"/>
      <c r="F19" s="512"/>
      <c r="G19" s="512"/>
      <c r="H19" s="512"/>
      <c r="I19" s="72"/>
      <c r="J19" s="512"/>
      <c r="K19" s="104" t="s">
        <v>344</v>
      </c>
      <c r="L19" s="96"/>
      <c r="M19" s="512"/>
      <c r="N19" s="512"/>
      <c r="O19" s="512"/>
      <c r="P19" s="520"/>
    </row>
    <row r="20" spans="1:16" ht="15.75" customHeight="1">
      <c r="A20" s="418"/>
      <c r="B20" s="237"/>
      <c r="C20" s="237"/>
      <c r="D20" s="237"/>
      <c r="E20" s="523" t="s">
        <v>724</v>
      </c>
      <c r="F20" s="420"/>
      <c r="G20" s="420"/>
      <c r="H20" s="420"/>
      <c r="I20" s="72"/>
      <c r="J20" s="420"/>
      <c r="K20" s="104" t="s">
        <v>340</v>
      </c>
      <c r="L20" s="96"/>
      <c r="M20" s="420"/>
      <c r="N20" s="420"/>
      <c r="O20" s="420"/>
      <c r="P20" s="518" t="s">
        <v>443</v>
      </c>
    </row>
    <row r="21" spans="1:16" ht="15.75" customHeight="1">
      <c r="A21" s="418" t="s">
        <v>376</v>
      </c>
      <c r="B21" s="237">
        <v>600</v>
      </c>
      <c r="C21" s="237">
        <v>60014</v>
      </c>
      <c r="D21" s="237">
        <v>6050</v>
      </c>
      <c r="E21" s="516"/>
      <c r="F21" s="420">
        <v>1100000</v>
      </c>
      <c r="G21" s="420">
        <f>L20+L21+L22+J21+H21</f>
        <v>100000</v>
      </c>
      <c r="H21" s="420">
        <v>100000</v>
      </c>
      <c r="I21" s="72"/>
      <c r="J21" s="420"/>
      <c r="K21" s="104" t="s">
        <v>342</v>
      </c>
      <c r="L21" s="96"/>
      <c r="M21" s="420"/>
      <c r="N21" s="420">
        <v>500000</v>
      </c>
      <c r="O21" s="420">
        <v>500000</v>
      </c>
      <c r="P21" s="519"/>
    </row>
    <row r="22" spans="1:16" ht="15.75" customHeight="1">
      <c r="A22" s="419"/>
      <c r="B22" s="238"/>
      <c r="C22" s="238"/>
      <c r="D22" s="238"/>
      <c r="E22" s="517"/>
      <c r="F22" s="417"/>
      <c r="G22" s="417"/>
      <c r="H22" s="417"/>
      <c r="I22" s="73"/>
      <c r="J22" s="417"/>
      <c r="K22" s="104" t="s">
        <v>344</v>
      </c>
      <c r="L22" s="98"/>
      <c r="M22" s="417"/>
      <c r="N22" s="417"/>
      <c r="O22" s="417"/>
      <c r="P22" s="520"/>
    </row>
    <row r="23" spans="1:16" ht="14.25" customHeight="1">
      <c r="A23" s="571" t="s">
        <v>399</v>
      </c>
      <c r="B23" s="574">
        <v>851</v>
      </c>
      <c r="C23" s="574">
        <v>85111</v>
      </c>
      <c r="D23" s="237">
        <v>6050</v>
      </c>
      <c r="E23" s="516" t="s">
        <v>647</v>
      </c>
      <c r="F23" s="511">
        <v>4167072</v>
      </c>
      <c r="G23" s="511">
        <f>H23+J23+L24+M23+M25</f>
        <v>250000</v>
      </c>
      <c r="H23" s="511">
        <v>148727</v>
      </c>
      <c r="I23" s="421"/>
      <c r="J23" s="511">
        <v>101273</v>
      </c>
      <c r="K23" s="104" t="s">
        <v>340</v>
      </c>
      <c r="L23" s="422"/>
      <c r="M23" s="511"/>
      <c r="N23" s="511">
        <v>1067871</v>
      </c>
      <c r="O23" s="511">
        <v>2849211</v>
      </c>
      <c r="P23" s="577" t="s">
        <v>445</v>
      </c>
    </row>
    <row r="24" spans="1:16" ht="12" customHeight="1">
      <c r="A24" s="571"/>
      <c r="B24" s="574"/>
      <c r="C24" s="574"/>
      <c r="D24" s="237">
        <v>6058</v>
      </c>
      <c r="E24" s="516"/>
      <c r="F24" s="511"/>
      <c r="G24" s="511"/>
      <c r="H24" s="511"/>
      <c r="I24" s="72"/>
      <c r="J24" s="511"/>
      <c r="K24" s="104" t="s">
        <v>342</v>
      </c>
      <c r="L24" s="96"/>
      <c r="M24" s="511"/>
      <c r="N24" s="511"/>
      <c r="O24" s="511"/>
      <c r="P24" s="577"/>
    </row>
    <row r="25" spans="1:16" ht="12" customHeight="1">
      <c r="A25" s="572"/>
      <c r="B25" s="575"/>
      <c r="C25" s="575"/>
      <c r="D25" s="237">
        <v>6059</v>
      </c>
      <c r="E25" s="517"/>
      <c r="F25" s="512"/>
      <c r="G25" s="512"/>
      <c r="H25" s="512"/>
      <c r="I25" s="72"/>
      <c r="J25" s="512"/>
      <c r="K25" s="104" t="s">
        <v>344</v>
      </c>
      <c r="L25" s="96"/>
      <c r="M25" s="512"/>
      <c r="N25" s="512"/>
      <c r="O25" s="512"/>
      <c r="P25" s="578"/>
    </row>
    <row r="26" spans="1:17" ht="13.5" customHeight="1">
      <c r="A26" s="570" t="s">
        <v>400</v>
      </c>
      <c r="B26" s="573">
        <v>851</v>
      </c>
      <c r="C26" s="573">
        <v>85111</v>
      </c>
      <c r="D26" s="234">
        <v>6050</v>
      </c>
      <c r="E26" s="523" t="s">
        <v>648</v>
      </c>
      <c r="F26" s="513">
        <v>8334350</v>
      </c>
      <c r="G26" s="513">
        <f>H26+I26+L26+J26+M26+L27+L28</f>
        <v>1671320</v>
      </c>
      <c r="H26" s="513">
        <v>703652</v>
      </c>
      <c r="I26" s="73">
        <v>0</v>
      </c>
      <c r="J26" s="513"/>
      <c r="K26" s="104" t="s">
        <v>340</v>
      </c>
      <c r="L26" s="98">
        <v>86476</v>
      </c>
      <c r="M26" s="513">
        <v>446479</v>
      </c>
      <c r="N26" s="513"/>
      <c r="O26" s="513"/>
      <c r="P26" s="576" t="s">
        <v>445</v>
      </c>
      <c r="Q26" s="52"/>
    </row>
    <row r="27" spans="1:17" ht="13.5" customHeight="1">
      <c r="A27" s="571"/>
      <c r="B27" s="574"/>
      <c r="C27" s="574"/>
      <c r="D27" s="232">
        <v>6058</v>
      </c>
      <c r="E27" s="516"/>
      <c r="F27" s="511"/>
      <c r="G27" s="511"/>
      <c r="H27" s="511"/>
      <c r="I27" s="73"/>
      <c r="J27" s="511"/>
      <c r="K27" s="104" t="s">
        <v>342</v>
      </c>
      <c r="L27" s="98">
        <v>319466</v>
      </c>
      <c r="M27" s="511"/>
      <c r="N27" s="511"/>
      <c r="O27" s="511"/>
      <c r="P27" s="577"/>
      <c r="Q27" s="52"/>
    </row>
    <row r="28" spans="1:17" ht="12" customHeight="1">
      <c r="A28" s="572"/>
      <c r="B28" s="575"/>
      <c r="C28" s="575"/>
      <c r="D28" s="233">
        <v>6059</v>
      </c>
      <c r="E28" s="517"/>
      <c r="F28" s="512"/>
      <c r="G28" s="512"/>
      <c r="H28" s="512"/>
      <c r="I28" s="73"/>
      <c r="J28" s="512"/>
      <c r="K28" s="104" t="s">
        <v>344</v>
      </c>
      <c r="L28" s="98">
        <v>115247</v>
      </c>
      <c r="M28" s="512"/>
      <c r="N28" s="512"/>
      <c r="O28" s="512"/>
      <c r="P28" s="578"/>
      <c r="Q28" s="52"/>
    </row>
    <row r="29" spans="1:16" ht="26.25" customHeight="1">
      <c r="A29" s="566" t="s">
        <v>446</v>
      </c>
      <c r="B29" s="567"/>
      <c r="C29" s="567"/>
      <c r="D29" s="567"/>
      <c r="E29" s="568"/>
      <c r="F29" s="100">
        <f>F8+F11+F14+F17+F21+F23+F26</f>
        <v>23305248</v>
      </c>
      <c r="G29" s="100">
        <f>G8+G11+G14+G17+G21+G23+G26</f>
        <v>2837682</v>
      </c>
      <c r="H29" s="100">
        <f>H8+H11+H14+H17+H21+H23+H26</f>
        <v>1041317</v>
      </c>
      <c r="I29" s="100">
        <f>I8+I11+I14+I17+I21+I23+I26</f>
        <v>0</v>
      </c>
      <c r="J29" s="100">
        <f>J8+J11+J14+J17+J21+J23+J26</f>
        <v>467290</v>
      </c>
      <c r="K29" s="564">
        <f>L12+L15+L18+L21+L26+L27+L28</f>
        <v>882596</v>
      </c>
      <c r="L29" s="565"/>
      <c r="M29" s="100">
        <f>M11+M14+M17+M21+M23+M26</f>
        <v>446479</v>
      </c>
      <c r="N29" s="100">
        <f>N11+N14+N17+N21+N23+N26</f>
        <v>6295529</v>
      </c>
      <c r="O29" s="100">
        <f>O11+O14+O17+O21+O23+O26</f>
        <v>7189961</v>
      </c>
      <c r="P29" s="100" t="s">
        <v>306</v>
      </c>
    </row>
    <row r="30" spans="1:15" ht="16.5" customHeight="1">
      <c r="A30" s="569" t="s">
        <v>188</v>
      </c>
      <c r="B30" s="569"/>
      <c r="C30" s="569"/>
      <c r="D30" s="569"/>
      <c r="E30" s="569"/>
      <c r="F30" s="569"/>
      <c r="G30" s="569"/>
      <c r="H30" s="54"/>
      <c r="I30" s="54"/>
      <c r="J30" s="54"/>
      <c r="K30" s="54"/>
      <c r="L30" s="54"/>
      <c r="M30" s="54"/>
      <c r="N30" s="54"/>
      <c r="O30" s="54"/>
    </row>
    <row r="31" spans="1:15" ht="12.75">
      <c r="A31" s="514" t="s">
        <v>189</v>
      </c>
      <c r="B31" s="514"/>
      <c r="C31" s="514"/>
      <c r="D31" s="514"/>
      <c r="E31" s="514"/>
      <c r="F31" s="514"/>
      <c r="G31" s="514"/>
      <c r="H31" s="54"/>
      <c r="I31" s="54"/>
      <c r="J31" s="579" t="s">
        <v>614</v>
      </c>
      <c r="K31" s="579"/>
      <c r="L31" s="579"/>
      <c r="M31" s="579"/>
      <c r="N31" s="579"/>
      <c r="O31" s="579"/>
    </row>
    <row r="32" spans="1:15" ht="12.75" customHeight="1">
      <c r="A32" s="515" t="s">
        <v>678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4"/>
      <c r="M32" s="54"/>
      <c r="N32" s="54"/>
      <c r="O32" s="54"/>
    </row>
    <row r="33" spans="1:15" ht="10.5" customHeight="1">
      <c r="A33" s="514" t="s">
        <v>191</v>
      </c>
      <c r="B33" s="514"/>
      <c r="C33" s="514"/>
      <c r="D33" s="514"/>
      <c r="E33" s="54"/>
      <c r="F33" s="54"/>
      <c r="G33" s="54"/>
      <c r="H33" s="54"/>
      <c r="I33" s="54"/>
      <c r="J33" s="54"/>
      <c r="K33" s="54"/>
      <c r="L33" s="54"/>
      <c r="M33" s="54"/>
      <c r="N33" s="507" t="s">
        <v>633</v>
      </c>
      <c r="O33" s="507"/>
    </row>
    <row r="34" spans="2:15" ht="12.7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ht="12" customHeight="1"/>
    <row r="36" ht="12.75" hidden="1"/>
    <row r="37" ht="18" customHeight="1"/>
  </sheetData>
  <mergeCells count="99">
    <mergeCell ref="E23:E25"/>
    <mergeCell ref="H23:H25"/>
    <mergeCell ref="J23:J25"/>
    <mergeCell ref="F14:F16"/>
    <mergeCell ref="G14:G16"/>
    <mergeCell ref="E17:E19"/>
    <mergeCell ref="H14:H16"/>
    <mergeCell ref="J14:J16"/>
    <mergeCell ref="G23:G25"/>
    <mergeCell ref="F23:F25"/>
    <mergeCell ref="A26:A28"/>
    <mergeCell ref="B26:B28"/>
    <mergeCell ref="C26:C28"/>
    <mergeCell ref="A14:A16"/>
    <mergeCell ref="C14:C16"/>
    <mergeCell ref="B14:B16"/>
    <mergeCell ref="C23:C25"/>
    <mergeCell ref="A23:A25"/>
    <mergeCell ref="B23:B25"/>
    <mergeCell ref="J2:P2"/>
    <mergeCell ref="O8:O10"/>
    <mergeCell ref="P8:P10"/>
    <mergeCell ref="A3:P3"/>
    <mergeCell ref="J8:J10"/>
    <mergeCell ref="G4:O4"/>
    <mergeCell ref="N5:N6"/>
    <mergeCell ref="O5:O6"/>
    <mergeCell ref="B4:B6"/>
    <mergeCell ref="C4:C6"/>
    <mergeCell ref="J11:J13"/>
    <mergeCell ref="M11:M13"/>
    <mergeCell ref="M14:M16"/>
    <mergeCell ref="H17:H19"/>
    <mergeCell ref="D4:D6"/>
    <mergeCell ref="C8:C10"/>
    <mergeCell ref="H8:H10"/>
    <mergeCell ref="K7:L7"/>
    <mergeCell ref="K6:L6"/>
    <mergeCell ref="P11:P13"/>
    <mergeCell ref="A11:A13"/>
    <mergeCell ref="B11:B13"/>
    <mergeCell ref="O11:O13"/>
    <mergeCell ref="G11:G13"/>
    <mergeCell ref="E11:E13"/>
    <mergeCell ref="H11:H13"/>
    <mergeCell ref="C11:C13"/>
    <mergeCell ref="F11:F13"/>
    <mergeCell ref="N11:N13"/>
    <mergeCell ref="P4:P6"/>
    <mergeCell ref="H5:M5"/>
    <mergeCell ref="F4:F6"/>
    <mergeCell ref="E4:E6"/>
    <mergeCell ref="G5:G6"/>
    <mergeCell ref="A31:G31"/>
    <mergeCell ref="J31:O31"/>
    <mergeCell ref="A4:A6"/>
    <mergeCell ref="A8:A10"/>
    <mergeCell ref="F8:F10"/>
    <mergeCell ref="G8:G10"/>
    <mergeCell ref="E8:E10"/>
    <mergeCell ref="B8:B10"/>
    <mergeCell ref="N8:N10"/>
    <mergeCell ref="M8:M10"/>
    <mergeCell ref="O26:O28"/>
    <mergeCell ref="P26:P28"/>
    <mergeCell ref="H26:H28"/>
    <mergeCell ref="J17:J19"/>
    <mergeCell ref="P23:P25"/>
    <mergeCell ref="N26:N28"/>
    <mergeCell ref="P14:P16"/>
    <mergeCell ref="A17:A19"/>
    <mergeCell ref="B17:B19"/>
    <mergeCell ref="C17:C19"/>
    <mergeCell ref="F17:F19"/>
    <mergeCell ref="G17:G19"/>
    <mergeCell ref="P17:P19"/>
    <mergeCell ref="M17:M19"/>
    <mergeCell ref="N14:N16"/>
    <mergeCell ref="O14:O16"/>
    <mergeCell ref="A33:D33"/>
    <mergeCell ref="E26:E28"/>
    <mergeCell ref="F26:F28"/>
    <mergeCell ref="M26:M28"/>
    <mergeCell ref="J26:J28"/>
    <mergeCell ref="G26:G28"/>
    <mergeCell ref="A32:K32"/>
    <mergeCell ref="K29:L29"/>
    <mergeCell ref="A29:E29"/>
    <mergeCell ref="A30:G30"/>
    <mergeCell ref="E20:E22"/>
    <mergeCell ref="P20:P22"/>
    <mergeCell ref="N33:O33"/>
    <mergeCell ref="D8:D10"/>
    <mergeCell ref="M23:M25"/>
    <mergeCell ref="N23:N25"/>
    <mergeCell ref="O23:O25"/>
    <mergeCell ref="E14:E16"/>
    <mergeCell ref="O17:O19"/>
    <mergeCell ref="N17:N19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F1">
      <selection activeCell="H1" sqref="H1:N1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2.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17.375" style="0" customWidth="1"/>
  </cols>
  <sheetData>
    <row r="1" spans="6:14" ht="24.75" customHeight="1">
      <c r="F1" s="34"/>
      <c r="H1" s="594" t="s">
        <v>738</v>
      </c>
      <c r="I1" s="594"/>
      <c r="J1" s="594"/>
      <c r="K1" s="594"/>
      <c r="L1" s="594"/>
      <c r="M1" s="594"/>
      <c r="N1" s="594"/>
    </row>
    <row r="2" spans="1:14" ht="27" customHeight="1">
      <c r="A2" s="595" t="s">
        <v>650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14" ht="13.5" customHeight="1">
      <c r="A3" s="598" t="s">
        <v>358</v>
      </c>
      <c r="B3" s="607" t="s">
        <v>331</v>
      </c>
      <c r="C3" s="607" t="s">
        <v>332</v>
      </c>
      <c r="D3" s="612" t="s">
        <v>617</v>
      </c>
      <c r="E3" s="609" t="s">
        <v>653</v>
      </c>
      <c r="F3" s="609" t="s">
        <v>181</v>
      </c>
      <c r="G3" s="608" t="s">
        <v>364</v>
      </c>
      <c r="H3" s="608"/>
      <c r="I3" s="608"/>
      <c r="J3" s="608"/>
      <c r="K3" s="608"/>
      <c r="L3" s="608"/>
      <c r="M3" s="608"/>
      <c r="N3" s="598" t="s">
        <v>182</v>
      </c>
    </row>
    <row r="4" spans="1:14" ht="12" customHeight="1">
      <c r="A4" s="599"/>
      <c r="B4" s="607"/>
      <c r="C4" s="607"/>
      <c r="D4" s="613"/>
      <c r="E4" s="609"/>
      <c r="F4" s="609"/>
      <c r="G4" s="598" t="s">
        <v>639</v>
      </c>
      <c r="H4" s="604" t="s">
        <v>185</v>
      </c>
      <c r="I4" s="605"/>
      <c r="J4" s="605"/>
      <c r="K4" s="605"/>
      <c r="L4" s="605"/>
      <c r="M4" s="606"/>
      <c r="N4" s="599"/>
    </row>
    <row r="5" spans="1:14" ht="53.25" customHeight="1">
      <c r="A5" s="600"/>
      <c r="B5" s="607"/>
      <c r="C5" s="607"/>
      <c r="D5" s="614"/>
      <c r="E5" s="609"/>
      <c r="F5" s="609"/>
      <c r="G5" s="600"/>
      <c r="H5" s="101" t="s">
        <v>184</v>
      </c>
      <c r="I5" s="101" t="s">
        <v>444</v>
      </c>
      <c r="J5" s="101" t="s">
        <v>183</v>
      </c>
      <c r="K5" s="610" t="s">
        <v>522</v>
      </c>
      <c r="L5" s="611"/>
      <c r="M5" s="101" t="s">
        <v>186</v>
      </c>
      <c r="N5" s="600"/>
    </row>
    <row r="6" spans="1:14" ht="12.75">
      <c r="A6" s="145">
        <v>1</v>
      </c>
      <c r="B6" s="145">
        <v>2</v>
      </c>
      <c r="C6" s="145">
        <v>3</v>
      </c>
      <c r="D6" s="145">
        <v>4</v>
      </c>
      <c r="E6" s="145">
        <v>5</v>
      </c>
      <c r="F6" s="145">
        <v>6</v>
      </c>
      <c r="G6" s="145">
        <v>7</v>
      </c>
      <c r="H6" s="145">
        <v>8</v>
      </c>
      <c r="I6" s="145">
        <v>8</v>
      </c>
      <c r="J6" s="145">
        <v>9</v>
      </c>
      <c r="K6" s="615">
        <v>10</v>
      </c>
      <c r="L6" s="616"/>
      <c r="M6" s="145">
        <v>11</v>
      </c>
      <c r="N6" s="145">
        <v>12</v>
      </c>
    </row>
    <row r="7" spans="1:14" ht="12.75" customHeight="1">
      <c r="A7" s="601" t="s">
        <v>369</v>
      </c>
      <c r="B7" s="573">
        <v>600</v>
      </c>
      <c r="C7" s="573">
        <v>60014</v>
      </c>
      <c r="D7" s="573">
        <v>6050</v>
      </c>
      <c r="E7" s="518" t="s">
        <v>641</v>
      </c>
      <c r="F7" s="513">
        <f>G7</f>
        <v>50000</v>
      </c>
      <c r="G7" s="513">
        <f>M7+L7+L8+L9+J7+H7</f>
        <v>50000</v>
      </c>
      <c r="H7" s="513">
        <v>25000</v>
      </c>
      <c r="I7" s="72">
        <v>0</v>
      </c>
      <c r="J7" s="513">
        <v>0</v>
      </c>
      <c r="K7" s="103" t="s">
        <v>340</v>
      </c>
      <c r="L7" s="96">
        <v>0</v>
      </c>
      <c r="M7" s="513">
        <v>0</v>
      </c>
      <c r="N7" s="518" t="s">
        <v>443</v>
      </c>
    </row>
    <row r="8" spans="1:14" ht="13.5" customHeight="1">
      <c r="A8" s="602"/>
      <c r="B8" s="574"/>
      <c r="C8" s="574"/>
      <c r="D8" s="574"/>
      <c r="E8" s="519"/>
      <c r="F8" s="511"/>
      <c r="G8" s="511"/>
      <c r="H8" s="511"/>
      <c r="I8" s="72"/>
      <c r="J8" s="511"/>
      <c r="K8" s="103" t="s">
        <v>342</v>
      </c>
      <c r="L8" s="96">
        <v>25000</v>
      </c>
      <c r="M8" s="511"/>
      <c r="N8" s="519"/>
    </row>
    <row r="9" spans="1:14" ht="15" customHeight="1">
      <c r="A9" s="603"/>
      <c r="B9" s="575"/>
      <c r="C9" s="575"/>
      <c r="D9" s="575"/>
      <c r="E9" s="520"/>
      <c r="F9" s="512"/>
      <c r="G9" s="512"/>
      <c r="H9" s="512"/>
      <c r="I9" s="72"/>
      <c r="J9" s="512"/>
      <c r="K9" s="103" t="s">
        <v>344</v>
      </c>
      <c r="L9" s="96">
        <v>0</v>
      </c>
      <c r="M9" s="512"/>
      <c r="N9" s="520"/>
    </row>
    <row r="10" spans="1:14" ht="15" customHeight="1">
      <c r="A10" s="601" t="s">
        <v>370</v>
      </c>
      <c r="B10" s="573">
        <v>600</v>
      </c>
      <c r="C10" s="573">
        <v>60014</v>
      </c>
      <c r="D10" s="573">
        <v>6050</v>
      </c>
      <c r="E10" s="518" t="s">
        <v>649</v>
      </c>
      <c r="F10" s="513">
        <f>G10</f>
        <v>100000</v>
      </c>
      <c r="G10" s="513">
        <f>L11+H10</f>
        <v>100000</v>
      </c>
      <c r="H10" s="513">
        <v>50000</v>
      </c>
      <c r="I10" s="72"/>
      <c r="J10" s="513">
        <v>0</v>
      </c>
      <c r="K10" s="103" t="s">
        <v>340</v>
      </c>
      <c r="L10" s="96"/>
      <c r="M10" s="513">
        <v>0</v>
      </c>
      <c r="N10" s="518" t="s">
        <v>443</v>
      </c>
    </row>
    <row r="11" spans="1:14" ht="15" customHeight="1">
      <c r="A11" s="602"/>
      <c r="B11" s="574"/>
      <c r="C11" s="574"/>
      <c r="D11" s="574"/>
      <c r="E11" s="519"/>
      <c r="F11" s="511"/>
      <c r="G11" s="511"/>
      <c r="H11" s="511"/>
      <c r="I11" s="72"/>
      <c r="J11" s="511"/>
      <c r="K11" s="103" t="s">
        <v>342</v>
      </c>
      <c r="L11" s="96">
        <v>50000</v>
      </c>
      <c r="M11" s="511"/>
      <c r="N11" s="519"/>
    </row>
    <row r="12" spans="1:14" ht="15" customHeight="1">
      <c r="A12" s="603"/>
      <c r="B12" s="575"/>
      <c r="C12" s="575"/>
      <c r="D12" s="575"/>
      <c r="E12" s="520"/>
      <c r="F12" s="512"/>
      <c r="G12" s="512"/>
      <c r="H12" s="512"/>
      <c r="I12" s="72"/>
      <c r="J12" s="512"/>
      <c r="K12" s="103" t="s">
        <v>344</v>
      </c>
      <c r="L12" s="96"/>
      <c r="M12" s="512"/>
      <c r="N12" s="520"/>
    </row>
    <row r="13" spans="1:14" ht="15" customHeight="1">
      <c r="A13" s="601" t="s">
        <v>372</v>
      </c>
      <c r="B13" s="573">
        <v>754</v>
      </c>
      <c r="C13" s="573">
        <v>75411</v>
      </c>
      <c r="D13" s="573">
        <v>6060</v>
      </c>
      <c r="E13" s="518" t="s">
        <v>643</v>
      </c>
      <c r="F13" s="513">
        <f>G13</f>
        <v>150000</v>
      </c>
      <c r="G13" s="513">
        <f>M13+L13+L14+L15+J13+H13</f>
        <v>150000</v>
      </c>
      <c r="H13" s="513"/>
      <c r="I13" s="72"/>
      <c r="J13" s="513">
        <v>0</v>
      </c>
      <c r="K13" s="103" t="s">
        <v>340</v>
      </c>
      <c r="L13" s="96">
        <v>150000</v>
      </c>
      <c r="M13" s="513">
        <v>0</v>
      </c>
      <c r="N13" s="518" t="s">
        <v>642</v>
      </c>
    </row>
    <row r="14" spans="1:14" ht="15" customHeight="1">
      <c r="A14" s="602"/>
      <c r="B14" s="574"/>
      <c r="C14" s="574"/>
      <c r="D14" s="574"/>
      <c r="E14" s="519"/>
      <c r="F14" s="511"/>
      <c r="G14" s="511"/>
      <c r="H14" s="511"/>
      <c r="I14" s="72"/>
      <c r="J14" s="511"/>
      <c r="K14" s="103" t="s">
        <v>342</v>
      </c>
      <c r="L14" s="96"/>
      <c r="M14" s="511"/>
      <c r="N14" s="519"/>
    </row>
    <row r="15" spans="1:14" ht="15" customHeight="1">
      <c r="A15" s="603"/>
      <c r="B15" s="575"/>
      <c r="C15" s="575"/>
      <c r="D15" s="575"/>
      <c r="E15" s="520"/>
      <c r="F15" s="512"/>
      <c r="G15" s="512"/>
      <c r="H15" s="512"/>
      <c r="I15" s="72"/>
      <c r="J15" s="512"/>
      <c r="K15" s="103" t="s">
        <v>344</v>
      </c>
      <c r="L15" s="96">
        <v>0</v>
      </c>
      <c r="M15" s="512"/>
      <c r="N15" s="520"/>
    </row>
    <row r="16" spans="1:14" ht="24.75" customHeight="1">
      <c r="A16" s="423" t="s">
        <v>374</v>
      </c>
      <c r="B16" s="424">
        <v>851</v>
      </c>
      <c r="C16" s="424">
        <v>85111</v>
      </c>
      <c r="D16" s="424">
        <v>6050</v>
      </c>
      <c r="E16" s="425" t="s">
        <v>722</v>
      </c>
      <c r="F16" s="426">
        <f>G16</f>
        <v>50000</v>
      </c>
      <c r="G16" s="426">
        <f>H16</f>
        <v>50000</v>
      </c>
      <c r="H16" s="426">
        <v>50000</v>
      </c>
      <c r="I16" s="73"/>
      <c r="J16" s="426"/>
      <c r="K16" s="103"/>
      <c r="L16" s="98"/>
      <c r="M16" s="426"/>
      <c r="N16" s="425" t="s">
        <v>445</v>
      </c>
    </row>
    <row r="17" spans="1:14" ht="31.5" customHeight="1">
      <c r="A17" s="423" t="s">
        <v>376</v>
      </c>
      <c r="B17" s="424">
        <v>851</v>
      </c>
      <c r="C17" s="424">
        <v>85111</v>
      </c>
      <c r="D17" s="424">
        <v>6050</v>
      </c>
      <c r="E17" s="425" t="s">
        <v>723</v>
      </c>
      <c r="F17" s="426">
        <f>G17</f>
        <v>72424</v>
      </c>
      <c r="G17" s="426">
        <f>H17</f>
        <v>72424</v>
      </c>
      <c r="H17" s="426">
        <v>72424</v>
      </c>
      <c r="I17" s="73"/>
      <c r="J17" s="426"/>
      <c r="K17" s="103"/>
      <c r="L17" s="98"/>
      <c r="M17" s="426"/>
      <c r="N17" s="425" t="s">
        <v>445</v>
      </c>
    </row>
    <row r="18" spans="1:14" ht="26.25" customHeight="1">
      <c r="A18" s="604" t="s">
        <v>446</v>
      </c>
      <c r="B18" s="605"/>
      <c r="C18" s="605"/>
      <c r="D18" s="605"/>
      <c r="E18" s="606"/>
      <c r="F18" s="102">
        <f>F7+F10+F13+F16+F17</f>
        <v>422424</v>
      </c>
      <c r="G18" s="102">
        <f>G7+G10+G13+G16+G17</f>
        <v>422424</v>
      </c>
      <c r="H18" s="102">
        <f>H7+H10+H13+H16+H17</f>
        <v>197424</v>
      </c>
      <c r="I18" s="102">
        <f>I7+I10+I13</f>
        <v>0</v>
      </c>
      <c r="J18" s="102">
        <f>J7+J10+J13</f>
        <v>0</v>
      </c>
      <c r="K18" s="596">
        <f>L7+L8+L9+L11+L13+L14+L15</f>
        <v>225000</v>
      </c>
      <c r="L18" s="597"/>
      <c r="M18" s="102">
        <f>M7</f>
        <v>0</v>
      </c>
      <c r="N18" s="102" t="s">
        <v>306</v>
      </c>
    </row>
    <row r="19" spans="1:15" ht="16.5" customHeight="1">
      <c r="A19" s="569" t="s">
        <v>188</v>
      </c>
      <c r="B19" s="569"/>
      <c r="C19" s="569"/>
      <c r="D19" s="569"/>
      <c r="E19" s="569"/>
      <c r="F19" s="569"/>
      <c r="G19" s="569"/>
      <c r="H19" s="54"/>
      <c r="I19" s="54"/>
      <c r="J19" s="54"/>
      <c r="K19" s="54"/>
      <c r="L19" s="54"/>
      <c r="M19" s="54"/>
      <c r="N19" s="54"/>
      <c r="O19" s="54"/>
    </row>
    <row r="20" spans="1:15" ht="12.75">
      <c r="A20" s="514" t="s">
        <v>699</v>
      </c>
      <c r="B20" s="514"/>
      <c r="C20" s="514"/>
      <c r="D20" s="514"/>
      <c r="E20" s="514"/>
      <c r="F20" s="514"/>
      <c r="G20" s="514"/>
      <c r="H20" s="54"/>
      <c r="I20" s="54"/>
      <c r="J20" s="507" t="s">
        <v>614</v>
      </c>
      <c r="K20" s="507"/>
      <c r="L20" s="507"/>
      <c r="M20" s="507"/>
      <c r="N20" s="507"/>
      <c r="O20" s="507"/>
    </row>
    <row r="21" spans="1:15" ht="12.75" customHeight="1">
      <c r="A21" s="617" t="s">
        <v>190</v>
      </c>
      <c r="B21" s="617"/>
      <c r="C21" s="617"/>
      <c r="D21" s="617"/>
      <c r="E21" s="617"/>
      <c r="F21" s="617"/>
      <c r="G21" s="617"/>
      <c r="H21" s="242"/>
      <c r="I21" s="242"/>
      <c r="J21" s="242"/>
      <c r="K21" s="242"/>
      <c r="L21" s="507"/>
      <c r="M21" s="507"/>
      <c r="N21" s="507"/>
      <c r="O21" s="74"/>
    </row>
    <row r="22" spans="1:15" ht="12.75">
      <c r="A22" s="514" t="s">
        <v>700</v>
      </c>
      <c r="B22" s="514"/>
      <c r="C22" s="514"/>
      <c r="D22" s="514"/>
      <c r="E22" s="54"/>
      <c r="F22" s="54"/>
      <c r="G22" s="54"/>
      <c r="H22" s="54"/>
      <c r="I22" s="54"/>
      <c r="J22" s="54"/>
      <c r="K22" s="54"/>
      <c r="L22" s="507" t="s">
        <v>633</v>
      </c>
      <c r="M22" s="507"/>
      <c r="N22" s="507"/>
      <c r="O22" s="54"/>
    </row>
    <row r="23" spans="2:13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ht="12" customHeight="1"/>
    <row r="25" ht="12.75" hidden="1"/>
    <row r="26" ht="18" customHeight="1"/>
  </sheetData>
  <mergeCells count="56">
    <mergeCell ref="L21:N21"/>
    <mergeCell ref="A22:D22"/>
    <mergeCell ref="E13:E15"/>
    <mergeCell ref="G13:G15"/>
    <mergeCell ref="H13:H15"/>
    <mergeCell ref="A21:G21"/>
    <mergeCell ref="A19:G19"/>
    <mergeCell ref="A20:G20"/>
    <mergeCell ref="A13:A15"/>
    <mergeCell ref="B13:B15"/>
    <mergeCell ref="N3:N5"/>
    <mergeCell ref="H4:M4"/>
    <mergeCell ref="D3:D5"/>
    <mergeCell ref="F7:F9"/>
    <mergeCell ref="G7:G9"/>
    <mergeCell ref="H7:H9"/>
    <mergeCell ref="J7:J9"/>
    <mergeCell ref="M7:M9"/>
    <mergeCell ref="N7:N9"/>
    <mergeCell ref="K6:L6"/>
    <mergeCell ref="B3:B5"/>
    <mergeCell ref="C3:C5"/>
    <mergeCell ref="G3:M3"/>
    <mergeCell ref="F3:F5"/>
    <mergeCell ref="E3:E5"/>
    <mergeCell ref="G4:G5"/>
    <mergeCell ref="K5:L5"/>
    <mergeCell ref="A7:A9"/>
    <mergeCell ref="C10:C12"/>
    <mergeCell ref="A18:E18"/>
    <mergeCell ref="B7:B9"/>
    <mergeCell ref="C7:C9"/>
    <mergeCell ref="D7:D9"/>
    <mergeCell ref="E7:E9"/>
    <mergeCell ref="B10:B12"/>
    <mergeCell ref="A10:A12"/>
    <mergeCell ref="L22:N22"/>
    <mergeCell ref="E10:E12"/>
    <mergeCell ref="N10:N12"/>
    <mergeCell ref="M10:M12"/>
    <mergeCell ref="F10:F12"/>
    <mergeCell ref="G10:G12"/>
    <mergeCell ref="H10:H12"/>
    <mergeCell ref="J10:J12"/>
    <mergeCell ref="F13:F15"/>
    <mergeCell ref="N13:N15"/>
    <mergeCell ref="H1:N1"/>
    <mergeCell ref="K18:L18"/>
    <mergeCell ref="J20:O20"/>
    <mergeCell ref="C13:C15"/>
    <mergeCell ref="D13:D15"/>
    <mergeCell ref="J13:J15"/>
    <mergeCell ref="M13:M15"/>
    <mergeCell ref="D10:D12"/>
    <mergeCell ref="A2:N2"/>
    <mergeCell ref="A3:A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H8" sqref="H8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11.25390625" style="0" customWidth="1"/>
    <col min="4" max="4" width="11.00390625" style="0" customWidth="1"/>
    <col min="5" max="5" width="55.375" style="0" customWidth="1"/>
    <col min="6" max="6" width="38.00390625" style="0" customWidth="1"/>
    <col min="9" max="13" width="9.125" style="0" hidden="1" customWidth="1"/>
  </cols>
  <sheetData>
    <row r="1" ht="21.75" customHeight="1">
      <c r="F1" s="264" t="s">
        <v>739</v>
      </c>
    </row>
    <row r="2" ht="12" customHeight="1"/>
    <row r="3" spans="1:13" s="80" customFormat="1" ht="15" customHeight="1">
      <c r="A3" s="618" t="s">
        <v>651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</row>
    <row r="4" ht="23.25" customHeight="1" thickBot="1"/>
    <row r="5" spans="1:6" s="35" customFormat="1" ht="36.75" customHeight="1" thickBot="1">
      <c r="A5" s="536" t="s">
        <v>439</v>
      </c>
      <c r="B5" s="537" t="s">
        <v>331</v>
      </c>
      <c r="C5" s="537" t="s">
        <v>332</v>
      </c>
      <c r="D5" s="537" t="s">
        <v>617</v>
      </c>
      <c r="E5" s="537" t="s">
        <v>440</v>
      </c>
      <c r="F5" s="538" t="s">
        <v>652</v>
      </c>
    </row>
    <row r="6" spans="1:6" s="81" customFormat="1" ht="10.5" thickBot="1">
      <c r="A6" s="268">
        <v>1</v>
      </c>
      <c r="B6" s="269">
        <v>2</v>
      </c>
      <c r="C6" s="269">
        <v>3</v>
      </c>
      <c r="D6" s="269">
        <v>4</v>
      </c>
      <c r="E6" s="269">
        <v>5</v>
      </c>
      <c r="F6" s="270">
        <v>6</v>
      </c>
    </row>
    <row r="7" spans="1:6" ht="27" customHeight="1">
      <c r="A7" s="375" t="s">
        <v>369</v>
      </c>
      <c r="B7" s="376">
        <v>754</v>
      </c>
      <c r="C7" s="376"/>
      <c r="D7" s="376"/>
      <c r="E7" s="383" t="s">
        <v>488</v>
      </c>
      <c r="F7" s="377">
        <f>F8+F10</f>
        <v>26400</v>
      </c>
    </row>
    <row r="8" spans="1:6" ht="34.5" customHeight="1">
      <c r="A8" s="384" t="s">
        <v>9</v>
      </c>
      <c r="B8" s="385"/>
      <c r="C8" s="379">
        <v>75405</v>
      </c>
      <c r="D8" s="385"/>
      <c r="E8" s="386" t="s">
        <v>682</v>
      </c>
      <c r="F8" s="380">
        <f>SUM(F9)</f>
        <v>12000</v>
      </c>
    </row>
    <row r="9" spans="1:6" ht="31.5" customHeight="1">
      <c r="A9" s="381"/>
      <c r="B9" s="382"/>
      <c r="C9" s="382"/>
      <c r="D9" s="382">
        <v>6170</v>
      </c>
      <c r="E9" s="266" t="s">
        <v>8</v>
      </c>
      <c r="F9" s="387">
        <f>'Z 2 '!D171</f>
        <v>12000</v>
      </c>
    </row>
    <row r="10" spans="1:6" ht="35.25" customHeight="1">
      <c r="A10" s="378" t="s">
        <v>10</v>
      </c>
      <c r="B10" s="379"/>
      <c r="C10" s="379">
        <v>75411</v>
      </c>
      <c r="D10" s="379"/>
      <c r="E10" s="386" t="s">
        <v>349</v>
      </c>
      <c r="F10" s="380">
        <f>F11</f>
        <v>14400</v>
      </c>
    </row>
    <row r="11" spans="1:6" ht="27.75" customHeight="1">
      <c r="A11" s="267"/>
      <c r="B11" s="265"/>
      <c r="C11" s="265"/>
      <c r="D11" s="265">
        <v>6620</v>
      </c>
      <c r="E11" s="161" t="s">
        <v>7</v>
      </c>
      <c r="F11" s="272">
        <f>'Z 2 '!D199</f>
        <v>14400</v>
      </c>
    </row>
    <row r="12" spans="1:6" ht="27" customHeight="1">
      <c r="A12" s="388" t="s">
        <v>370</v>
      </c>
      <c r="B12" s="389">
        <v>851</v>
      </c>
      <c r="C12" s="389"/>
      <c r="D12" s="389"/>
      <c r="E12" s="395" t="s">
        <v>495</v>
      </c>
      <c r="F12" s="390">
        <f>F13</f>
        <v>150000</v>
      </c>
    </row>
    <row r="13" spans="1:6" ht="30" customHeight="1">
      <c r="A13" s="391" t="s">
        <v>11</v>
      </c>
      <c r="B13" s="392"/>
      <c r="C13" s="392">
        <v>85117</v>
      </c>
      <c r="D13" s="392"/>
      <c r="E13" s="393" t="s">
        <v>703</v>
      </c>
      <c r="F13" s="394">
        <f>F14</f>
        <v>150000</v>
      </c>
    </row>
    <row r="14" spans="1:6" ht="24.75" customHeight="1">
      <c r="A14" s="325"/>
      <c r="B14" s="323"/>
      <c r="C14" s="323"/>
      <c r="D14" s="323">
        <v>6220</v>
      </c>
      <c r="E14" s="63" t="s">
        <v>6</v>
      </c>
      <c r="F14" s="326">
        <f>'Z 2 '!D403</f>
        <v>150000</v>
      </c>
    </row>
    <row r="15" spans="1:6" ht="22.5" customHeight="1" thickBot="1">
      <c r="A15" s="619" t="s">
        <v>446</v>
      </c>
      <c r="B15" s="620"/>
      <c r="C15" s="620"/>
      <c r="D15" s="620"/>
      <c r="E15" s="620"/>
      <c r="F15" s="273">
        <f>F7+F12</f>
        <v>176400</v>
      </c>
    </row>
    <row r="16" ht="12.75" hidden="1"/>
    <row r="17" ht="20.25" customHeight="1"/>
    <row r="18" spans="6:11" ht="12.75">
      <c r="F18" s="514" t="s">
        <v>614</v>
      </c>
      <c r="G18" s="514"/>
      <c r="H18" s="514"/>
      <c r="I18" s="514"/>
      <c r="J18" s="514"/>
      <c r="K18" s="514"/>
    </row>
    <row r="19" ht="12" customHeight="1">
      <c r="F19" s="41"/>
    </row>
    <row r="20" spans="6:8" ht="12.75">
      <c r="F20" s="514" t="s">
        <v>13</v>
      </c>
      <c r="G20" s="514"/>
      <c r="H20" s="514"/>
    </row>
  </sheetData>
  <mergeCells count="4">
    <mergeCell ref="F18:K18"/>
    <mergeCell ref="F20:H20"/>
    <mergeCell ref="A3:M3"/>
    <mergeCell ref="A15:E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85"/>
  <sheetViews>
    <sheetView workbookViewId="0" topLeftCell="B16">
      <selection activeCell="B45" sqref="B45"/>
    </sheetView>
  </sheetViews>
  <sheetFormatPr defaultColWidth="9.00390625" defaultRowHeight="12.75"/>
  <cols>
    <col min="1" max="1" width="4.875" style="5" customWidth="1"/>
    <col min="2" max="2" width="31.3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375" style="0" customWidth="1"/>
    <col min="8" max="8" width="10.125" style="0" customWidth="1"/>
    <col min="9" max="9" width="10.75390625" style="0" customWidth="1"/>
    <col min="10" max="10" width="11.25390625" style="0" customWidth="1"/>
    <col min="11" max="11" width="9.75390625" style="0" customWidth="1"/>
    <col min="12" max="12" width="11.75390625" style="0" customWidth="1"/>
    <col min="13" max="13" width="14.875" style="0" customWidth="1"/>
    <col min="14" max="14" width="15.00390625" style="0" customWidth="1"/>
    <col min="15" max="16" width="12.375" style="0" customWidth="1"/>
  </cols>
  <sheetData>
    <row r="1" spans="1:16" ht="11.25" customHeight="1">
      <c r="A1" s="10"/>
      <c r="K1" s="636" t="s">
        <v>757</v>
      </c>
      <c r="L1" s="636"/>
      <c r="M1" s="636"/>
      <c r="N1" s="636"/>
      <c r="O1" s="636"/>
      <c r="P1" s="636"/>
    </row>
    <row r="2" spans="1:16" ht="11.25" customHeight="1">
      <c r="A2" s="641" t="s">
        <v>193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</row>
    <row r="3" ht="9" customHeight="1" thickBot="1">
      <c r="A3" s="10"/>
    </row>
    <row r="4" spans="1:16" ht="13.5" customHeight="1">
      <c r="A4" s="643" t="s">
        <v>358</v>
      </c>
      <c r="B4" s="626" t="s">
        <v>421</v>
      </c>
      <c r="C4" s="626" t="s">
        <v>14</v>
      </c>
      <c r="D4" s="626" t="s">
        <v>199</v>
      </c>
      <c r="E4" s="642" t="s">
        <v>356</v>
      </c>
      <c r="F4" s="642"/>
      <c r="G4" s="642" t="s">
        <v>422</v>
      </c>
      <c r="H4" s="642"/>
      <c r="I4" s="642"/>
      <c r="J4" s="642"/>
      <c r="K4" s="642"/>
      <c r="L4" s="642"/>
      <c r="M4" s="642"/>
      <c r="N4" s="642"/>
      <c r="O4" s="642"/>
      <c r="P4" s="647"/>
    </row>
    <row r="5" spans="1:16" ht="11.25" customHeight="1">
      <c r="A5" s="644"/>
      <c r="B5" s="623"/>
      <c r="C5" s="623"/>
      <c r="D5" s="623"/>
      <c r="E5" s="623" t="s">
        <v>197</v>
      </c>
      <c r="F5" s="623" t="s">
        <v>423</v>
      </c>
      <c r="G5" s="637" t="s">
        <v>690</v>
      </c>
      <c r="H5" s="637"/>
      <c r="I5" s="637"/>
      <c r="J5" s="637"/>
      <c r="K5" s="637"/>
      <c r="L5" s="637"/>
      <c r="M5" s="637"/>
      <c r="N5" s="637"/>
      <c r="O5" s="637"/>
      <c r="P5" s="646"/>
    </row>
    <row r="6" spans="1:16" ht="11.25" customHeight="1">
      <c r="A6" s="644"/>
      <c r="B6" s="623"/>
      <c r="C6" s="623"/>
      <c r="D6" s="623"/>
      <c r="E6" s="623"/>
      <c r="F6" s="623"/>
      <c r="G6" s="623" t="s">
        <v>424</v>
      </c>
      <c r="H6" s="638" t="s">
        <v>425</v>
      </c>
      <c r="I6" s="638"/>
      <c r="J6" s="638"/>
      <c r="K6" s="638"/>
      <c r="L6" s="638"/>
      <c r="M6" s="638"/>
      <c r="N6" s="638"/>
      <c r="O6" s="638"/>
      <c r="P6" s="639"/>
    </row>
    <row r="7" spans="1:16" ht="12.75" customHeight="1">
      <c r="A7" s="644"/>
      <c r="B7" s="623"/>
      <c r="C7" s="623"/>
      <c r="D7" s="623"/>
      <c r="E7" s="623"/>
      <c r="F7" s="623"/>
      <c r="G7" s="623"/>
      <c r="H7" s="637" t="s">
        <v>426</v>
      </c>
      <c r="I7" s="637"/>
      <c r="J7" s="637"/>
      <c r="K7" s="637"/>
      <c r="L7" s="623" t="s">
        <v>423</v>
      </c>
      <c r="M7" s="623"/>
      <c r="N7" s="623"/>
      <c r="O7" s="623"/>
      <c r="P7" s="625"/>
    </row>
    <row r="8" spans="1:16" ht="10.5" customHeight="1">
      <c r="A8" s="644"/>
      <c r="B8" s="623"/>
      <c r="C8" s="623"/>
      <c r="D8" s="623"/>
      <c r="E8" s="623"/>
      <c r="F8" s="623"/>
      <c r="G8" s="623"/>
      <c r="H8" s="623" t="s">
        <v>427</v>
      </c>
      <c r="I8" s="640" t="s">
        <v>428</v>
      </c>
      <c r="J8" s="640"/>
      <c r="K8" s="640"/>
      <c r="L8" s="623" t="s">
        <v>429</v>
      </c>
      <c r="M8" s="623" t="s">
        <v>428</v>
      </c>
      <c r="N8" s="623"/>
      <c r="O8" s="623"/>
      <c r="P8" s="625"/>
    </row>
    <row r="9" spans="1:16" ht="35.25" customHeight="1" thickBot="1">
      <c r="A9" s="645"/>
      <c r="B9" s="624"/>
      <c r="C9" s="624"/>
      <c r="D9" s="624"/>
      <c r="E9" s="624"/>
      <c r="F9" s="624"/>
      <c r="G9" s="624"/>
      <c r="H9" s="624"/>
      <c r="I9" s="396" t="s">
        <v>430</v>
      </c>
      <c r="J9" s="396" t="s">
        <v>431</v>
      </c>
      <c r="K9" s="396" t="s">
        <v>432</v>
      </c>
      <c r="L9" s="624"/>
      <c r="M9" s="456" t="s">
        <v>433</v>
      </c>
      <c r="N9" s="396" t="s">
        <v>430</v>
      </c>
      <c r="O9" s="396" t="s">
        <v>431</v>
      </c>
      <c r="P9" s="397" t="s">
        <v>432</v>
      </c>
    </row>
    <row r="10" spans="1:16" s="75" customFormat="1" ht="10.5" customHeight="1" thickBot="1">
      <c r="A10" s="398">
        <v>1</v>
      </c>
      <c r="B10" s="399">
        <v>2</v>
      </c>
      <c r="C10" s="399">
        <v>3</v>
      </c>
      <c r="D10" s="399">
        <v>4</v>
      </c>
      <c r="E10" s="399">
        <v>5</v>
      </c>
      <c r="F10" s="399">
        <v>6</v>
      </c>
      <c r="G10" s="399">
        <v>7</v>
      </c>
      <c r="H10" s="399">
        <v>8</v>
      </c>
      <c r="I10" s="399">
        <v>9</v>
      </c>
      <c r="J10" s="399">
        <v>10</v>
      </c>
      <c r="K10" s="399">
        <v>11</v>
      </c>
      <c r="L10" s="399">
        <v>12</v>
      </c>
      <c r="M10" s="399">
        <v>13</v>
      </c>
      <c r="N10" s="399">
        <v>14</v>
      </c>
      <c r="O10" s="399">
        <v>15</v>
      </c>
      <c r="P10" s="400">
        <v>16</v>
      </c>
    </row>
    <row r="11" spans="1:16" s="75" customFormat="1" ht="14.25" customHeight="1" thickBot="1">
      <c r="A11" s="330" t="s">
        <v>369</v>
      </c>
      <c r="B11" s="332" t="s">
        <v>194</v>
      </c>
      <c r="C11" s="331"/>
      <c r="D11" s="333">
        <f>D15</f>
        <v>6955439</v>
      </c>
      <c r="E11" s="333">
        <f aca="true" t="shared" si="0" ref="E11:P11">E15</f>
        <v>3385445</v>
      </c>
      <c r="F11" s="333">
        <f t="shared" si="0"/>
        <v>3569994</v>
      </c>
      <c r="G11" s="333">
        <f t="shared" si="0"/>
        <v>864760</v>
      </c>
      <c r="H11" s="333">
        <f t="shared" si="0"/>
        <v>609865</v>
      </c>
      <c r="I11" s="333">
        <f t="shared" si="0"/>
        <v>0</v>
      </c>
      <c r="J11" s="333">
        <f t="shared" si="0"/>
        <v>0</v>
      </c>
      <c r="K11" s="333">
        <f t="shared" si="0"/>
        <v>609865</v>
      </c>
      <c r="L11" s="333">
        <f t="shared" si="0"/>
        <v>254895</v>
      </c>
      <c r="M11" s="333">
        <f t="shared" si="0"/>
        <v>254895</v>
      </c>
      <c r="N11" s="333">
        <f t="shared" si="0"/>
        <v>0</v>
      </c>
      <c r="O11" s="333">
        <f t="shared" si="0"/>
        <v>0</v>
      </c>
      <c r="P11" s="334">
        <f t="shared" si="0"/>
        <v>0</v>
      </c>
    </row>
    <row r="12" spans="1:16" s="10" customFormat="1" ht="12.75">
      <c r="A12" s="628"/>
      <c r="B12" s="621" t="s">
        <v>436</v>
      </c>
      <c r="C12" s="621"/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2"/>
    </row>
    <row r="13" spans="1:16" s="10" customFormat="1" ht="12.75">
      <c r="A13" s="628"/>
      <c r="B13" s="632" t="s">
        <v>435</v>
      </c>
      <c r="C13" s="632"/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633"/>
    </row>
    <row r="14" spans="1:16" s="10" customFormat="1" ht="13.5" thickBot="1">
      <c r="A14" s="628"/>
      <c r="B14" s="634" t="s">
        <v>437</v>
      </c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5"/>
    </row>
    <row r="15" spans="1:16" s="10" customFormat="1" ht="13.5" thickBot="1">
      <c r="A15" s="629"/>
      <c r="B15" s="440" t="s">
        <v>434</v>
      </c>
      <c r="C15" s="441" t="s">
        <v>200</v>
      </c>
      <c r="D15" s="442">
        <f>D16+D17</f>
        <v>6955439</v>
      </c>
      <c r="E15" s="442">
        <f>E16+E17</f>
        <v>3385445</v>
      </c>
      <c r="F15" s="442">
        <f>F16+F17</f>
        <v>3569994</v>
      </c>
      <c r="G15" s="442">
        <f aca="true" t="shared" si="1" ref="G15:P15">G16+G17+G19</f>
        <v>864760</v>
      </c>
      <c r="H15" s="442">
        <f>H16+H17</f>
        <v>609865</v>
      </c>
      <c r="I15" s="442">
        <f t="shared" si="1"/>
        <v>0</v>
      </c>
      <c r="J15" s="442">
        <f t="shared" si="1"/>
        <v>0</v>
      </c>
      <c r="K15" s="442">
        <f>K16+K17</f>
        <v>609865</v>
      </c>
      <c r="L15" s="442">
        <f>L16+L17</f>
        <v>254895</v>
      </c>
      <c r="M15" s="442">
        <f t="shared" si="1"/>
        <v>254895</v>
      </c>
      <c r="N15" s="442">
        <f t="shared" si="1"/>
        <v>0</v>
      </c>
      <c r="O15" s="442">
        <f t="shared" si="1"/>
        <v>0</v>
      </c>
      <c r="P15" s="443">
        <f t="shared" si="1"/>
        <v>0</v>
      </c>
    </row>
    <row r="16" spans="1:16" s="10" customFormat="1" ht="12.75">
      <c r="A16" s="628"/>
      <c r="B16" s="444" t="s">
        <v>195</v>
      </c>
      <c r="C16" s="444"/>
      <c r="D16" s="308">
        <f>E16+F16</f>
        <v>6090679</v>
      </c>
      <c r="E16" s="308">
        <v>2775580</v>
      </c>
      <c r="F16" s="308">
        <v>3315099</v>
      </c>
      <c r="G16" s="308"/>
      <c r="H16" s="308"/>
      <c r="I16" s="308"/>
      <c r="J16" s="308"/>
      <c r="K16" s="308"/>
      <c r="L16" s="308"/>
      <c r="M16" s="308"/>
      <c r="N16" s="308"/>
      <c r="O16" s="308"/>
      <c r="P16" s="445"/>
    </row>
    <row r="17" spans="1:16" s="10" customFormat="1" ht="12.75">
      <c r="A17" s="628"/>
      <c r="B17" s="446" t="s">
        <v>17</v>
      </c>
      <c r="C17" s="447"/>
      <c r="D17" s="198">
        <f>D18+D19</f>
        <v>864760</v>
      </c>
      <c r="E17" s="198">
        <f>E19</f>
        <v>609865</v>
      </c>
      <c r="F17" s="198">
        <f>F18</f>
        <v>254895</v>
      </c>
      <c r="G17" s="198">
        <f>H17+L17</f>
        <v>864760</v>
      </c>
      <c r="H17" s="448">
        <f>I17+J17+K17</f>
        <v>609865</v>
      </c>
      <c r="I17" s="448"/>
      <c r="J17" s="448"/>
      <c r="K17" s="448">
        <v>609865</v>
      </c>
      <c r="L17" s="448">
        <f>M17+N17+O17+P17</f>
        <v>254895</v>
      </c>
      <c r="M17" s="448">
        <v>254895</v>
      </c>
      <c r="N17" s="448"/>
      <c r="O17" s="448"/>
      <c r="P17" s="449"/>
    </row>
    <row r="18" spans="1:16" s="10" customFormat="1" ht="12.75">
      <c r="A18" s="628"/>
      <c r="B18" s="446" t="s">
        <v>18</v>
      </c>
      <c r="C18" s="447" t="s">
        <v>15</v>
      </c>
      <c r="D18" s="198">
        <f>E18+F18</f>
        <v>254895</v>
      </c>
      <c r="E18" s="198"/>
      <c r="F18" s="198">
        <f>L18</f>
        <v>254895</v>
      </c>
      <c r="G18" s="198"/>
      <c r="H18" s="448">
        <f>I18+J18+K18</f>
        <v>0</v>
      </c>
      <c r="I18" s="448"/>
      <c r="J18" s="448"/>
      <c r="K18" s="448"/>
      <c r="L18" s="448">
        <f>M18+N18+O18+P18</f>
        <v>254895</v>
      </c>
      <c r="M18" s="448">
        <v>254895</v>
      </c>
      <c r="N18" s="448"/>
      <c r="O18" s="448"/>
      <c r="P18" s="449"/>
    </row>
    <row r="19" spans="1:16" s="10" customFormat="1" ht="13.5" thickBot="1">
      <c r="A19" s="628"/>
      <c r="B19" s="446" t="s">
        <v>18</v>
      </c>
      <c r="C19" s="284" t="s">
        <v>16</v>
      </c>
      <c r="D19" s="198">
        <f>E19+F19</f>
        <v>609865</v>
      </c>
      <c r="E19" s="198">
        <f>H19</f>
        <v>609865</v>
      </c>
      <c r="F19" s="198">
        <v>0</v>
      </c>
      <c r="G19" s="198"/>
      <c r="H19" s="448">
        <f>I19+J19+K19</f>
        <v>609865</v>
      </c>
      <c r="I19" s="198"/>
      <c r="J19" s="198"/>
      <c r="K19" s="198">
        <v>609865</v>
      </c>
      <c r="L19" s="448"/>
      <c r="M19" s="198"/>
      <c r="N19" s="198"/>
      <c r="O19" s="198"/>
      <c r="P19" s="450"/>
    </row>
    <row r="20" spans="1:16" s="10" customFormat="1" ht="15.75" customHeight="1" thickBot="1">
      <c r="A20" s="329" t="s">
        <v>370</v>
      </c>
      <c r="B20" s="276" t="s">
        <v>198</v>
      </c>
      <c r="C20" s="276"/>
      <c r="D20" s="335">
        <f>D24+D53</f>
        <v>1257636</v>
      </c>
      <c r="E20" s="335">
        <f aca="true" t="shared" si="2" ref="E20:P20">E24+E53</f>
        <v>180000</v>
      </c>
      <c r="F20" s="335">
        <f t="shared" si="2"/>
        <v>1077636</v>
      </c>
      <c r="G20" s="335">
        <f t="shared" si="2"/>
        <v>604360</v>
      </c>
      <c r="H20" s="335">
        <f t="shared" si="2"/>
        <v>83634</v>
      </c>
      <c r="I20" s="335">
        <f t="shared" si="2"/>
        <v>0</v>
      </c>
      <c r="J20" s="335">
        <f t="shared" si="2"/>
        <v>0</v>
      </c>
      <c r="K20" s="335">
        <f t="shared" si="2"/>
        <v>83634</v>
      </c>
      <c r="L20" s="335">
        <f t="shared" si="2"/>
        <v>520726</v>
      </c>
      <c r="M20" s="335">
        <f t="shared" si="2"/>
        <v>0</v>
      </c>
      <c r="N20" s="335">
        <f t="shared" si="2"/>
        <v>0</v>
      </c>
      <c r="O20" s="335">
        <f t="shared" si="2"/>
        <v>0</v>
      </c>
      <c r="P20" s="336">
        <f t="shared" si="2"/>
        <v>520726</v>
      </c>
    </row>
    <row r="21" spans="1:16" s="10" customFormat="1" ht="12.75">
      <c r="A21" s="627" t="s">
        <v>751</v>
      </c>
      <c r="B21" s="630" t="s">
        <v>709</v>
      </c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1"/>
    </row>
    <row r="22" spans="1:16" s="10" customFormat="1" ht="12.75">
      <c r="A22" s="628"/>
      <c r="B22" s="632" t="s">
        <v>708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3"/>
    </row>
    <row r="23" spans="1:16" s="10" customFormat="1" ht="13.5" thickBot="1">
      <c r="A23" s="628"/>
      <c r="B23" s="634" t="s">
        <v>710</v>
      </c>
      <c r="C23" s="634"/>
      <c r="D23" s="634"/>
      <c r="E23" s="634"/>
      <c r="F23" s="634"/>
      <c r="G23" s="634"/>
      <c r="H23" s="634"/>
      <c r="I23" s="634"/>
      <c r="J23" s="634"/>
      <c r="K23" s="634"/>
      <c r="L23" s="634"/>
      <c r="M23" s="634"/>
      <c r="N23" s="634"/>
      <c r="O23" s="634"/>
      <c r="P23" s="635"/>
    </row>
    <row r="24" spans="1:16" s="10" customFormat="1" ht="13.5" thickBot="1">
      <c r="A24" s="629"/>
      <c r="B24" s="440" t="s">
        <v>434</v>
      </c>
      <c r="C24" s="451" t="s">
        <v>711</v>
      </c>
      <c r="D24" s="442">
        <f>F24+E24</f>
        <v>1200000</v>
      </c>
      <c r="E24" s="442">
        <f>-E25+E26+E49</f>
        <v>180000</v>
      </c>
      <c r="F24" s="442">
        <f>F25+F26+F49</f>
        <v>1020000</v>
      </c>
      <c r="G24" s="442">
        <f>H24+L24</f>
        <v>557560</v>
      </c>
      <c r="H24" s="442">
        <f>I24+J24+K24</f>
        <v>83634</v>
      </c>
      <c r="I24" s="442"/>
      <c r="J24" s="442"/>
      <c r="K24" s="442">
        <f>K25+K26+K49</f>
        <v>83634</v>
      </c>
      <c r="L24" s="442">
        <f>P24+O24+N24+M24</f>
        <v>473926</v>
      </c>
      <c r="M24" s="442"/>
      <c r="N24" s="442"/>
      <c r="O24" s="442"/>
      <c r="P24" s="443">
        <f>P25+P26+P49</f>
        <v>473926</v>
      </c>
    </row>
    <row r="25" spans="1:16" s="10" customFormat="1" ht="12.75">
      <c r="A25" s="628"/>
      <c r="B25" s="444" t="s">
        <v>195</v>
      </c>
      <c r="C25" s="444"/>
      <c r="D25" s="452"/>
      <c r="E25" s="452">
        <v>0</v>
      </c>
      <c r="F25" s="452">
        <v>0</v>
      </c>
      <c r="G25" s="452">
        <f>H25+L25</f>
        <v>0</v>
      </c>
      <c r="H25" s="452">
        <f>I25+J25+K25</f>
        <v>0</v>
      </c>
      <c r="I25" s="308"/>
      <c r="J25" s="308"/>
      <c r="K25" s="308"/>
      <c r="L25" s="452">
        <f>P25+O25+N25+M25</f>
        <v>0</v>
      </c>
      <c r="M25" s="308"/>
      <c r="N25" s="308"/>
      <c r="O25" s="308"/>
      <c r="P25" s="445"/>
    </row>
    <row r="26" spans="1:16" s="10" customFormat="1" ht="12.75">
      <c r="A26" s="628"/>
      <c r="B26" s="284" t="s">
        <v>17</v>
      </c>
      <c r="C26" s="284"/>
      <c r="D26" s="448">
        <f>F26+E26</f>
        <v>557560</v>
      </c>
      <c r="E26" s="448">
        <f>H26</f>
        <v>83634</v>
      </c>
      <c r="F26" s="448">
        <f>L26</f>
        <v>473926</v>
      </c>
      <c r="G26" s="448">
        <f aca="true" t="shared" si="3" ref="G26:G48">H26+L26</f>
        <v>557560</v>
      </c>
      <c r="H26" s="448">
        <f>I26+J26+K26</f>
        <v>83634</v>
      </c>
      <c r="I26" s="198"/>
      <c r="J26" s="198"/>
      <c r="K26" s="198">
        <f>SUM(K28:K48)</f>
        <v>83634</v>
      </c>
      <c r="L26" s="448">
        <f>P26+O26+N26+M26</f>
        <v>473926</v>
      </c>
      <c r="M26" s="198"/>
      <c r="N26" s="198"/>
      <c r="O26" s="198"/>
      <c r="P26" s="450">
        <f>SUM(P27:P48)</f>
        <v>473926</v>
      </c>
    </row>
    <row r="27" spans="1:16" s="10" customFormat="1" ht="12.75">
      <c r="A27" s="628"/>
      <c r="B27" s="285" t="s">
        <v>313</v>
      </c>
      <c r="C27" s="284" t="s">
        <v>19</v>
      </c>
      <c r="D27" s="448">
        <f aca="true" t="shared" si="4" ref="D27:D48">F27+E27</f>
        <v>66886</v>
      </c>
      <c r="E27" s="448">
        <f aca="true" t="shared" si="5" ref="E27:E48">H27</f>
        <v>0</v>
      </c>
      <c r="F27" s="448">
        <f aca="true" t="shared" si="6" ref="F27:F48">L27</f>
        <v>66886</v>
      </c>
      <c r="G27" s="448">
        <f t="shared" si="3"/>
        <v>66886</v>
      </c>
      <c r="H27" s="448">
        <f>I27+J27+K27</f>
        <v>0</v>
      </c>
      <c r="I27" s="198"/>
      <c r="J27" s="198"/>
      <c r="K27" s="198"/>
      <c r="L27" s="448">
        <f>M27+N27+O27+P27</f>
        <v>66886</v>
      </c>
      <c r="M27" s="198"/>
      <c r="N27" s="198"/>
      <c r="O27" s="198"/>
      <c r="P27" s="449">
        <f>'Z 2 '!D137</f>
        <v>66886</v>
      </c>
    </row>
    <row r="28" spans="1:16" s="10" customFormat="1" ht="12.75">
      <c r="A28" s="628"/>
      <c r="B28" s="285" t="s">
        <v>313</v>
      </c>
      <c r="C28" s="284" t="s">
        <v>20</v>
      </c>
      <c r="D28" s="448">
        <f t="shared" si="4"/>
        <v>11804</v>
      </c>
      <c r="E28" s="448">
        <f t="shared" si="5"/>
        <v>11804</v>
      </c>
      <c r="F28" s="448">
        <f t="shared" si="6"/>
        <v>0</v>
      </c>
      <c r="G28" s="448">
        <f t="shared" si="3"/>
        <v>11804</v>
      </c>
      <c r="H28" s="448">
        <f aca="true" t="shared" si="7" ref="H28:H48">I28+J28+K28</f>
        <v>11804</v>
      </c>
      <c r="I28" s="198"/>
      <c r="J28" s="198"/>
      <c r="K28" s="198">
        <f>'Z 2 '!D138</f>
        <v>11804</v>
      </c>
      <c r="L28" s="448">
        <f aca="true" t="shared" si="8" ref="L28:L48">M28+N28+O28+P28</f>
        <v>0</v>
      </c>
      <c r="M28" s="198"/>
      <c r="N28" s="198"/>
      <c r="O28" s="198"/>
      <c r="P28" s="449"/>
    </row>
    <row r="29" spans="1:16" s="10" customFormat="1" ht="12.75">
      <c r="A29" s="628"/>
      <c r="B29" s="285" t="s">
        <v>114</v>
      </c>
      <c r="C29" s="284" t="s">
        <v>21</v>
      </c>
      <c r="D29" s="448">
        <f t="shared" si="4"/>
        <v>10100</v>
      </c>
      <c r="E29" s="448">
        <f t="shared" si="5"/>
        <v>0</v>
      </c>
      <c r="F29" s="448">
        <f t="shared" si="6"/>
        <v>10100</v>
      </c>
      <c r="G29" s="448">
        <f t="shared" si="3"/>
        <v>10100</v>
      </c>
      <c r="H29" s="448">
        <f t="shared" si="7"/>
        <v>0</v>
      </c>
      <c r="I29" s="198"/>
      <c r="J29" s="198"/>
      <c r="K29" s="198"/>
      <c r="L29" s="448">
        <f t="shared" si="8"/>
        <v>10100</v>
      </c>
      <c r="M29" s="198"/>
      <c r="N29" s="198"/>
      <c r="O29" s="198"/>
      <c r="P29" s="449">
        <f>'Z 2 '!D139</f>
        <v>10100</v>
      </c>
    </row>
    <row r="30" spans="1:16" s="10" customFormat="1" ht="12.75">
      <c r="A30" s="628"/>
      <c r="B30" s="285" t="s">
        <v>114</v>
      </c>
      <c r="C30" s="284" t="s">
        <v>22</v>
      </c>
      <c r="D30" s="448">
        <f t="shared" si="4"/>
        <v>1782</v>
      </c>
      <c r="E30" s="448">
        <f t="shared" si="5"/>
        <v>1782</v>
      </c>
      <c r="F30" s="448">
        <f t="shared" si="6"/>
        <v>0</v>
      </c>
      <c r="G30" s="448">
        <f t="shared" si="3"/>
        <v>1782</v>
      </c>
      <c r="H30" s="448">
        <f t="shared" si="7"/>
        <v>1782</v>
      </c>
      <c r="I30" s="198"/>
      <c r="J30" s="198"/>
      <c r="K30" s="198">
        <f>'Z 2 '!D140</f>
        <v>1782</v>
      </c>
      <c r="L30" s="448">
        <f t="shared" si="8"/>
        <v>0</v>
      </c>
      <c r="M30" s="198"/>
      <c r="N30" s="198"/>
      <c r="O30" s="198"/>
      <c r="P30" s="449"/>
    </row>
    <row r="31" spans="1:16" s="10" customFormat="1" ht="12.75">
      <c r="A31" s="628"/>
      <c r="B31" s="285" t="s">
        <v>54</v>
      </c>
      <c r="C31" s="284" t="s">
        <v>23</v>
      </c>
      <c r="D31" s="448">
        <f t="shared" si="4"/>
        <v>1639</v>
      </c>
      <c r="E31" s="448">
        <f t="shared" si="5"/>
        <v>0</v>
      </c>
      <c r="F31" s="448">
        <f t="shared" si="6"/>
        <v>1639</v>
      </c>
      <c r="G31" s="448">
        <f t="shared" si="3"/>
        <v>1639</v>
      </c>
      <c r="H31" s="448">
        <f t="shared" si="7"/>
        <v>0</v>
      </c>
      <c r="I31" s="198"/>
      <c r="J31" s="198"/>
      <c r="K31" s="198"/>
      <c r="L31" s="448">
        <f t="shared" si="8"/>
        <v>1639</v>
      </c>
      <c r="M31" s="198"/>
      <c r="N31" s="198"/>
      <c r="O31" s="198"/>
      <c r="P31" s="449">
        <f>'Z 2 '!D141</f>
        <v>1639</v>
      </c>
    </row>
    <row r="32" spans="1:16" s="10" customFormat="1" ht="12.75">
      <c r="A32" s="628"/>
      <c r="B32" s="285" t="s">
        <v>54</v>
      </c>
      <c r="C32" s="284" t="s">
        <v>24</v>
      </c>
      <c r="D32" s="448">
        <f t="shared" si="4"/>
        <v>289</v>
      </c>
      <c r="E32" s="448">
        <f t="shared" si="5"/>
        <v>289</v>
      </c>
      <c r="F32" s="448">
        <f t="shared" si="6"/>
        <v>0</v>
      </c>
      <c r="G32" s="448">
        <f t="shared" si="3"/>
        <v>289</v>
      </c>
      <c r="H32" s="448">
        <f t="shared" si="7"/>
        <v>289</v>
      </c>
      <c r="I32" s="198"/>
      <c r="J32" s="198"/>
      <c r="K32" s="198">
        <f>'Z 2 '!D142</f>
        <v>289</v>
      </c>
      <c r="L32" s="448">
        <f t="shared" si="8"/>
        <v>0</v>
      </c>
      <c r="M32" s="198"/>
      <c r="N32" s="198"/>
      <c r="O32" s="198"/>
      <c r="P32" s="449"/>
    </row>
    <row r="33" spans="1:16" s="10" customFormat="1" ht="12.75">
      <c r="A33" s="628"/>
      <c r="B33" s="285" t="s">
        <v>42</v>
      </c>
      <c r="C33" s="284" t="s">
        <v>25</v>
      </c>
      <c r="D33" s="448">
        <f t="shared" si="4"/>
        <v>15300</v>
      </c>
      <c r="E33" s="448">
        <f t="shared" si="5"/>
        <v>0</v>
      </c>
      <c r="F33" s="448">
        <f t="shared" si="6"/>
        <v>15300</v>
      </c>
      <c r="G33" s="448">
        <f t="shared" si="3"/>
        <v>15300</v>
      </c>
      <c r="H33" s="448">
        <f t="shared" si="7"/>
        <v>0</v>
      </c>
      <c r="I33" s="198"/>
      <c r="J33" s="198"/>
      <c r="K33" s="198"/>
      <c r="L33" s="448">
        <f t="shared" si="8"/>
        <v>15300</v>
      </c>
      <c r="M33" s="198"/>
      <c r="N33" s="198"/>
      <c r="O33" s="198"/>
      <c r="P33" s="449">
        <f>'Z 2 '!D144</f>
        <v>15300</v>
      </c>
    </row>
    <row r="34" spans="1:16" s="10" customFormat="1" ht="12.75">
      <c r="A34" s="628"/>
      <c r="B34" s="285" t="s">
        <v>42</v>
      </c>
      <c r="C34" s="284" t="s">
        <v>26</v>
      </c>
      <c r="D34" s="448">
        <f t="shared" si="4"/>
        <v>2700</v>
      </c>
      <c r="E34" s="448">
        <f t="shared" si="5"/>
        <v>2700</v>
      </c>
      <c r="F34" s="448">
        <f t="shared" si="6"/>
        <v>0</v>
      </c>
      <c r="G34" s="448">
        <f t="shared" si="3"/>
        <v>2700</v>
      </c>
      <c r="H34" s="448">
        <f t="shared" si="7"/>
        <v>2700</v>
      </c>
      <c r="I34" s="198"/>
      <c r="J34" s="198"/>
      <c r="K34" s="198">
        <f>'Z 2 '!D145</f>
        <v>2700</v>
      </c>
      <c r="L34" s="448">
        <f t="shared" si="8"/>
        <v>0</v>
      </c>
      <c r="M34" s="198"/>
      <c r="N34" s="198"/>
      <c r="O34" s="198"/>
      <c r="P34" s="449"/>
    </row>
    <row r="35" spans="1:16" s="10" customFormat="1" ht="12.75">
      <c r="A35" s="628"/>
      <c r="B35" s="285" t="s">
        <v>56</v>
      </c>
      <c r="C35" s="284" t="s">
        <v>27</v>
      </c>
      <c r="D35" s="448">
        <f t="shared" si="4"/>
        <v>25500</v>
      </c>
      <c r="E35" s="448">
        <f t="shared" si="5"/>
        <v>0</v>
      </c>
      <c r="F35" s="448">
        <f t="shared" si="6"/>
        <v>25500</v>
      </c>
      <c r="G35" s="448">
        <f t="shared" si="3"/>
        <v>25500</v>
      </c>
      <c r="H35" s="448">
        <f t="shared" si="7"/>
        <v>0</v>
      </c>
      <c r="I35" s="198"/>
      <c r="J35" s="198"/>
      <c r="K35" s="198"/>
      <c r="L35" s="448">
        <f t="shared" si="8"/>
        <v>25500</v>
      </c>
      <c r="M35" s="198"/>
      <c r="N35" s="198"/>
      <c r="O35" s="198"/>
      <c r="P35" s="449">
        <f>'Z 2 '!D147</f>
        <v>25500</v>
      </c>
    </row>
    <row r="36" spans="1:16" s="10" customFormat="1" ht="12.75">
      <c r="A36" s="628"/>
      <c r="B36" s="285" t="s">
        <v>56</v>
      </c>
      <c r="C36" s="284" t="s">
        <v>28</v>
      </c>
      <c r="D36" s="448">
        <f t="shared" si="4"/>
        <v>4500</v>
      </c>
      <c r="E36" s="448">
        <f t="shared" si="5"/>
        <v>4500</v>
      </c>
      <c r="F36" s="448">
        <f t="shared" si="6"/>
        <v>0</v>
      </c>
      <c r="G36" s="448">
        <f t="shared" si="3"/>
        <v>4500</v>
      </c>
      <c r="H36" s="448">
        <f t="shared" si="7"/>
        <v>4500</v>
      </c>
      <c r="I36" s="198"/>
      <c r="J36" s="198"/>
      <c r="K36" s="198">
        <f>'Z 2 '!D148</f>
        <v>4500</v>
      </c>
      <c r="L36" s="448">
        <f t="shared" si="8"/>
        <v>0</v>
      </c>
      <c r="M36" s="198"/>
      <c r="N36" s="198"/>
      <c r="O36" s="198"/>
      <c r="P36" s="449"/>
    </row>
    <row r="37" spans="1:16" s="10" customFormat="1" ht="12.75">
      <c r="A37" s="628"/>
      <c r="B37" s="284" t="s">
        <v>248</v>
      </c>
      <c r="C37" s="284" t="s">
        <v>29</v>
      </c>
      <c r="D37" s="448">
        <f t="shared" si="4"/>
        <v>104503</v>
      </c>
      <c r="E37" s="448">
        <f t="shared" si="5"/>
        <v>0</v>
      </c>
      <c r="F37" s="448">
        <f t="shared" si="6"/>
        <v>104503</v>
      </c>
      <c r="G37" s="448">
        <f t="shared" si="3"/>
        <v>104503</v>
      </c>
      <c r="H37" s="448">
        <f t="shared" si="7"/>
        <v>0</v>
      </c>
      <c r="I37" s="198"/>
      <c r="J37" s="198"/>
      <c r="K37" s="198"/>
      <c r="L37" s="448">
        <f t="shared" si="8"/>
        <v>104503</v>
      </c>
      <c r="M37" s="198"/>
      <c r="N37" s="198"/>
      <c r="O37" s="198"/>
      <c r="P37" s="449">
        <f>'Z 2 '!D149</f>
        <v>104503</v>
      </c>
    </row>
    <row r="38" spans="1:16" s="10" customFormat="1" ht="12.75">
      <c r="A38" s="628"/>
      <c r="B38" s="284" t="s">
        <v>248</v>
      </c>
      <c r="C38" s="284" t="s">
        <v>30</v>
      </c>
      <c r="D38" s="448">
        <f t="shared" si="4"/>
        <v>18442</v>
      </c>
      <c r="E38" s="448">
        <f t="shared" si="5"/>
        <v>18442</v>
      </c>
      <c r="F38" s="448">
        <f t="shared" si="6"/>
        <v>0</v>
      </c>
      <c r="G38" s="448">
        <f t="shared" si="3"/>
        <v>18442</v>
      </c>
      <c r="H38" s="448">
        <f t="shared" si="7"/>
        <v>18442</v>
      </c>
      <c r="I38" s="198"/>
      <c r="J38" s="198"/>
      <c r="K38" s="198">
        <f>'Z 2 '!D150</f>
        <v>18442</v>
      </c>
      <c r="L38" s="448">
        <f t="shared" si="8"/>
        <v>0</v>
      </c>
      <c r="M38" s="198"/>
      <c r="N38" s="198"/>
      <c r="O38" s="198"/>
      <c r="P38" s="449"/>
    </row>
    <row r="39" spans="1:16" s="10" customFormat="1" ht="12.75">
      <c r="A39" s="628"/>
      <c r="B39" s="285" t="s">
        <v>263</v>
      </c>
      <c r="C39" s="284" t="s">
        <v>31</v>
      </c>
      <c r="D39" s="448">
        <f t="shared" si="4"/>
        <v>5950</v>
      </c>
      <c r="E39" s="448">
        <f t="shared" si="5"/>
        <v>0</v>
      </c>
      <c r="F39" s="448">
        <f t="shared" si="6"/>
        <v>5950</v>
      </c>
      <c r="G39" s="448">
        <f t="shared" si="3"/>
        <v>5950</v>
      </c>
      <c r="H39" s="448">
        <f t="shared" si="7"/>
        <v>0</v>
      </c>
      <c r="I39" s="198"/>
      <c r="J39" s="198"/>
      <c r="K39" s="198"/>
      <c r="L39" s="448">
        <f t="shared" si="8"/>
        <v>5950</v>
      </c>
      <c r="M39" s="198"/>
      <c r="N39" s="198"/>
      <c r="O39" s="198"/>
      <c r="P39" s="449">
        <f>'Z 2 '!D151</f>
        <v>5950</v>
      </c>
    </row>
    <row r="40" spans="1:16" s="10" customFormat="1" ht="12.75">
      <c r="A40" s="628"/>
      <c r="B40" s="285" t="s">
        <v>263</v>
      </c>
      <c r="C40" s="284" t="s">
        <v>32</v>
      </c>
      <c r="D40" s="448">
        <f t="shared" si="4"/>
        <v>1050</v>
      </c>
      <c r="E40" s="448">
        <f t="shared" si="5"/>
        <v>1050</v>
      </c>
      <c r="F40" s="448">
        <f t="shared" si="6"/>
        <v>0</v>
      </c>
      <c r="G40" s="448">
        <f t="shared" si="3"/>
        <v>1050</v>
      </c>
      <c r="H40" s="448">
        <f t="shared" si="7"/>
        <v>1050</v>
      </c>
      <c r="I40" s="198"/>
      <c r="J40" s="198"/>
      <c r="K40" s="198">
        <f>'Z 2 '!D152</f>
        <v>1050</v>
      </c>
      <c r="L40" s="448">
        <f t="shared" si="8"/>
        <v>0</v>
      </c>
      <c r="M40" s="198"/>
      <c r="N40" s="198"/>
      <c r="O40" s="198"/>
      <c r="P40" s="449"/>
    </row>
    <row r="41" spans="1:16" s="10" customFormat="1" ht="12.75">
      <c r="A41" s="628"/>
      <c r="B41" s="285" t="s">
        <v>134</v>
      </c>
      <c r="C41" s="284" t="s">
        <v>33</v>
      </c>
      <c r="D41" s="448">
        <f t="shared" si="4"/>
        <v>212020</v>
      </c>
      <c r="E41" s="448">
        <f t="shared" si="5"/>
        <v>0</v>
      </c>
      <c r="F41" s="448">
        <f t="shared" si="6"/>
        <v>212020</v>
      </c>
      <c r="G41" s="448">
        <f t="shared" si="3"/>
        <v>212020</v>
      </c>
      <c r="H41" s="448">
        <f t="shared" si="7"/>
        <v>0</v>
      </c>
      <c r="I41" s="198"/>
      <c r="J41" s="198"/>
      <c r="K41" s="198"/>
      <c r="L41" s="448">
        <f t="shared" si="8"/>
        <v>212020</v>
      </c>
      <c r="M41" s="198"/>
      <c r="N41" s="198"/>
      <c r="O41" s="198"/>
      <c r="P41" s="449">
        <f>'Z 2 '!D154</f>
        <v>212020</v>
      </c>
    </row>
    <row r="42" spans="1:16" s="10" customFormat="1" ht="12.75">
      <c r="A42" s="628"/>
      <c r="B42" s="285" t="s">
        <v>134</v>
      </c>
      <c r="C42" s="284" t="s">
        <v>34</v>
      </c>
      <c r="D42" s="448">
        <f t="shared" si="4"/>
        <v>37415</v>
      </c>
      <c r="E42" s="448">
        <f t="shared" si="5"/>
        <v>37415</v>
      </c>
      <c r="F42" s="448">
        <f t="shared" si="6"/>
        <v>0</v>
      </c>
      <c r="G42" s="448">
        <f t="shared" si="3"/>
        <v>37415</v>
      </c>
      <c r="H42" s="448">
        <f t="shared" si="7"/>
        <v>37415</v>
      </c>
      <c r="I42" s="198"/>
      <c r="J42" s="198"/>
      <c r="K42" s="198">
        <f>'Z 2 '!D155</f>
        <v>37415</v>
      </c>
      <c r="L42" s="448">
        <f t="shared" si="8"/>
        <v>0</v>
      </c>
      <c r="M42" s="198"/>
      <c r="N42" s="198"/>
      <c r="O42" s="198"/>
      <c r="P42" s="449"/>
    </row>
    <row r="43" spans="1:16" s="10" customFormat="1" ht="12.75">
      <c r="A43" s="628"/>
      <c r="B43" s="285" t="s">
        <v>612</v>
      </c>
      <c r="C43" s="284" t="s">
        <v>35</v>
      </c>
      <c r="D43" s="448">
        <f t="shared" si="4"/>
        <v>2805</v>
      </c>
      <c r="E43" s="448">
        <f t="shared" si="5"/>
        <v>0</v>
      </c>
      <c r="F43" s="448">
        <f t="shared" si="6"/>
        <v>2805</v>
      </c>
      <c r="G43" s="448">
        <f t="shared" si="3"/>
        <v>2805</v>
      </c>
      <c r="H43" s="448">
        <f t="shared" si="7"/>
        <v>0</v>
      </c>
      <c r="I43" s="198"/>
      <c r="J43" s="198"/>
      <c r="K43" s="198"/>
      <c r="L43" s="448">
        <f t="shared" si="8"/>
        <v>2805</v>
      </c>
      <c r="M43" s="198"/>
      <c r="N43" s="198"/>
      <c r="O43" s="198"/>
      <c r="P43" s="449">
        <f>'Z 2 '!D156</f>
        <v>2805</v>
      </c>
    </row>
    <row r="44" spans="1:16" s="10" customFormat="1" ht="12.75">
      <c r="A44" s="628"/>
      <c r="B44" s="285" t="s">
        <v>612</v>
      </c>
      <c r="C44" s="284" t="s">
        <v>36</v>
      </c>
      <c r="D44" s="448">
        <f t="shared" si="4"/>
        <v>495</v>
      </c>
      <c r="E44" s="448">
        <f t="shared" si="5"/>
        <v>495</v>
      </c>
      <c r="F44" s="448">
        <f t="shared" si="6"/>
        <v>0</v>
      </c>
      <c r="G44" s="448">
        <f t="shared" si="3"/>
        <v>495</v>
      </c>
      <c r="H44" s="448">
        <f t="shared" si="7"/>
        <v>495</v>
      </c>
      <c r="I44" s="198"/>
      <c r="J44" s="198"/>
      <c r="K44" s="198">
        <f>'Z 2 '!D157</f>
        <v>495</v>
      </c>
      <c r="L44" s="448">
        <f t="shared" si="8"/>
        <v>0</v>
      </c>
      <c r="M44" s="198"/>
      <c r="N44" s="198"/>
      <c r="O44" s="198"/>
      <c r="P44" s="449"/>
    </row>
    <row r="45" spans="1:16" s="10" customFormat="1" ht="12.75">
      <c r="A45" s="628"/>
      <c r="B45" s="285" t="s">
        <v>41</v>
      </c>
      <c r="C45" s="284" t="s">
        <v>37</v>
      </c>
      <c r="D45" s="448">
        <f t="shared" si="4"/>
        <v>3213</v>
      </c>
      <c r="E45" s="448">
        <f t="shared" si="5"/>
        <v>0</v>
      </c>
      <c r="F45" s="448">
        <f t="shared" si="6"/>
        <v>3213</v>
      </c>
      <c r="G45" s="448">
        <f t="shared" si="3"/>
        <v>3213</v>
      </c>
      <c r="H45" s="448">
        <f t="shared" si="7"/>
        <v>0</v>
      </c>
      <c r="I45" s="198"/>
      <c r="J45" s="198"/>
      <c r="K45" s="198"/>
      <c r="L45" s="448">
        <f t="shared" si="8"/>
        <v>3213</v>
      </c>
      <c r="M45" s="198"/>
      <c r="N45" s="198"/>
      <c r="O45" s="198"/>
      <c r="P45" s="449">
        <f>'Z 2 '!D158</f>
        <v>3213</v>
      </c>
    </row>
    <row r="46" spans="1:16" s="10" customFormat="1" ht="12.75">
      <c r="A46" s="628"/>
      <c r="B46" s="285" t="s">
        <v>41</v>
      </c>
      <c r="C46" s="284" t="s">
        <v>38</v>
      </c>
      <c r="D46" s="448">
        <f t="shared" si="4"/>
        <v>567</v>
      </c>
      <c r="E46" s="448">
        <f t="shared" si="5"/>
        <v>567</v>
      </c>
      <c r="F46" s="448">
        <f t="shared" si="6"/>
        <v>0</v>
      </c>
      <c r="G46" s="448">
        <f t="shared" si="3"/>
        <v>567</v>
      </c>
      <c r="H46" s="448">
        <f t="shared" si="7"/>
        <v>567</v>
      </c>
      <c r="I46" s="198"/>
      <c r="J46" s="198"/>
      <c r="K46" s="198">
        <f>'Z 2 '!D159</f>
        <v>567</v>
      </c>
      <c r="L46" s="448">
        <f t="shared" si="8"/>
        <v>0</v>
      </c>
      <c r="M46" s="198"/>
      <c r="N46" s="198"/>
      <c r="O46" s="198"/>
      <c r="P46" s="449"/>
    </row>
    <row r="47" spans="1:16" s="10" customFormat="1" ht="16.5" customHeight="1">
      <c r="A47" s="628"/>
      <c r="B47" s="285" t="s">
        <v>271</v>
      </c>
      <c r="C47" s="284" t="s">
        <v>39</v>
      </c>
      <c r="D47" s="448">
        <f t="shared" si="4"/>
        <v>26010</v>
      </c>
      <c r="E47" s="448">
        <f t="shared" si="5"/>
        <v>0</v>
      </c>
      <c r="F47" s="448">
        <f t="shared" si="6"/>
        <v>26010</v>
      </c>
      <c r="G47" s="448">
        <f t="shared" si="3"/>
        <v>26010</v>
      </c>
      <c r="H47" s="448">
        <f t="shared" si="7"/>
        <v>0</v>
      </c>
      <c r="I47" s="198"/>
      <c r="J47" s="198"/>
      <c r="K47" s="198"/>
      <c r="L47" s="448">
        <f t="shared" si="8"/>
        <v>26010</v>
      </c>
      <c r="M47" s="198"/>
      <c r="N47" s="198"/>
      <c r="O47" s="198"/>
      <c r="P47" s="449">
        <f>'Z 2 '!D162</f>
        <v>26010</v>
      </c>
    </row>
    <row r="48" spans="1:16" s="10" customFormat="1" ht="17.25" customHeight="1">
      <c r="A48" s="628"/>
      <c r="B48" s="285" t="s">
        <v>271</v>
      </c>
      <c r="C48" s="284" t="s">
        <v>40</v>
      </c>
      <c r="D48" s="448">
        <f t="shared" si="4"/>
        <v>4590</v>
      </c>
      <c r="E48" s="448">
        <f t="shared" si="5"/>
        <v>4590</v>
      </c>
      <c r="F48" s="448">
        <f t="shared" si="6"/>
        <v>0</v>
      </c>
      <c r="G48" s="448">
        <f t="shared" si="3"/>
        <v>4590</v>
      </c>
      <c r="H48" s="448">
        <f t="shared" si="7"/>
        <v>4590</v>
      </c>
      <c r="I48" s="198"/>
      <c r="J48" s="198"/>
      <c r="K48" s="198">
        <f>'Z 2 '!D163</f>
        <v>4590</v>
      </c>
      <c r="L48" s="448">
        <f t="shared" si="8"/>
        <v>0</v>
      </c>
      <c r="M48" s="198"/>
      <c r="N48" s="198"/>
      <c r="O48" s="198"/>
      <c r="P48" s="449"/>
    </row>
    <row r="49" spans="1:16" s="10" customFormat="1" ht="12.75">
      <c r="A49" s="628"/>
      <c r="B49" s="284" t="s">
        <v>187</v>
      </c>
      <c r="C49" s="284"/>
      <c r="D49" s="448">
        <f>F49+E49</f>
        <v>642440</v>
      </c>
      <c r="E49" s="448">
        <v>96366</v>
      </c>
      <c r="F49" s="448">
        <v>546074</v>
      </c>
      <c r="G49" s="448"/>
      <c r="H49" s="448">
        <f>I49+J49+K49</f>
        <v>0</v>
      </c>
      <c r="I49" s="198"/>
      <c r="J49" s="198"/>
      <c r="K49" s="198"/>
      <c r="L49" s="448">
        <f>P49+O49+N49+M49</f>
        <v>0</v>
      </c>
      <c r="M49" s="198"/>
      <c r="N49" s="198"/>
      <c r="O49" s="198"/>
      <c r="P49" s="450"/>
    </row>
    <row r="50" spans="1:16" s="10" customFormat="1" ht="12.75">
      <c r="A50" s="648" t="s">
        <v>756</v>
      </c>
      <c r="B50" s="651" t="s">
        <v>761</v>
      </c>
      <c r="C50" s="651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652"/>
    </row>
    <row r="51" spans="1:16" s="10" customFormat="1" ht="12.75">
      <c r="A51" s="649"/>
      <c r="B51" s="632" t="s">
        <v>762</v>
      </c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3"/>
    </row>
    <row r="52" spans="1:16" s="10" customFormat="1" ht="13.5" thickBot="1">
      <c r="A52" s="649"/>
      <c r="B52" s="634" t="s">
        <v>763</v>
      </c>
      <c r="C52" s="634"/>
      <c r="D52" s="634"/>
      <c r="E52" s="634"/>
      <c r="F52" s="634"/>
      <c r="G52" s="634"/>
      <c r="H52" s="634"/>
      <c r="I52" s="634"/>
      <c r="J52" s="634"/>
      <c r="K52" s="634"/>
      <c r="L52" s="634"/>
      <c r="M52" s="634"/>
      <c r="N52" s="634"/>
      <c r="O52" s="634"/>
      <c r="P52" s="635"/>
    </row>
    <row r="53" spans="1:16" s="10" customFormat="1" ht="13.5" thickBot="1">
      <c r="A53" s="649"/>
      <c r="B53" s="440" t="s">
        <v>434</v>
      </c>
      <c r="C53" s="441" t="s">
        <v>752</v>
      </c>
      <c r="D53" s="442">
        <f>D54+D55+D59</f>
        <v>57636</v>
      </c>
      <c r="E53" s="442">
        <f aca="true" t="shared" si="9" ref="E53:P53">E54+E55+E59</f>
        <v>0</v>
      </c>
      <c r="F53" s="442">
        <f t="shared" si="9"/>
        <v>57636</v>
      </c>
      <c r="G53" s="442">
        <f t="shared" si="9"/>
        <v>46800</v>
      </c>
      <c r="H53" s="442">
        <f t="shared" si="9"/>
        <v>0</v>
      </c>
      <c r="I53" s="442">
        <f t="shared" si="9"/>
        <v>0</v>
      </c>
      <c r="J53" s="442">
        <f t="shared" si="9"/>
        <v>0</v>
      </c>
      <c r="K53" s="442">
        <f t="shared" si="9"/>
        <v>0</v>
      </c>
      <c r="L53" s="442">
        <f t="shared" si="9"/>
        <v>46800</v>
      </c>
      <c r="M53" s="442">
        <f t="shared" si="9"/>
        <v>0</v>
      </c>
      <c r="N53" s="442">
        <f t="shared" si="9"/>
        <v>0</v>
      </c>
      <c r="O53" s="442">
        <f t="shared" si="9"/>
        <v>0</v>
      </c>
      <c r="P53" s="443">
        <f t="shared" si="9"/>
        <v>46800</v>
      </c>
    </row>
    <row r="54" spans="1:16" s="10" customFormat="1" ht="12.75">
      <c r="A54" s="649"/>
      <c r="B54" s="444" t="s">
        <v>195</v>
      </c>
      <c r="C54" s="444"/>
      <c r="D54" s="452">
        <f>E54+F54</f>
        <v>6570</v>
      </c>
      <c r="E54" s="452"/>
      <c r="F54" s="452">
        <v>6570</v>
      </c>
      <c r="G54" s="452"/>
      <c r="H54" s="452"/>
      <c r="I54" s="308"/>
      <c r="J54" s="308"/>
      <c r="K54" s="308"/>
      <c r="L54" s="452"/>
      <c r="M54" s="308"/>
      <c r="N54" s="308"/>
      <c r="O54" s="308"/>
      <c r="P54" s="445"/>
    </row>
    <row r="55" spans="1:16" s="10" customFormat="1" ht="12.75">
      <c r="A55" s="649"/>
      <c r="B55" s="284" t="s">
        <v>17</v>
      </c>
      <c r="C55" s="284"/>
      <c r="D55" s="448">
        <f>SUM(D56:D58)</f>
        <v>46800</v>
      </c>
      <c r="E55" s="448">
        <f aca="true" t="shared" si="10" ref="E55:P55">SUM(E56:E58)</f>
        <v>0</v>
      </c>
      <c r="F55" s="448">
        <f t="shared" si="10"/>
        <v>46800</v>
      </c>
      <c r="G55" s="448">
        <f t="shared" si="10"/>
        <v>46800</v>
      </c>
      <c r="H55" s="448">
        <f t="shared" si="10"/>
        <v>0</v>
      </c>
      <c r="I55" s="448">
        <f t="shared" si="10"/>
        <v>0</v>
      </c>
      <c r="J55" s="448">
        <f t="shared" si="10"/>
        <v>0</v>
      </c>
      <c r="K55" s="448">
        <f t="shared" si="10"/>
        <v>0</v>
      </c>
      <c r="L55" s="448">
        <f t="shared" si="10"/>
        <v>46800</v>
      </c>
      <c r="M55" s="448">
        <f t="shared" si="10"/>
        <v>0</v>
      </c>
      <c r="N55" s="448">
        <f t="shared" si="10"/>
        <v>0</v>
      </c>
      <c r="O55" s="448">
        <f t="shared" si="10"/>
        <v>0</v>
      </c>
      <c r="P55" s="449">
        <f t="shared" si="10"/>
        <v>46800</v>
      </c>
    </row>
    <row r="56" spans="1:16" s="10" customFormat="1" ht="12.75">
      <c r="A56" s="649"/>
      <c r="B56" s="285" t="s">
        <v>56</v>
      </c>
      <c r="C56" s="438" t="s">
        <v>753</v>
      </c>
      <c r="D56" s="448">
        <f>E56+G56</f>
        <v>1440</v>
      </c>
      <c r="E56" s="448"/>
      <c r="F56" s="448">
        <f>L56</f>
        <v>1440</v>
      </c>
      <c r="G56" s="448">
        <f>L56</f>
        <v>1440</v>
      </c>
      <c r="H56" s="448"/>
      <c r="I56" s="198"/>
      <c r="J56" s="198"/>
      <c r="K56" s="198"/>
      <c r="L56" s="448">
        <f>M56+N56+O56+P56</f>
        <v>1440</v>
      </c>
      <c r="M56" s="198"/>
      <c r="N56" s="198"/>
      <c r="O56" s="198"/>
      <c r="P56" s="450">
        <f>'Z 2 '!G606</f>
        <v>1440</v>
      </c>
    </row>
    <row r="57" spans="1:16" s="10" customFormat="1" ht="12.75">
      <c r="A57" s="649"/>
      <c r="B57" s="285" t="s">
        <v>134</v>
      </c>
      <c r="C57" s="438" t="s">
        <v>754</v>
      </c>
      <c r="D57" s="448">
        <f>E57+G57</f>
        <v>36540</v>
      </c>
      <c r="E57" s="448"/>
      <c r="F57" s="448">
        <f>L57</f>
        <v>36540</v>
      </c>
      <c r="G57" s="448">
        <f>L57</f>
        <v>36540</v>
      </c>
      <c r="H57" s="448"/>
      <c r="I57" s="198"/>
      <c r="J57" s="198"/>
      <c r="K57" s="198"/>
      <c r="L57" s="448">
        <f>M57+N57+O57+P57</f>
        <v>36540</v>
      </c>
      <c r="M57" s="198"/>
      <c r="N57" s="198"/>
      <c r="O57" s="198"/>
      <c r="P57" s="450">
        <f>'Z 2 '!G607</f>
        <v>36540</v>
      </c>
    </row>
    <row r="58" spans="1:16" s="10" customFormat="1" ht="12.75">
      <c r="A58" s="649"/>
      <c r="B58" s="285" t="s">
        <v>612</v>
      </c>
      <c r="C58" s="438" t="s">
        <v>755</v>
      </c>
      <c r="D58" s="448">
        <f>E58+F58</f>
        <v>8820</v>
      </c>
      <c r="E58" s="448"/>
      <c r="F58" s="448">
        <f>L58</f>
        <v>8820</v>
      </c>
      <c r="G58" s="448">
        <f>L58</f>
        <v>8820</v>
      </c>
      <c r="H58" s="448"/>
      <c r="I58" s="198"/>
      <c r="J58" s="198"/>
      <c r="K58" s="198"/>
      <c r="L58" s="448">
        <f>M58+N58+O58+P58</f>
        <v>8820</v>
      </c>
      <c r="M58" s="198"/>
      <c r="N58" s="198"/>
      <c r="O58" s="198"/>
      <c r="P58" s="450">
        <f>'Z 2 '!G608</f>
        <v>8820</v>
      </c>
    </row>
    <row r="59" spans="1:16" s="10" customFormat="1" ht="13.5" thickBot="1">
      <c r="A59" s="650"/>
      <c r="B59" s="439">
        <v>2009</v>
      </c>
      <c r="C59" s="453"/>
      <c r="D59" s="454">
        <f>E59+F59</f>
        <v>4266</v>
      </c>
      <c r="E59" s="454"/>
      <c r="F59" s="454">
        <v>4266</v>
      </c>
      <c r="G59" s="454"/>
      <c r="H59" s="454"/>
      <c r="I59" s="252"/>
      <c r="J59" s="252"/>
      <c r="K59" s="252"/>
      <c r="L59" s="454"/>
      <c r="M59" s="252"/>
      <c r="N59" s="252"/>
      <c r="O59" s="252"/>
      <c r="P59" s="455"/>
    </row>
    <row r="60" spans="1:16" s="10" customFormat="1" ht="17.25" customHeight="1" thickBot="1">
      <c r="A60" s="328"/>
      <c r="B60" s="337" t="s">
        <v>196</v>
      </c>
      <c r="C60" s="337"/>
      <c r="D60" s="338">
        <f aca="true" t="shared" si="11" ref="D60:P60">D11+D20</f>
        <v>8213075</v>
      </c>
      <c r="E60" s="338">
        <f t="shared" si="11"/>
        <v>3565445</v>
      </c>
      <c r="F60" s="338">
        <f t="shared" si="11"/>
        <v>4647630</v>
      </c>
      <c r="G60" s="338">
        <f t="shared" si="11"/>
        <v>1469120</v>
      </c>
      <c r="H60" s="338">
        <f t="shared" si="11"/>
        <v>693499</v>
      </c>
      <c r="I60" s="338">
        <f t="shared" si="11"/>
        <v>0</v>
      </c>
      <c r="J60" s="338">
        <f t="shared" si="11"/>
        <v>0</v>
      </c>
      <c r="K60" s="338">
        <f t="shared" si="11"/>
        <v>693499</v>
      </c>
      <c r="L60" s="338">
        <f t="shared" si="11"/>
        <v>775621</v>
      </c>
      <c r="M60" s="338">
        <f t="shared" si="11"/>
        <v>254895</v>
      </c>
      <c r="N60" s="338">
        <f t="shared" si="11"/>
        <v>0</v>
      </c>
      <c r="O60" s="338">
        <f t="shared" si="11"/>
        <v>0</v>
      </c>
      <c r="P60" s="295">
        <f t="shared" si="11"/>
        <v>520726</v>
      </c>
    </row>
    <row r="61" spans="1:16" ht="12.75" customHeight="1">
      <c r="A61" s="60"/>
      <c r="B61" s="54"/>
      <c r="C61" s="54"/>
      <c r="D61" s="79"/>
      <c r="E61" s="54"/>
      <c r="F61" s="54"/>
      <c r="G61" s="54"/>
      <c r="H61" s="54"/>
      <c r="I61" s="54"/>
      <c r="J61" s="54"/>
      <c r="K61" s="54"/>
      <c r="L61" s="54"/>
      <c r="M61" s="54"/>
      <c r="N61" s="74" t="s">
        <v>614</v>
      </c>
      <c r="O61" s="54"/>
      <c r="P61" s="54"/>
    </row>
    <row r="62" spans="1:16" ht="13.5" customHeight="1">
      <c r="A62" s="60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74"/>
      <c r="M62" s="74"/>
      <c r="O62" s="54"/>
      <c r="P62" s="54"/>
    </row>
    <row r="63" spans="1:16" ht="15.75" customHeight="1">
      <c r="A63" s="60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 t="s">
        <v>712</v>
      </c>
      <c r="O63" s="54"/>
      <c r="P63" s="54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  <row r="795" ht="12.75">
      <c r="A795" s="10"/>
    </row>
    <row r="796" ht="12.75">
      <c r="A796" s="10"/>
    </row>
    <row r="797" ht="12.75">
      <c r="A797" s="10"/>
    </row>
    <row r="798" ht="12.75">
      <c r="A798" s="10"/>
    </row>
    <row r="799" ht="12.75">
      <c r="A799" s="10"/>
    </row>
    <row r="800" ht="12.75">
      <c r="A800" s="10"/>
    </row>
    <row r="801" ht="12.75">
      <c r="A801" s="10"/>
    </row>
    <row r="802" ht="12.75">
      <c r="A802" s="10"/>
    </row>
    <row r="803" ht="12.75">
      <c r="A803" s="10"/>
    </row>
    <row r="804" ht="12.75">
      <c r="A804" s="10"/>
    </row>
    <row r="805" ht="12.75">
      <c r="A805" s="10"/>
    </row>
    <row r="806" ht="12.75">
      <c r="A806" s="10"/>
    </row>
    <row r="807" ht="12.75">
      <c r="A807" s="10"/>
    </row>
    <row r="808" ht="12.75">
      <c r="A808" s="10"/>
    </row>
    <row r="809" ht="12.75">
      <c r="A809" s="10"/>
    </row>
    <row r="810" ht="12.75">
      <c r="A810" s="10"/>
    </row>
    <row r="811" ht="12.75">
      <c r="A811" s="10"/>
    </row>
    <row r="812" ht="12.75">
      <c r="A812" s="10"/>
    </row>
    <row r="813" ht="12.75">
      <c r="A813" s="10"/>
    </row>
    <row r="814" ht="12.75">
      <c r="A814" s="10"/>
    </row>
    <row r="815" ht="12.75">
      <c r="A815" s="10"/>
    </row>
    <row r="816" ht="12.75">
      <c r="A816" s="10"/>
    </row>
    <row r="817" ht="12.75">
      <c r="A817" s="10"/>
    </row>
    <row r="818" ht="12.75">
      <c r="A818" s="10"/>
    </row>
    <row r="819" ht="12.75">
      <c r="A819" s="10"/>
    </row>
    <row r="820" ht="12.75">
      <c r="A820" s="10"/>
    </row>
    <row r="821" ht="12.75">
      <c r="A821" s="10"/>
    </row>
    <row r="822" ht="12.75">
      <c r="A822" s="10"/>
    </row>
    <row r="823" ht="12.75">
      <c r="A823" s="10"/>
    </row>
    <row r="824" ht="12.75">
      <c r="A824" s="10"/>
    </row>
    <row r="825" ht="12.75">
      <c r="A825" s="10"/>
    </row>
    <row r="826" ht="12.75">
      <c r="A826" s="10"/>
    </row>
    <row r="827" ht="12.75">
      <c r="A827" s="10"/>
    </row>
    <row r="828" ht="12.75">
      <c r="A828" s="10"/>
    </row>
    <row r="829" ht="12.75">
      <c r="A829" s="10"/>
    </row>
    <row r="830" ht="12.75">
      <c r="A830" s="10"/>
    </row>
    <row r="831" ht="12.75">
      <c r="A831" s="10"/>
    </row>
    <row r="832" ht="12.75">
      <c r="A832" s="10"/>
    </row>
    <row r="833" ht="12.75">
      <c r="A833" s="10"/>
    </row>
    <row r="834" ht="12.75">
      <c r="A834" s="10"/>
    </row>
    <row r="835" ht="12.75">
      <c r="A835" s="10"/>
    </row>
    <row r="836" ht="12.75">
      <c r="A836" s="10"/>
    </row>
    <row r="837" ht="12.75">
      <c r="A837" s="10"/>
    </row>
    <row r="838" ht="12.75">
      <c r="A838" s="10"/>
    </row>
    <row r="839" ht="12.75">
      <c r="A839" s="10"/>
    </row>
    <row r="840" ht="12.75">
      <c r="A840" s="10"/>
    </row>
    <row r="841" ht="12.75">
      <c r="A841" s="10"/>
    </row>
    <row r="842" ht="12.75">
      <c r="A842" s="10"/>
    </row>
    <row r="843" ht="12.75">
      <c r="A843" s="10"/>
    </row>
    <row r="844" ht="12.75">
      <c r="A844" s="10"/>
    </row>
    <row r="845" ht="12.75">
      <c r="A845" s="10"/>
    </row>
    <row r="846" ht="12.75">
      <c r="A846" s="10"/>
    </row>
    <row r="847" ht="12.75">
      <c r="A847" s="10"/>
    </row>
    <row r="848" ht="12.75">
      <c r="A848" s="10"/>
    </row>
    <row r="849" ht="12.75">
      <c r="A849" s="10"/>
    </row>
    <row r="850" ht="12.75">
      <c r="A850" s="10"/>
    </row>
    <row r="851" ht="12.75">
      <c r="A851" s="10"/>
    </row>
    <row r="852" ht="12.75">
      <c r="A852" s="10"/>
    </row>
    <row r="853" ht="12.75">
      <c r="A853" s="10"/>
    </row>
    <row r="854" ht="12.75">
      <c r="A854" s="10"/>
    </row>
    <row r="855" ht="12.75">
      <c r="A855" s="10"/>
    </row>
    <row r="856" ht="12.75">
      <c r="A856" s="10"/>
    </row>
    <row r="857" ht="12.75">
      <c r="A857" s="10"/>
    </row>
    <row r="858" ht="12.75">
      <c r="A858" s="10"/>
    </row>
    <row r="859" ht="12.75">
      <c r="A859" s="10"/>
    </row>
    <row r="860" ht="12.75">
      <c r="A860" s="10"/>
    </row>
    <row r="861" ht="12.75">
      <c r="A861" s="10"/>
    </row>
    <row r="862" ht="12.75">
      <c r="A862" s="10"/>
    </row>
    <row r="863" ht="12.75">
      <c r="A863" s="10"/>
    </row>
    <row r="864" ht="12.75">
      <c r="A864" s="10"/>
    </row>
    <row r="865" ht="12.75">
      <c r="A865" s="10"/>
    </row>
    <row r="866" ht="12.75">
      <c r="A866" s="10"/>
    </row>
    <row r="867" ht="12.75">
      <c r="A867" s="10"/>
    </row>
    <row r="868" ht="12.75">
      <c r="A868" s="10"/>
    </row>
    <row r="869" ht="12.75">
      <c r="A869" s="10"/>
    </row>
    <row r="870" ht="12.75">
      <c r="A870" s="10"/>
    </row>
    <row r="871" ht="12.75">
      <c r="A871" s="10"/>
    </row>
    <row r="872" ht="12.75">
      <c r="A872" s="10"/>
    </row>
    <row r="873" ht="12.75">
      <c r="A873" s="10"/>
    </row>
    <row r="874" ht="12.75">
      <c r="A874" s="10"/>
    </row>
    <row r="875" ht="12.75">
      <c r="A875" s="10"/>
    </row>
    <row r="876" ht="12.75">
      <c r="A876" s="10"/>
    </row>
    <row r="877" ht="12.75">
      <c r="A877" s="10"/>
    </row>
    <row r="878" ht="12.75">
      <c r="A878" s="10"/>
    </row>
    <row r="879" ht="12.75">
      <c r="A879" s="10"/>
    </row>
    <row r="880" ht="12.75">
      <c r="A880" s="10"/>
    </row>
    <row r="881" ht="12.75">
      <c r="A881" s="10"/>
    </row>
    <row r="882" ht="12.75">
      <c r="A882" s="10"/>
    </row>
    <row r="883" ht="12.75">
      <c r="A883" s="10"/>
    </row>
    <row r="884" ht="12.75">
      <c r="A884" s="10"/>
    </row>
    <row r="885" ht="12.75">
      <c r="A885" s="10"/>
    </row>
    <row r="886" ht="12.75">
      <c r="A886" s="10"/>
    </row>
    <row r="887" ht="12.75">
      <c r="A887" s="10"/>
    </row>
    <row r="888" ht="12.75">
      <c r="A888" s="10"/>
    </row>
    <row r="889" ht="12.75">
      <c r="A889" s="10"/>
    </row>
    <row r="890" ht="12.75">
      <c r="A890" s="10"/>
    </row>
    <row r="891" ht="12.75">
      <c r="A891" s="10"/>
    </row>
    <row r="892" ht="12.75">
      <c r="A892" s="10"/>
    </row>
    <row r="893" ht="12.75">
      <c r="A893" s="10"/>
    </row>
    <row r="894" ht="12.75">
      <c r="A894" s="10"/>
    </row>
    <row r="895" ht="12.75">
      <c r="A895" s="10"/>
    </row>
    <row r="896" ht="12.75">
      <c r="A896" s="10"/>
    </row>
    <row r="897" ht="12.75">
      <c r="A897" s="10"/>
    </row>
    <row r="898" ht="12.75">
      <c r="A898" s="10"/>
    </row>
    <row r="899" ht="12.75">
      <c r="A899" s="10"/>
    </row>
    <row r="900" ht="12.75">
      <c r="A900" s="10"/>
    </row>
    <row r="901" ht="12.75">
      <c r="A901" s="10"/>
    </row>
    <row r="902" ht="12.75">
      <c r="A902" s="10"/>
    </row>
    <row r="903" ht="12.75">
      <c r="A903" s="10"/>
    </row>
    <row r="904" ht="12.75">
      <c r="A904" s="10"/>
    </row>
    <row r="905" ht="12.75">
      <c r="A905" s="10"/>
    </row>
    <row r="906" ht="12.75">
      <c r="A906" s="10"/>
    </row>
    <row r="907" ht="12.75">
      <c r="A907" s="10"/>
    </row>
    <row r="908" ht="12.75">
      <c r="A908" s="10"/>
    </row>
    <row r="909" ht="12.75">
      <c r="A909" s="10"/>
    </row>
    <row r="910" ht="12.75">
      <c r="A910" s="10"/>
    </row>
    <row r="911" ht="12.75">
      <c r="A911" s="10"/>
    </row>
    <row r="912" ht="12.75">
      <c r="A912" s="10"/>
    </row>
    <row r="913" ht="12.75">
      <c r="A913" s="10"/>
    </row>
    <row r="914" ht="12.75">
      <c r="A914" s="10"/>
    </row>
    <row r="915" ht="12.75">
      <c r="A915" s="10"/>
    </row>
    <row r="916" ht="12.75">
      <c r="A916" s="10"/>
    </row>
    <row r="917" ht="12.75">
      <c r="A917" s="10"/>
    </row>
    <row r="918" ht="12.75">
      <c r="A918" s="10"/>
    </row>
    <row r="919" ht="12.75">
      <c r="A919" s="10"/>
    </row>
    <row r="920" ht="12.75">
      <c r="A920" s="10"/>
    </row>
    <row r="921" ht="12.75">
      <c r="A921" s="10"/>
    </row>
    <row r="922" ht="12.75">
      <c r="A922" s="10"/>
    </row>
    <row r="923" ht="12.75">
      <c r="A923" s="10"/>
    </row>
    <row r="924" ht="12.75">
      <c r="A924" s="10"/>
    </row>
    <row r="925" ht="12.75">
      <c r="A925" s="10"/>
    </row>
    <row r="926" ht="12.75">
      <c r="A926" s="10"/>
    </row>
    <row r="927" ht="12.75">
      <c r="A927" s="10"/>
    </row>
    <row r="928" ht="12.75">
      <c r="A928" s="10"/>
    </row>
    <row r="929" ht="12.75">
      <c r="A929" s="10"/>
    </row>
    <row r="930" ht="12.75">
      <c r="A930" s="10"/>
    </row>
    <row r="931" ht="12.75">
      <c r="A931" s="10"/>
    </row>
    <row r="932" ht="12.75">
      <c r="A932" s="10"/>
    </row>
    <row r="933" ht="12.75">
      <c r="A933" s="10"/>
    </row>
    <row r="934" ht="12.75">
      <c r="A934" s="10"/>
    </row>
    <row r="935" ht="12.75">
      <c r="A935" s="10"/>
    </row>
    <row r="936" ht="12.75">
      <c r="A936" s="10"/>
    </row>
    <row r="937" ht="12.75">
      <c r="A937" s="10"/>
    </row>
    <row r="938" ht="12.75">
      <c r="A938" s="10"/>
    </row>
    <row r="939" ht="12.75">
      <c r="A939" s="10"/>
    </row>
    <row r="940" ht="12.75">
      <c r="A940" s="10"/>
    </row>
    <row r="941" ht="12.75">
      <c r="A941" s="10"/>
    </row>
    <row r="942" ht="12.75">
      <c r="A942" s="10"/>
    </row>
    <row r="943" ht="12.75">
      <c r="A943" s="10"/>
    </row>
    <row r="944" ht="12.75">
      <c r="A944" s="10"/>
    </row>
    <row r="945" ht="12.75">
      <c r="A945" s="10"/>
    </row>
    <row r="946" ht="12.75">
      <c r="A946" s="10"/>
    </row>
    <row r="947" ht="12.75">
      <c r="A947" s="10"/>
    </row>
    <row r="948" ht="12.75">
      <c r="A948" s="10"/>
    </row>
    <row r="949" ht="12.75">
      <c r="A949" s="10"/>
    </row>
    <row r="950" ht="12.75">
      <c r="A950" s="10"/>
    </row>
    <row r="951" ht="12.75">
      <c r="A951" s="10"/>
    </row>
    <row r="952" ht="12.75">
      <c r="A952" s="10"/>
    </row>
    <row r="953" ht="12.75">
      <c r="A953" s="10"/>
    </row>
    <row r="954" ht="12.75">
      <c r="A954" s="10"/>
    </row>
    <row r="955" ht="12.75">
      <c r="A955" s="10"/>
    </row>
    <row r="956" ht="12.75">
      <c r="A956" s="10"/>
    </row>
    <row r="957" ht="12.75">
      <c r="A957" s="10"/>
    </row>
    <row r="958" ht="12.75">
      <c r="A958" s="10"/>
    </row>
    <row r="959" ht="12.75">
      <c r="A959" s="10"/>
    </row>
    <row r="960" ht="12.75">
      <c r="A960" s="10"/>
    </row>
    <row r="961" ht="12.75">
      <c r="A961" s="10"/>
    </row>
    <row r="962" ht="12.75">
      <c r="A962" s="10"/>
    </row>
    <row r="963" ht="12.75">
      <c r="A963" s="10"/>
    </row>
    <row r="964" ht="12.75">
      <c r="A964" s="10"/>
    </row>
    <row r="965" ht="12.75">
      <c r="A965" s="10"/>
    </row>
    <row r="966" ht="12.75">
      <c r="A966" s="10"/>
    </row>
    <row r="967" ht="12.75">
      <c r="A967" s="10"/>
    </row>
    <row r="968" ht="12.75">
      <c r="A968" s="10"/>
    </row>
    <row r="969" ht="12.75">
      <c r="A969" s="10"/>
    </row>
    <row r="970" ht="12.75">
      <c r="A970" s="10"/>
    </row>
    <row r="971" ht="12.75">
      <c r="A971" s="10"/>
    </row>
    <row r="972" ht="12.75">
      <c r="A972" s="10"/>
    </row>
    <row r="973" ht="12.75">
      <c r="A973" s="10"/>
    </row>
    <row r="974" ht="12.75">
      <c r="A974" s="10"/>
    </row>
    <row r="975" ht="12.75">
      <c r="A975" s="10"/>
    </row>
    <row r="976" ht="12.75">
      <c r="A976" s="10"/>
    </row>
    <row r="977" ht="12.75">
      <c r="A977" s="10"/>
    </row>
    <row r="978" ht="12.75">
      <c r="A978" s="10"/>
    </row>
    <row r="979" ht="12.75">
      <c r="A979" s="10"/>
    </row>
    <row r="980" ht="12.75">
      <c r="A980" s="10"/>
    </row>
    <row r="981" ht="12.75">
      <c r="A981" s="10"/>
    </row>
    <row r="982" ht="12.75">
      <c r="A982" s="10"/>
    </row>
    <row r="983" ht="12.75">
      <c r="A983" s="10"/>
    </row>
    <row r="984" ht="12.75">
      <c r="A984" s="10"/>
    </row>
    <row r="985" ht="12.75">
      <c r="A985" s="10"/>
    </row>
    <row r="986" ht="12.75">
      <c r="A986" s="10"/>
    </row>
    <row r="987" ht="12.75">
      <c r="A987" s="10"/>
    </row>
    <row r="988" ht="12.75">
      <c r="A988" s="10"/>
    </row>
    <row r="989" ht="12.75">
      <c r="A989" s="10"/>
    </row>
    <row r="990" ht="12.75">
      <c r="A990" s="10"/>
    </row>
    <row r="991" ht="12.75">
      <c r="A991" s="10"/>
    </row>
    <row r="992" ht="12.75">
      <c r="A992" s="10"/>
    </row>
    <row r="993" ht="12.75">
      <c r="A993" s="10"/>
    </row>
    <row r="994" ht="12.75">
      <c r="A994" s="10"/>
    </row>
    <row r="995" ht="12.75">
      <c r="A995" s="10"/>
    </row>
    <row r="996" ht="12.75">
      <c r="A996" s="10"/>
    </row>
    <row r="997" ht="12.75">
      <c r="A997" s="10"/>
    </row>
    <row r="998" ht="12.75">
      <c r="A998" s="10"/>
    </row>
    <row r="999" ht="12.75">
      <c r="A999" s="10"/>
    </row>
    <row r="1000" ht="12.75">
      <c r="A1000" s="10"/>
    </row>
    <row r="1001" ht="12.75">
      <c r="A1001" s="10"/>
    </row>
    <row r="1002" ht="12.75">
      <c r="A1002" s="10"/>
    </row>
    <row r="1003" ht="12.75">
      <c r="A1003" s="10"/>
    </row>
    <row r="1004" ht="12.75">
      <c r="A1004" s="10"/>
    </row>
    <row r="1005" ht="12.75">
      <c r="A1005" s="10"/>
    </row>
    <row r="1006" ht="12.75">
      <c r="A1006" s="10"/>
    </row>
    <row r="1007" ht="12.75">
      <c r="A1007" s="10"/>
    </row>
    <row r="1008" ht="12.75">
      <c r="A1008" s="10"/>
    </row>
    <row r="1009" ht="12.75">
      <c r="A1009" s="10"/>
    </row>
    <row r="1010" ht="12.75">
      <c r="A1010" s="10"/>
    </row>
    <row r="1011" ht="12.75">
      <c r="A1011" s="10"/>
    </row>
    <row r="1012" ht="12.75">
      <c r="A1012" s="10"/>
    </row>
    <row r="1013" ht="12.75">
      <c r="A1013" s="10"/>
    </row>
    <row r="1014" ht="12.75">
      <c r="A1014" s="10"/>
    </row>
    <row r="1015" ht="12.75">
      <c r="A1015" s="10"/>
    </row>
    <row r="1016" ht="12.75">
      <c r="A1016" s="10"/>
    </row>
    <row r="1017" ht="12.75">
      <c r="A1017" s="10"/>
    </row>
    <row r="1018" ht="12.75">
      <c r="A1018" s="10"/>
    </row>
    <row r="1019" ht="12.75">
      <c r="A1019" s="10"/>
    </row>
    <row r="1020" ht="12.75">
      <c r="A1020" s="10"/>
    </row>
    <row r="1021" ht="12.75">
      <c r="A1021" s="10"/>
    </row>
    <row r="1022" ht="12.75">
      <c r="A1022" s="10"/>
    </row>
    <row r="1023" ht="12.75">
      <c r="A1023" s="10"/>
    </row>
    <row r="1024" ht="12.75">
      <c r="A1024" s="10"/>
    </row>
    <row r="1025" ht="12.75">
      <c r="A1025" s="10"/>
    </row>
    <row r="1026" ht="12.75">
      <c r="A1026" s="10"/>
    </row>
    <row r="1027" ht="12.75">
      <c r="A1027" s="10"/>
    </row>
    <row r="1028" ht="12.75">
      <c r="A1028" s="10"/>
    </row>
    <row r="1029" ht="12.75">
      <c r="A1029" s="10"/>
    </row>
    <row r="1030" ht="12.75">
      <c r="A1030" s="10"/>
    </row>
    <row r="1031" ht="12.75">
      <c r="A1031" s="10"/>
    </row>
    <row r="1032" ht="12.75">
      <c r="A1032" s="10"/>
    </row>
    <row r="1033" ht="12.75">
      <c r="A1033" s="10"/>
    </row>
    <row r="1034" ht="12.75">
      <c r="A1034" s="10"/>
    </row>
    <row r="1035" ht="12.75">
      <c r="A1035" s="10"/>
    </row>
    <row r="1036" ht="12.75">
      <c r="A1036" s="10"/>
    </row>
    <row r="1037" ht="12.75">
      <c r="A1037" s="10"/>
    </row>
    <row r="1038" ht="12.75">
      <c r="A1038" s="10"/>
    </row>
    <row r="1039" ht="12.75">
      <c r="A1039" s="10"/>
    </row>
    <row r="1040" ht="12.75">
      <c r="A1040" s="10"/>
    </row>
    <row r="1041" ht="12.75">
      <c r="A1041" s="10"/>
    </row>
    <row r="1042" ht="12.75">
      <c r="A1042" s="10"/>
    </row>
    <row r="1043" ht="12.75">
      <c r="A1043" s="10"/>
    </row>
    <row r="1044" ht="12.75">
      <c r="A1044" s="10"/>
    </row>
    <row r="1045" ht="12.75">
      <c r="A1045" s="10"/>
    </row>
    <row r="1046" ht="12.75">
      <c r="A1046" s="10"/>
    </row>
    <row r="1047" ht="12.75">
      <c r="A1047" s="10"/>
    </row>
    <row r="1048" ht="12.75">
      <c r="A1048" s="10"/>
    </row>
    <row r="1049" ht="12.75">
      <c r="A1049" s="10"/>
    </row>
    <row r="1050" ht="12.75">
      <c r="A1050" s="10"/>
    </row>
    <row r="1051" ht="12.75">
      <c r="A1051" s="10"/>
    </row>
    <row r="1052" ht="12.75">
      <c r="A1052" s="10"/>
    </row>
    <row r="1053" ht="12.75">
      <c r="A1053" s="10"/>
    </row>
    <row r="1054" ht="12.75">
      <c r="A1054" s="10"/>
    </row>
    <row r="1055" ht="12.75">
      <c r="A1055" s="10"/>
    </row>
    <row r="1056" ht="12.75">
      <c r="A1056" s="10"/>
    </row>
    <row r="1057" ht="12.75">
      <c r="A1057" s="10"/>
    </row>
    <row r="1058" ht="12.75">
      <c r="A1058" s="10"/>
    </row>
    <row r="1059" ht="12.75">
      <c r="A1059" s="10"/>
    </row>
    <row r="1060" ht="12.75">
      <c r="A1060" s="10"/>
    </row>
    <row r="1061" ht="12.75">
      <c r="A1061" s="10"/>
    </row>
    <row r="1062" ht="12.75">
      <c r="A1062" s="10"/>
    </row>
    <row r="1063" ht="12.75">
      <c r="A1063" s="10"/>
    </row>
    <row r="1064" ht="12.75">
      <c r="A1064" s="10"/>
    </row>
    <row r="1065" ht="12.75">
      <c r="A1065" s="10"/>
    </row>
    <row r="1066" ht="12.75">
      <c r="A1066" s="10"/>
    </row>
    <row r="1067" ht="12.75">
      <c r="A1067" s="10"/>
    </row>
    <row r="1068" ht="12.75">
      <c r="A1068" s="10"/>
    </row>
    <row r="1069" ht="12.75">
      <c r="A1069" s="10"/>
    </row>
    <row r="1070" ht="12.75">
      <c r="A1070" s="10"/>
    </row>
    <row r="1071" ht="12.75">
      <c r="A1071" s="10"/>
    </row>
    <row r="1072" ht="12.75">
      <c r="A1072" s="10"/>
    </row>
    <row r="1073" ht="12.75">
      <c r="A1073" s="10"/>
    </row>
    <row r="1074" ht="12.75">
      <c r="A1074" s="10"/>
    </row>
    <row r="1075" ht="12.75">
      <c r="A1075" s="10"/>
    </row>
    <row r="1076" ht="12.75">
      <c r="A1076" s="10"/>
    </row>
    <row r="1077" ht="12.75">
      <c r="A1077" s="10"/>
    </row>
    <row r="1078" ht="12.75">
      <c r="A1078" s="10"/>
    </row>
    <row r="1079" ht="12.75">
      <c r="A1079" s="10"/>
    </row>
    <row r="1080" ht="12.75">
      <c r="A1080" s="10"/>
    </row>
    <row r="1081" ht="12.75">
      <c r="A1081" s="10"/>
    </row>
    <row r="1082" ht="12.75">
      <c r="A1082" s="10"/>
    </row>
    <row r="1083" ht="12.75">
      <c r="A1083" s="10"/>
    </row>
    <row r="1084" ht="12.75">
      <c r="A1084" s="10"/>
    </row>
    <row r="1085" ht="12.75">
      <c r="A1085" s="10"/>
    </row>
  </sheetData>
  <mergeCells count="31">
    <mergeCell ref="A50:A59"/>
    <mergeCell ref="B50:P50"/>
    <mergeCell ref="B51:P51"/>
    <mergeCell ref="B52:P52"/>
    <mergeCell ref="A4:A9"/>
    <mergeCell ref="H8:H9"/>
    <mergeCell ref="E5:E9"/>
    <mergeCell ref="B4:B9"/>
    <mergeCell ref="F5:F9"/>
    <mergeCell ref="G5:P5"/>
    <mergeCell ref="G4:P4"/>
    <mergeCell ref="G6:G9"/>
    <mergeCell ref="M8:P8"/>
    <mergeCell ref="A12:A19"/>
    <mergeCell ref="B13:P13"/>
    <mergeCell ref="B14:P14"/>
    <mergeCell ref="K1:P1"/>
    <mergeCell ref="H7:K7"/>
    <mergeCell ref="H6:P6"/>
    <mergeCell ref="I8:K8"/>
    <mergeCell ref="A2:P2"/>
    <mergeCell ref="E4:F4"/>
    <mergeCell ref="D4:D9"/>
    <mergeCell ref="A21:A49"/>
    <mergeCell ref="B21:P21"/>
    <mergeCell ref="B22:P22"/>
    <mergeCell ref="B23:P23"/>
    <mergeCell ref="B12:P12"/>
    <mergeCell ref="L8:L9"/>
    <mergeCell ref="L7:P7"/>
    <mergeCell ref="C4:C9"/>
  </mergeCells>
  <printOptions/>
  <pageMargins left="0.3937007874015748" right="0.1968503937007874" top="0" bottom="0" header="0.5118110236220472" footer="0.5118110236220472"/>
  <pageSetup horizontalDpi="600" verticalDpi="600" orientation="landscape" paperSize="9" scale="70" r:id="rId1"/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E1" sqref="E1"/>
    </sheetView>
  </sheetViews>
  <sheetFormatPr defaultColWidth="9.00390625" defaultRowHeight="12.75"/>
  <cols>
    <col min="1" max="1" width="7.00390625" style="0" customWidth="1"/>
    <col min="2" max="2" width="42.25390625" style="0" customWidth="1"/>
    <col min="3" max="3" width="22.00390625" style="0" customWidth="1"/>
    <col min="4" max="4" width="14.875" style="0" hidden="1" customWidth="1"/>
    <col min="5" max="5" width="21.25390625" style="0" customWidth="1"/>
    <col min="6" max="7" width="27.375" style="0" customWidth="1"/>
  </cols>
  <sheetData>
    <row r="1" ht="12.75" customHeight="1"/>
    <row r="2" spans="3:7" ht="42" customHeight="1">
      <c r="C2" s="665" t="s">
        <v>740</v>
      </c>
      <c r="D2" s="665"/>
      <c r="E2" s="665"/>
      <c r="F2" s="65"/>
      <c r="G2" s="65"/>
    </row>
    <row r="3" spans="1:10" ht="25.5" customHeight="1">
      <c r="A3" s="664" t="s">
        <v>357</v>
      </c>
      <c r="B3" s="664"/>
      <c r="C3" s="664"/>
      <c r="D3" s="664"/>
      <c r="E3" s="664"/>
      <c r="F3" s="427"/>
      <c r="G3" s="427"/>
      <c r="H3" s="427"/>
      <c r="I3" s="427"/>
      <c r="J3" s="427"/>
    </row>
    <row r="4" spans="1:10" ht="15.7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ht="13.5" thickBot="1"/>
    <row r="6" spans="1:10" ht="24.75" customHeight="1">
      <c r="A6" s="658" t="s">
        <v>358</v>
      </c>
      <c r="B6" s="656" t="s">
        <v>359</v>
      </c>
      <c r="C6" s="654" t="s">
        <v>360</v>
      </c>
      <c r="D6" s="660" t="s">
        <v>584</v>
      </c>
      <c r="E6" s="662" t="s">
        <v>685</v>
      </c>
      <c r="F6" s="38"/>
      <c r="G6" s="38"/>
      <c r="H6" s="653"/>
      <c r="I6" s="653"/>
      <c r="J6" s="653"/>
    </row>
    <row r="7" spans="1:10" ht="18.75" customHeight="1" thickBot="1">
      <c r="A7" s="659"/>
      <c r="B7" s="657"/>
      <c r="C7" s="655"/>
      <c r="D7" s="661"/>
      <c r="E7" s="663"/>
      <c r="F7" s="38"/>
      <c r="G7" s="38"/>
      <c r="H7" s="653"/>
      <c r="I7" s="653"/>
      <c r="J7" s="653"/>
    </row>
    <row r="8" spans="1:7" ht="13.5" customHeight="1" thickBot="1">
      <c r="A8" s="17">
        <v>1</v>
      </c>
      <c r="B8" s="18">
        <v>2</v>
      </c>
      <c r="C8" s="19">
        <v>3</v>
      </c>
      <c r="D8" s="42">
        <v>4</v>
      </c>
      <c r="E8" s="106">
        <v>5</v>
      </c>
      <c r="F8" s="66"/>
      <c r="G8" s="66"/>
    </row>
    <row r="9" spans="1:7" ht="18" customHeight="1" thickBot="1">
      <c r="A9" s="139" t="s">
        <v>361</v>
      </c>
      <c r="B9" s="140" t="s">
        <v>362</v>
      </c>
      <c r="C9" s="140"/>
      <c r="D9" s="141">
        <v>25467450</v>
      </c>
      <c r="E9" s="339">
        <f>'Z 1'!I144</f>
        <v>33552733</v>
      </c>
      <c r="F9" s="10"/>
      <c r="G9" s="10"/>
    </row>
    <row r="10" spans="1:7" ht="18" customHeight="1" thickBot="1">
      <c r="A10" s="139" t="s">
        <v>363</v>
      </c>
      <c r="B10" s="140" t="s">
        <v>364</v>
      </c>
      <c r="C10" s="140"/>
      <c r="D10" s="141">
        <v>28296781</v>
      </c>
      <c r="E10" s="241">
        <f>'Z 2 '!G619</f>
        <v>34020023</v>
      </c>
      <c r="F10" s="10"/>
      <c r="G10" s="10"/>
    </row>
    <row r="11" spans="1:7" ht="12.75">
      <c r="A11" s="27"/>
      <c r="B11" s="188" t="s">
        <v>365</v>
      </c>
      <c r="C11" s="28"/>
      <c r="D11" s="28">
        <f>D9-D10</f>
        <v>-2829331</v>
      </c>
      <c r="E11" s="243">
        <f>E9-E10</f>
        <v>-467290</v>
      </c>
      <c r="F11" s="10"/>
      <c r="G11" s="10"/>
    </row>
    <row r="12" spans="1:7" ht="15.75" customHeight="1" thickBot="1">
      <c r="A12" s="189"/>
      <c r="B12" s="190" t="s">
        <v>366</v>
      </c>
      <c r="C12" s="190"/>
      <c r="D12" s="29">
        <f>D13-D22</f>
        <v>2945559</v>
      </c>
      <c r="E12" s="244">
        <f>E13-E22</f>
        <v>467290</v>
      </c>
      <c r="F12" s="10"/>
      <c r="G12" s="10"/>
    </row>
    <row r="13" spans="1:7" ht="15.75" customHeight="1" thickBot="1">
      <c r="A13" s="184" t="s">
        <v>367</v>
      </c>
      <c r="B13" s="185" t="s">
        <v>368</v>
      </c>
      <c r="C13" s="186"/>
      <c r="D13" s="187">
        <f>D17+D21+D14+D19</f>
        <v>3495559</v>
      </c>
      <c r="E13" s="245">
        <f>E14+E15+E16+E17+E18+E19+E20+E21</f>
        <v>4416017</v>
      </c>
      <c r="F13" s="36"/>
      <c r="G13" s="36"/>
    </row>
    <row r="14" spans="1:7" ht="12.75">
      <c r="A14" s="21" t="s">
        <v>369</v>
      </c>
      <c r="B14" s="15" t="s">
        <v>606</v>
      </c>
      <c r="C14" s="20" t="s">
        <v>463</v>
      </c>
      <c r="D14" s="22">
        <v>3067725</v>
      </c>
      <c r="E14" s="246">
        <v>616017</v>
      </c>
      <c r="F14" s="10"/>
      <c r="G14" s="10"/>
    </row>
    <row r="15" spans="1:7" ht="16.5" customHeight="1">
      <c r="A15" s="23" t="s">
        <v>370</v>
      </c>
      <c r="B15" s="5" t="s">
        <v>371</v>
      </c>
      <c r="C15" s="2" t="s">
        <v>463</v>
      </c>
      <c r="D15" s="43">
        <v>0</v>
      </c>
      <c r="E15" s="247">
        <v>0</v>
      </c>
      <c r="F15" s="10"/>
      <c r="G15" s="10"/>
    </row>
    <row r="16" spans="1:7" ht="37.5" customHeight="1">
      <c r="A16" s="23" t="s">
        <v>372</v>
      </c>
      <c r="B16" s="6" t="s">
        <v>527</v>
      </c>
      <c r="C16" s="2" t="s">
        <v>525</v>
      </c>
      <c r="D16" s="43"/>
      <c r="E16" s="247">
        <v>0</v>
      </c>
      <c r="F16" s="10"/>
      <c r="G16" s="10"/>
    </row>
    <row r="17" spans="1:7" ht="16.5" customHeight="1">
      <c r="A17" s="23" t="s">
        <v>374</v>
      </c>
      <c r="B17" s="5" t="s">
        <v>373</v>
      </c>
      <c r="C17" s="2" t="s">
        <v>464</v>
      </c>
      <c r="D17" s="43">
        <v>119000</v>
      </c>
      <c r="E17" s="247">
        <v>0</v>
      </c>
      <c r="F17" s="10"/>
      <c r="G17" s="10"/>
    </row>
    <row r="18" spans="1:7" ht="18" customHeight="1">
      <c r="A18" s="23" t="s">
        <v>376</v>
      </c>
      <c r="B18" s="5" t="s">
        <v>375</v>
      </c>
      <c r="C18" s="2" t="s">
        <v>477</v>
      </c>
      <c r="D18" s="43">
        <v>0</v>
      </c>
      <c r="E18" s="247">
        <v>0</v>
      </c>
      <c r="F18" s="10"/>
      <c r="G18" s="10"/>
    </row>
    <row r="19" spans="1:7" ht="18.75" customHeight="1">
      <c r="A19" s="23" t="s">
        <v>399</v>
      </c>
      <c r="B19" s="6" t="s">
        <v>385</v>
      </c>
      <c r="C19" s="2" t="s">
        <v>478</v>
      </c>
      <c r="D19" s="43">
        <v>182463</v>
      </c>
      <c r="E19" s="247">
        <v>0</v>
      </c>
      <c r="F19" s="10"/>
      <c r="G19" s="10"/>
    </row>
    <row r="20" spans="1:7" ht="18.75" customHeight="1">
      <c r="A20" s="23" t="s">
        <v>400</v>
      </c>
      <c r="B20" s="6" t="s">
        <v>386</v>
      </c>
      <c r="C20" s="2" t="s">
        <v>479</v>
      </c>
      <c r="D20" s="43">
        <v>0</v>
      </c>
      <c r="E20" s="247">
        <v>3800000</v>
      </c>
      <c r="F20" s="10"/>
      <c r="G20" s="10"/>
    </row>
    <row r="21" spans="1:7" ht="13.5" thickBot="1">
      <c r="A21" s="24" t="s">
        <v>387</v>
      </c>
      <c r="B21" s="25" t="s">
        <v>388</v>
      </c>
      <c r="C21" s="14" t="s">
        <v>464</v>
      </c>
      <c r="D21" s="26">
        <v>126371</v>
      </c>
      <c r="E21" s="248">
        <v>0</v>
      </c>
      <c r="F21" s="10"/>
      <c r="G21" s="10"/>
    </row>
    <row r="22" spans="1:7" ht="15.75" customHeight="1" thickBot="1">
      <c r="A22" s="142" t="s">
        <v>389</v>
      </c>
      <c r="B22" s="138" t="s">
        <v>390</v>
      </c>
      <c r="C22" s="144"/>
      <c r="D22" s="143">
        <f>D23+D28</f>
        <v>550000</v>
      </c>
      <c r="E22" s="249">
        <f>E23+E24+E25+E26+E27+E28+E29+E30</f>
        <v>3948727</v>
      </c>
      <c r="F22" s="36"/>
      <c r="G22" s="36"/>
    </row>
    <row r="23" spans="1:7" ht="15.75" customHeight="1">
      <c r="A23" s="21" t="s">
        <v>369</v>
      </c>
      <c r="B23" s="324" t="s">
        <v>391</v>
      </c>
      <c r="C23" s="20" t="s">
        <v>480</v>
      </c>
      <c r="D23" s="324">
        <v>550000</v>
      </c>
      <c r="E23" s="294">
        <v>1324397</v>
      </c>
      <c r="F23" s="10"/>
      <c r="G23" s="10"/>
    </row>
    <row r="24" spans="1:7" ht="15.75" customHeight="1">
      <c r="A24" s="23" t="s">
        <v>686</v>
      </c>
      <c r="B24" s="5" t="s">
        <v>687</v>
      </c>
      <c r="C24" s="2" t="s">
        <v>480</v>
      </c>
      <c r="D24" s="5"/>
      <c r="E24" s="255">
        <v>1800000</v>
      </c>
      <c r="F24" s="10"/>
      <c r="G24" s="10"/>
    </row>
    <row r="25" spans="1:7" ht="15.75" customHeight="1">
      <c r="A25" s="23" t="s">
        <v>370</v>
      </c>
      <c r="B25" s="5" t="s">
        <v>392</v>
      </c>
      <c r="C25" s="2" t="s">
        <v>481</v>
      </c>
      <c r="D25" s="5">
        <v>0</v>
      </c>
      <c r="E25" s="255">
        <v>0</v>
      </c>
      <c r="F25" s="10"/>
      <c r="G25" s="10"/>
    </row>
    <row r="26" spans="1:7" ht="15.75" customHeight="1">
      <c r="A26" s="23" t="s">
        <v>372</v>
      </c>
      <c r="B26" s="5" t="s">
        <v>223</v>
      </c>
      <c r="C26" s="2" t="s">
        <v>480</v>
      </c>
      <c r="D26" s="43">
        <v>0</v>
      </c>
      <c r="E26" s="247">
        <v>48000</v>
      </c>
      <c r="F26" s="10"/>
      <c r="G26" s="10"/>
    </row>
    <row r="27" spans="1:7" ht="39" customHeight="1">
      <c r="A27" s="23" t="s">
        <v>374</v>
      </c>
      <c r="B27" s="6" t="s">
        <v>192</v>
      </c>
      <c r="C27" s="2" t="s">
        <v>528</v>
      </c>
      <c r="D27" s="43"/>
      <c r="E27" s="247">
        <v>776330</v>
      </c>
      <c r="F27" s="10"/>
      <c r="G27" s="10"/>
    </row>
    <row r="28" spans="1:13" ht="15.75" customHeight="1">
      <c r="A28" s="23" t="s">
        <v>376</v>
      </c>
      <c r="B28" s="5" t="s">
        <v>393</v>
      </c>
      <c r="C28" s="2" t="s">
        <v>482</v>
      </c>
      <c r="D28" s="43">
        <v>0</v>
      </c>
      <c r="E28" s="247">
        <v>0</v>
      </c>
      <c r="F28" s="10"/>
      <c r="G28" s="10"/>
      <c r="M28" s="10"/>
    </row>
    <row r="29" spans="1:7" ht="15.75" customHeight="1">
      <c r="A29" s="23" t="s">
        <v>399</v>
      </c>
      <c r="B29" s="5" t="s">
        <v>394</v>
      </c>
      <c r="C29" s="2" t="s">
        <v>483</v>
      </c>
      <c r="D29" s="43">
        <v>0</v>
      </c>
      <c r="E29" s="247">
        <v>0</v>
      </c>
      <c r="F29" s="10"/>
      <c r="G29" s="10"/>
    </row>
    <row r="30" spans="1:7" ht="15.75" customHeight="1" thickBot="1">
      <c r="A30" s="13" t="s">
        <v>400</v>
      </c>
      <c r="B30" s="29" t="s">
        <v>395</v>
      </c>
      <c r="C30" s="30" t="s">
        <v>164</v>
      </c>
      <c r="D30" s="44"/>
      <c r="E30" s="250">
        <v>0</v>
      </c>
      <c r="F30" s="10"/>
      <c r="G30" s="10"/>
    </row>
    <row r="31" ht="30" customHeight="1"/>
    <row r="32" spans="3:4" ht="16.5" customHeight="1">
      <c r="C32" s="540" t="s">
        <v>225</v>
      </c>
      <c r="D32" s="540"/>
    </row>
    <row r="33" ht="8.25" customHeight="1"/>
    <row r="34" spans="3:4" ht="19.5" customHeight="1">
      <c r="C34" s="540" t="s">
        <v>633</v>
      </c>
      <c r="D34" s="540"/>
    </row>
  </sheetData>
  <mergeCells count="10">
    <mergeCell ref="A3:E3"/>
    <mergeCell ref="C34:D34"/>
    <mergeCell ref="C32:D32"/>
    <mergeCell ref="C2:E2"/>
    <mergeCell ref="H6:J7"/>
    <mergeCell ref="C6:C7"/>
    <mergeCell ref="B6:B7"/>
    <mergeCell ref="A6:A7"/>
    <mergeCell ref="D6:D7"/>
    <mergeCell ref="E6:E7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E1">
      <selection activeCell="K3" sqref="K3"/>
    </sheetView>
  </sheetViews>
  <sheetFormatPr defaultColWidth="9.00390625" defaultRowHeight="12.75"/>
  <cols>
    <col min="1" max="1" width="2.625" style="0" customWidth="1"/>
    <col min="2" max="2" width="14.00390625" style="0" customWidth="1"/>
    <col min="3" max="3" width="10.0039062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666"/>
      <c r="J1" s="666"/>
      <c r="K1" s="666"/>
      <c r="L1" s="666"/>
      <c r="M1" s="666"/>
      <c r="N1" s="192"/>
      <c r="O1" s="192"/>
      <c r="P1" s="192"/>
      <c r="Q1" s="192"/>
      <c r="R1" s="192"/>
    </row>
    <row r="2" spans="5:19" ht="12.75">
      <c r="E2" s="194"/>
      <c r="L2" s="674" t="s">
        <v>758</v>
      </c>
      <c r="M2" s="674"/>
      <c r="N2" s="674"/>
      <c r="O2" s="674"/>
      <c r="P2" s="674"/>
      <c r="Q2" s="674"/>
      <c r="R2" s="674"/>
      <c r="S2" s="674"/>
    </row>
    <row r="3" spans="9:18" ht="12.75"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8:18" ht="12.75">
      <c r="H4" s="11"/>
      <c r="I4" s="191"/>
      <c r="J4" s="191"/>
      <c r="K4" s="191"/>
      <c r="L4" s="191"/>
      <c r="M4" s="191"/>
      <c r="N4" s="191"/>
      <c r="O4" s="191"/>
      <c r="P4" s="191"/>
      <c r="Q4" s="191"/>
      <c r="R4" s="191"/>
    </row>
    <row r="5" spans="1:18" ht="18">
      <c r="A5" s="675" t="s">
        <v>692</v>
      </c>
      <c r="B5" s="675"/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</row>
    <row r="6" spans="1:18" ht="12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9" ht="12.75" customHeight="1" thickBot="1">
      <c r="A7" s="54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N7" s="108"/>
      <c r="O7" s="108"/>
      <c r="P7" s="108"/>
      <c r="Q7" s="108" t="s">
        <v>438</v>
      </c>
      <c r="R7" s="108"/>
      <c r="S7" s="54"/>
    </row>
    <row r="8" spans="1:19" ht="21" customHeight="1">
      <c r="A8" s="668" t="s">
        <v>339</v>
      </c>
      <c r="B8" s="668" t="s">
        <v>713</v>
      </c>
      <c r="C8" s="670" t="s">
        <v>714</v>
      </c>
      <c r="D8" s="672" t="s">
        <v>557</v>
      </c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3"/>
      <c r="S8" s="54"/>
    </row>
    <row r="9" spans="1:19" ht="49.5" customHeight="1" thickBot="1">
      <c r="A9" s="669"/>
      <c r="B9" s="669"/>
      <c r="C9" s="671"/>
      <c r="D9" s="361">
        <v>2008</v>
      </c>
      <c r="E9" s="361">
        <v>2009</v>
      </c>
      <c r="F9" s="361">
        <v>2010</v>
      </c>
      <c r="G9" s="361">
        <v>2011</v>
      </c>
      <c r="H9" s="361">
        <v>2012</v>
      </c>
      <c r="I9" s="361">
        <v>2013</v>
      </c>
      <c r="J9" s="361">
        <v>2014</v>
      </c>
      <c r="K9" s="361">
        <v>2015</v>
      </c>
      <c r="L9" s="361">
        <v>2016</v>
      </c>
      <c r="M9" s="361">
        <v>2017</v>
      </c>
      <c r="N9" s="362">
        <v>2018</v>
      </c>
      <c r="O9" s="362">
        <v>2019</v>
      </c>
      <c r="P9" s="362">
        <v>2020</v>
      </c>
      <c r="Q9" s="362">
        <v>2021</v>
      </c>
      <c r="R9" s="363">
        <v>2022</v>
      </c>
      <c r="S9" s="54"/>
    </row>
    <row r="10" spans="1:19" ht="12.75" customHeight="1" thickBot="1">
      <c r="A10" s="113">
        <v>1</v>
      </c>
      <c r="B10" s="113">
        <v>2</v>
      </c>
      <c r="C10" s="113">
        <v>3</v>
      </c>
      <c r="D10" s="113">
        <v>4</v>
      </c>
      <c r="E10" s="113">
        <v>5</v>
      </c>
      <c r="F10" s="113">
        <v>6</v>
      </c>
      <c r="G10" s="113">
        <v>7</v>
      </c>
      <c r="H10" s="113">
        <v>8</v>
      </c>
      <c r="I10" s="113">
        <v>9</v>
      </c>
      <c r="J10" s="113">
        <v>10</v>
      </c>
      <c r="K10" s="113">
        <v>11</v>
      </c>
      <c r="L10" s="113">
        <v>12</v>
      </c>
      <c r="M10" s="364">
        <v>13</v>
      </c>
      <c r="N10" s="365">
        <v>14</v>
      </c>
      <c r="O10" s="365">
        <v>15</v>
      </c>
      <c r="P10" s="365">
        <v>16</v>
      </c>
      <c r="Q10" s="365">
        <v>17</v>
      </c>
      <c r="R10" s="366">
        <v>18</v>
      </c>
      <c r="S10" s="54"/>
    </row>
    <row r="11" spans="1:19" ht="19.5" customHeight="1">
      <c r="A11" s="114" t="s">
        <v>369</v>
      </c>
      <c r="B11" s="353" t="s">
        <v>558</v>
      </c>
      <c r="C11" s="343">
        <v>0</v>
      </c>
      <c r="D11" s="343">
        <f>'Z5'!E20</f>
        <v>3800000</v>
      </c>
      <c r="E11" s="343">
        <v>6800000</v>
      </c>
      <c r="F11" s="343">
        <v>6800000</v>
      </c>
      <c r="G11" s="343">
        <v>6800000</v>
      </c>
      <c r="H11" s="343">
        <v>6800000</v>
      </c>
      <c r="I11" s="343">
        <v>6120000</v>
      </c>
      <c r="J11" s="343">
        <v>5440000</v>
      </c>
      <c r="K11" s="343">
        <v>4760000</v>
      </c>
      <c r="L11" s="343">
        <v>4080000</v>
      </c>
      <c r="M11" s="343">
        <v>3400000</v>
      </c>
      <c r="N11" s="343">
        <v>2720000</v>
      </c>
      <c r="O11" s="344">
        <v>2040000</v>
      </c>
      <c r="P11" s="343">
        <v>1360000</v>
      </c>
      <c r="Q11" s="343">
        <v>680000</v>
      </c>
      <c r="R11" s="345">
        <v>0</v>
      </c>
      <c r="S11" s="54"/>
    </row>
    <row r="12" spans="1:19" ht="19.5" customHeight="1">
      <c r="A12" s="115" t="s">
        <v>370</v>
      </c>
      <c r="B12" s="354" t="s">
        <v>559</v>
      </c>
      <c r="C12" s="341">
        <v>11288861</v>
      </c>
      <c r="D12" s="341">
        <v>8003151</v>
      </c>
      <c r="E12" s="341">
        <v>4337713</v>
      </c>
      <c r="F12" s="341">
        <v>3330038</v>
      </c>
      <c r="G12" s="341">
        <v>2528634</v>
      </c>
      <c r="H12" s="341">
        <v>1727230</v>
      </c>
      <c r="I12" s="341">
        <v>1080826</v>
      </c>
      <c r="J12" s="341">
        <v>399400</v>
      </c>
      <c r="K12" s="341">
        <v>0</v>
      </c>
      <c r="L12" s="341">
        <v>0</v>
      </c>
      <c r="M12" s="341">
        <v>0</v>
      </c>
      <c r="N12" s="341">
        <v>0</v>
      </c>
      <c r="O12" s="341">
        <v>0</v>
      </c>
      <c r="P12" s="341">
        <v>0</v>
      </c>
      <c r="Q12" s="341">
        <v>0</v>
      </c>
      <c r="R12" s="342">
        <v>0</v>
      </c>
      <c r="S12" s="54"/>
    </row>
    <row r="13" spans="1:19" ht="19.5" customHeight="1">
      <c r="A13" s="115" t="s">
        <v>372</v>
      </c>
      <c r="B13" s="354" t="s">
        <v>560</v>
      </c>
      <c r="C13" s="341">
        <v>91400</v>
      </c>
      <c r="D13" s="341">
        <v>44400</v>
      </c>
      <c r="E13" s="341">
        <v>33400</v>
      </c>
      <c r="F13" s="341">
        <v>22400</v>
      </c>
      <c r="G13" s="341">
        <v>11400</v>
      </c>
      <c r="H13" s="341">
        <v>0</v>
      </c>
      <c r="I13" s="341">
        <v>0</v>
      </c>
      <c r="J13" s="341">
        <v>0</v>
      </c>
      <c r="K13" s="341">
        <v>0</v>
      </c>
      <c r="L13" s="341">
        <v>0</v>
      </c>
      <c r="M13" s="341">
        <v>0</v>
      </c>
      <c r="N13" s="341">
        <v>0</v>
      </c>
      <c r="O13" s="341">
        <v>0</v>
      </c>
      <c r="P13" s="341">
        <v>0</v>
      </c>
      <c r="Q13" s="341">
        <v>0</v>
      </c>
      <c r="R13" s="342">
        <v>0</v>
      </c>
      <c r="S13" s="54"/>
    </row>
    <row r="14" spans="1:19" ht="19.5" customHeight="1">
      <c r="A14" s="115" t="s">
        <v>374</v>
      </c>
      <c r="B14" s="354" t="s">
        <v>561</v>
      </c>
      <c r="C14" s="341">
        <v>0</v>
      </c>
      <c r="D14" s="341">
        <v>0</v>
      </c>
      <c r="E14" s="341">
        <v>0</v>
      </c>
      <c r="F14" s="341">
        <v>0</v>
      </c>
      <c r="G14" s="341">
        <v>0</v>
      </c>
      <c r="H14" s="341">
        <v>0</v>
      </c>
      <c r="I14" s="341">
        <v>0</v>
      </c>
      <c r="J14" s="341">
        <v>0</v>
      </c>
      <c r="K14" s="341">
        <v>0</v>
      </c>
      <c r="L14" s="341">
        <v>0</v>
      </c>
      <c r="M14" s="341">
        <v>0</v>
      </c>
      <c r="N14" s="341">
        <v>0</v>
      </c>
      <c r="O14" s="341">
        <v>0</v>
      </c>
      <c r="P14" s="341">
        <v>0</v>
      </c>
      <c r="Q14" s="341">
        <v>0</v>
      </c>
      <c r="R14" s="342">
        <v>0</v>
      </c>
      <c r="S14" s="54"/>
    </row>
    <row r="15" spans="1:19" ht="19.5" customHeight="1">
      <c r="A15" s="114" t="s">
        <v>376</v>
      </c>
      <c r="B15" s="355" t="s">
        <v>562</v>
      </c>
      <c r="C15" s="341">
        <f>C16+C17</f>
        <v>0</v>
      </c>
      <c r="D15" s="341">
        <f aca="true" t="shared" si="0" ref="D15:M15">D16+D17</f>
        <v>0</v>
      </c>
      <c r="E15" s="341">
        <f t="shared" si="0"/>
        <v>0</v>
      </c>
      <c r="F15" s="341">
        <f t="shared" si="0"/>
        <v>0</v>
      </c>
      <c r="G15" s="341">
        <f t="shared" si="0"/>
        <v>0</v>
      </c>
      <c r="H15" s="341">
        <f t="shared" si="0"/>
        <v>0</v>
      </c>
      <c r="I15" s="341">
        <f t="shared" si="0"/>
        <v>0</v>
      </c>
      <c r="J15" s="341">
        <f t="shared" si="0"/>
        <v>0</v>
      </c>
      <c r="K15" s="341">
        <f t="shared" si="0"/>
        <v>0</v>
      </c>
      <c r="L15" s="341">
        <f t="shared" si="0"/>
        <v>0</v>
      </c>
      <c r="M15" s="341">
        <f t="shared" si="0"/>
        <v>0</v>
      </c>
      <c r="N15" s="341">
        <v>0</v>
      </c>
      <c r="O15" s="341">
        <v>0</v>
      </c>
      <c r="P15" s="341">
        <v>0</v>
      </c>
      <c r="Q15" s="341">
        <v>0</v>
      </c>
      <c r="R15" s="342">
        <v>0</v>
      </c>
      <c r="S15" s="54"/>
    </row>
    <row r="16" spans="1:19" ht="19.5" customHeight="1">
      <c r="A16" s="114"/>
      <c r="B16" s="355" t="s">
        <v>563</v>
      </c>
      <c r="C16" s="341">
        <v>0</v>
      </c>
      <c r="D16" s="341">
        <v>0</v>
      </c>
      <c r="E16" s="341">
        <v>0</v>
      </c>
      <c r="F16" s="341">
        <v>0</v>
      </c>
      <c r="G16" s="341">
        <v>0</v>
      </c>
      <c r="H16" s="341">
        <v>0</v>
      </c>
      <c r="I16" s="341">
        <v>0</v>
      </c>
      <c r="J16" s="341">
        <v>0</v>
      </c>
      <c r="K16" s="341">
        <v>0</v>
      </c>
      <c r="L16" s="341">
        <v>0</v>
      </c>
      <c r="M16" s="341">
        <v>0</v>
      </c>
      <c r="N16" s="341">
        <v>0</v>
      </c>
      <c r="O16" s="341">
        <v>0</v>
      </c>
      <c r="P16" s="341">
        <v>0</v>
      </c>
      <c r="Q16" s="341">
        <v>0</v>
      </c>
      <c r="R16" s="342">
        <v>0</v>
      </c>
      <c r="S16" s="54"/>
    </row>
    <row r="17" spans="1:19" ht="19.5" customHeight="1">
      <c r="A17" s="114"/>
      <c r="B17" s="354" t="s">
        <v>564</v>
      </c>
      <c r="C17" s="341">
        <f>C18+C19+C20+C21</f>
        <v>0</v>
      </c>
      <c r="D17" s="341">
        <f aca="true" t="shared" si="1" ref="D17:M17">D18+D19+D20+D21</f>
        <v>0</v>
      </c>
      <c r="E17" s="341">
        <f t="shared" si="1"/>
        <v>0</v>
      </c>
      <c r="F17" s="341">
        <f t="shared" si="1"/>
        <v>0</v>
      </c>
      <c r="G17" s="341">
        <f t="shared" si="1"/>
        <v>0</v>
      </c>
      <c r="H17" s="341">
        <f t="shared" si="1"/>
        <v>0</v>
      </c>
      <c r="I17" s="341">
        <f t="shared" si="1"/>
        <v>0</v>
      </c>
      <c r="J17" s="341">
        <f t="shared" si="1"/>
        <v>0</v>
      </c>
      <c r="K17" s="341">
        <f t="shared" si="1"/>
        <v>0</v>
      </c>
      <c r="L17" s="341">
        <f t="shared" si="1"/>
        <v>0</v>
      </c>
      <c r="M17" s="341">
        <f t="shared" si="1"/>
        <v>0</v>
      </c>
      <c r="N17" s="341">
        <v>0</v>
      </c>
      <c r="O17" s="341">
        <v>0</v>
      </c>
      <c r="P17" s="341">
        <v>0</v>
      </c>
      <c r="Q17" s="341">
        <v>0</v>
      </c>
      <c r="R17" s="342">
        <v>0</v>
      </c>
      <c r="S17" s="54"/>
    </row>
    <row r="18" spans="1:19" ht="19.5" customHeight="1">
      <c r="A18" s="114"/>
      <c r="B18" s="356" t="s">
        <v>397</v>
      </c>
      <c r="C18" s="341">
        <v>0</v>
      </c>
      <c r="D18" s="341">
        <v>0</v>
      </c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  <c r="L18" s="341">
        <v>0</v>
      </c>
      <c r="M18" s="341">
        <v>0</v>
      </c>
      <c r="N18" s="341">
        <v>0</v>
      </c>
      <c r="O18" s="341">
        <v>0</v>
      </c>
      <c r="P18" s="341">
        <v>0</v>
      </c>
      <c r="Q18" s="341">
        <v>0</v>
      </c>
      <c r="R18" s="342">
        <v>0</v>
      </c>
      <c r="S18" s="54"/>
    </row>
    <row r="19" spans="1:19" ht="19.5" customHeight="1">
      <c r="A19" s="114"/>
      <c r="B19" s="356" t="s">
        <v>398</v>
      </c>
      <c r="C19" s="341">
        <v>0</v>
      </c>
      <c r="D19" s="341">
        <v>0</v>
      </c>
      <c r="E19" s="341">
        <v>0</v>
      </c>
      <c r="F19" s="341">
        <v>0</v>
      </c>
      <c r="G19" s="341">
        <v>0</v>
      </c>
      <c r="H19" s="341">
        <v>0</v>
      </c>
      <c r="I19" s="341">
        <v>0</v>
      </c>
      <c r="J19" s="341">
        <v>0</v>
      </c>
      <c r="K19" s="341">
        <v>0</v>
      </c>
      <c r="L19" s="341">
        <v>0</v>
      </c>
      <c r="M19" s="341">
        <v>0</v>
      </c>
      <c r="N19" s="341">
        <v>0</v>
      </c>
      <c r="O19" s="341">
        <v>0</v>
      </c>
      <c r="P19" s="341">
        <v>0</v>
      </c>
      <c r="Q19" s="341">
        <v>0</v>
      </c>
      <c r="R19" s="342">
        <v>0</v>
      </c>
      <c r="S19" s="54"/>
    </row>
    <row r="20" spans="1:19" ht="30.75" customHeight="1">
      <c r="A20" s="114"/>
      <c r="B20" s="357" t="s">
        <v>565</v>
      </c>
      <c r="C20" s="341">
        <v>0</v>
      </c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41">
        <v>0</v>
      </c>
      <c r="J20" s="341">
        <v>0</v>
      </c>
      <c r="K20" s="341">
        <v>0</v>
      </c>
      <c r="L20" s="341">
        <v>0</v>
      </c>
      <c r="M20" s="341">
        <f>'Z6a'!M26</f>
        <v>0</v>
      </c>
      <c r="N20" s="341">
        <v>0</v>
      </c>
      <c r="O20" s="341">
        <v>0</v>
      </c>
      <c r="P20" s="341">
        <v>0</v>
      </c>
      <c r="Q20" s="341">
        <v>0</v>
      </c>
      <c r="R20" s="342">
        <v>0</v>
      </c>
      <c r="S20" s="54"/>
    </row>
    <row r="21" spans="1:19" ht="19.5" customHeight="1">
      <c r="A21" s="116"/>
      <c r="B21" s="356" t="s">
        <v>566</v>
      </c>
      <c r="C21" s="341">
        <v>0</v>
      </c>
      <c r="D21" s="341">
        <v>0</v>
      </c>
      <c r="E21" s="341">
        <v>0</v>
      </c>
      <c r="F21" s="341">
        <v>0</v>
      </c>
      <c r="G21" s="341">
        <v>0</v>
      </c>
      <c r="H21" s="341">
        <v>0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0</v>
      </c>
      <c r="O21" s="341">
        <v>0</v>
      </c>
      <c r="P21" s="341">
        <v>0</v>
      </c>
      <c r="Q21" s="341">
        <v>0</v>
      </c>
      <c r="R21" s="342">
        <v>0</v>
      </c>
      <c r="S21" s="54"/>
    </row>
    <row r="22" spans="1:19" ht="19.5" customHeight="1">
      <c r="A22" s="117" t="s">
        <v>399</v>
      </c>
      <c r="B22" s="358" t="s">
        <v>401</v>
      </c>
      <c r="C22" s="341">
        <f>'Z6a'!C8</f>
        <v>38277703</v>
      </c>
      <c r="D22" s="341">
        <f>'Z6a'!D8</f>
        <v>33552733</v>
      </c>
      <c r="E22" s="341">
        <f>'Z6a'!E8</f>
        <v>31696656</v>
      </c>
      <c r="F22" s="341">
        <f>'Z6a'!F8</f>
        <v>29600000</v>
      </c>
      <c r="G22" s="341">
        <f>'Z6a'!G8</f>
        <v>29200000</v>
      </c>
      <c r="H22" s="341">
        <f>'Z6a'!H8</f>
        <v>29400000</v>
      </c>
      <c r="I22" s="341">
        <f>'Z6a'!I8</f>
        <v>29500000</v>
      </c>
      <c r="J22" s="341">
        <f>'Z6a'!J8</f>
        <v>29600000</v>
      </c>
      <c r="K22" s="341">
        <f>'Z6a'!K8</f>
        <v>29700000</v>
      </c>
      <c r="L22" s="341">
        <f>'Z6a'!L8</f>
        <v>30000000</v>
      </c>
      <c r="M22" s="341">
        <f>'Z6a'!M8</f>
        <v>30100000</v>
      </c>
      <c r="N22" s="341">
        <f>'Z6a'!N8</f>
        <v>33415000</v>
      </c>
      <c r="O22" s="341">
        <f>'Z6a'!O8</f>
        <v>33510000</v>
      </c>
      <c r="P22" s="341">
        <f>'Z6a'!P8</f>
        <v>33520000</v>
      </c>
      <c r="Q22" s="341">
        <f>'Z6a'!Q8</f>
        <v>33565000</v>
      </c>
      <c r="R22" s="342">
        <f>'Z6a'!R8</f>
        <v>33615000</v>
      </c>
      <c r="S22" s="54"/>
    </row>
    <row r="23" spans="1:19" ht="27.75" customHeight="1">
      <c r="A23" s="115" t="s">
        <v>400</v>
      </c>
      <c r="B23" s="355" t="s">
        <v>567</v>
      </c>
      <c r="C23" s="341">
        <f>C11+C12+C13+C14+C15</f>
        <v>11380261</v>
      </c>
      <c r="D23" s="341">
        <f aca="true" t="shared" si="2" ref="D23:R23">D11+D12+D13+D14+D15</f>
        <v>11847551</v>
      </c>
      <c r="E23" s="341">
        <f t="shared" si="2"/>
        <v>11171113</v>
      </c>
      <c r="F23" s="341">
        <f t="shared" si="2"/>
        <v>10152438</v>
      </c>
      <c r="G23" s="341">
        <f t="shared" si="2"/>
        <v>9340034</v>
      </c>
      <c r="H23" s="341">
        <f t="shared" si="2"/>
        <v>8527230</v>
      </c>
      <c r="I23" s="341">
        <f t="shared" si="2"/>
        <v>7200826</v>
      </c>
      <c r="J23" s="341">
        <f t="shared" si="2"/>
        <v>5839400</v>
      </c>
      <c r="K23" s="341">
        <f t="shared" si="2"/>
        <v>4760000</v>
      </c>
      <c r="L23" s="341">
        <f t="shared" si="2"/>
        <v>4080000</v>
      </c>
      <c r="M23" s="341">
        <f t="shared" si="2"/>
        <v>3400000</v>
      </c>
      <c r="N23" s="341">
        <f t="shared" si="2"/>
        <v>2720000</v>
      </c>
      <c r="O23" s="341">
        <f t="shared" si="2"/>
        <v>2040000</v>
      </c>
      <c r="P23" s="341">
        <f t="shared" si="2"/>
        <v>1360000</v>
      </c>
      <c r="Q23" s="341">
        <f t="shared" si="2"/>
        <v>680000</v>
      </c>
      <c r="R23" s="342">
        <f t="shared" si="2"/>
        <v>0</v>
      </c>
      <c r="S23" s="54"/>
    </row>
    <row r="24" spans="1:19" ht="24.75" customHeight="1" thickBot="1">
      <c r="A24" s="118" t="s">
        <v>387</v>
      </c>
      <c r="B24" s="359" t="s">
        <v>568</v>
      </c>
      <c r="C24" s="360">
        <f>C23/C22</f>
        <v>0.29730783479876</v>
      </c>
      <c r="D24" s="360">
        <f aca="true" t="shared" si="3" ref="D24:R24">D23/D22</f>
        <v>0.35310241344572435</v>
      </c>
      <c r="E24" s="360">
        <f t="shared" si="3"/>
        <v>0.3524382193503315</v>
      </c>
      <c r="F24" s="360">
        <f t="shared" si="3"/>
        <v>0.3429877702702703</v>
      </c>
      <c r="G24" s="360">
        <f t="shared" si="3"/>
        <v>0.3198641780821918</v>
      </c>
      <c r="H24" s="360">
        <f t="shared" si="3"/>
        <v>0.29004183673469386</v>
      </c>
      <c r="I24" s="360">
        <f t="shared" si="3"/>
        <v>0.2440957966101695</v>
      </c>
      <c r="J24" s="360">
        <f t="shared" si="3"/>
        <v>0.197277027027027</v>
      </c>
      <c r="K24" s="360">
        <f t="shared" si="3"/>
        <v>0.16026936026936026</v>
      </c>
      <c r="L24" s="360">
        <f t="shared" si="3"/>
        <v>0.136</v>
      </c>
      <c r="M24" s="360">
        <f t="shared" si="3"/>
        <v>0.11295681063122924</v>
      </c>
      <c r="N24" s="360">
        <f t="shared" si="3"/>
        <v>0.08140056860691307</v>
      </c>
      <c r="O24" s="360">
        <f t="shared" si="3"/>
        <v>0.06087735004476276</v>
      </c>
      <c r="P24" s="360">
        <f t="shared" si="3"/>
        <v>0.0405727923627685</v>
      </c>
      <c r="Q24" s="360">
        <f t="shared" si="3"/>
        <v>0.020259198569938925</v>
      </c>
      <c r="R24" s="360">
        <f t="shared" si="3"/>
        <v>0</v>
      </c>
      <c r="S24" s="54"/>
    </row>
    <row r="25" spans="1:19" ht="12.7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54"/>
    </row>
    <row r="26" spans="1:19" ht="12.75">
      <c r="A26" s="112"/>
      <c r="B26" s="112"/>
      <c r="C26" s="112"/>
      <c r="D26" s="112"/>
      <c r="E26" s="112"/>
      <c r="F26" s="112"/>
      <c r="M26" s="112"/>
      <c r="N26" s="667" t="s">
        <v>614</v>
      </c>
      <c r="O26" s="667"/>
      <c r="P26" s="667"/>
      <c r="Q26" s="667"/>
      <c r="R26" s="667"/>
      <c r="S26" s="667"/>
    </row>
    <row r="27" spans="1:19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54"/>
    </row>
    <row r="28" spans="1:19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M28" s="112"/>
      <c r="N28" s="112" t="s">
        <v>715</v>
      </c>
      <c r="O28" s="112"/>
      <c r="R28" s="112"/>
      <c r="S28" s="54"/>
    </row>
    <row r="29" spans="1:19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54"/>
    </row>
    <row r="30" spans="1:19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54"/>
    </row>
    <row r="31" spans="1:19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54"/>
    </row>
    <row r="32" spans="1:19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</sheetData>
  <mergeCells count="8">
    <mergeCell ref="I1:M1"/>
    <mergeCell ref="N26:S26"/>
    <mergeCell ref="A8:A9"/>
    <mergeCell ref="B8:B9"/>
    <mergeCell ref="C8:C9"/>
    <mergeCell ref="D8:R8"/>
    <mergeCell ref="L2:S2"/>
    <mergeCell ref="A5:R5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B1">
      <selection activeCell="A3" sqref="A3:R3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4.1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2:18" ht="12.75" customHeight="1">
      <c r="L1" s="507" t="s">
        <v>774</v>
      </c>
      <c r="M1" s="507"/>
      <c r="N1" s="507"/>
      <c r="O1" s="507"/>
      <c r="P1" s="507"/>
      <c r="Q1" s="507"/>
      <c r="R1" s="507"/>
    </row>
    <row r="2" spans="15:17" ht="12" customHeight="1">
      <c r="O2" s="507"/>
      <c r="P2" s="507"/>
      <c r="Q2" s="507"/>
    </row>
    <row r="3" spans="1:18" ht="12.75">
      <c r="A3" s="687" t="s">
        <v>505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</row>
    <row r="4" ht="18" customHeight="1" thickBot="1"/>
    <row r="5" spans="1:18" ht="20.25" customHeight="1" thickBot="1">
      <c r="A5" s="679" t="s">
        <v>339</v>
      </c>
      <c r="B5" s="682" t="s">
        <v>536</v>
      </c>
      <c r="C5" s="677" t="s">
        <v>689</v>
      </c>
      <c r="D5" s="677" t="s">
        <v>688</v>
      </c>
      <c r="E5" s="684" t="s">
        <v>506</v>
      </c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6"/>
    </row>
    <row r="6" spans="1:18" ht="35.25" customHeight="1" thickBot="1">
      <c r="A6" s="680"/>
      <c r="B6" s="683"/>
      <c r="C6" s="678"/>
      <c r="D6" s="678"/>
      <c r="E6" s="350">
        <v>2009</v>
      </c>
      <c r="F6" s="351">
        <v>2010</v>
      </c>
      <c r="G6" s="351">
        <v>2011</v>
      </c>
      <c r="H6" s="351">
        <v>2012</v>
      </c>
      <c r="I6" s="351">
        <v>2013</v>
      </c>
      <c r="J6" s="351">
        <v>2014</v>
      </c>
      <c r="K6" s="351">
        <v>2015</v>
      </c>
      <c r="L6" s="351">
        <v>2016</v>
      </c>
      <c r="M6" s="352">
        <v>2017</v>
      </c>
      <c r="N6" s="130">
        <v>2018</v>
      </c>
      <c r="O6" s="130">
        <v>2019</v>
      </c>
      <c r="P6" s="130">
        <v>2020</v>
      </c>
      <c r="Q6" s="130">
        <v>2021</v>
      </c>
      <c r="R6" s="131">
        <v>2022</v>
      </c>
    </row>
    <row r="7" spans="1:18" ht="11.25" customHeight="1">
      <c r="A7" s="132">
        <v>1</v>
      </c>
      <c r="B7" s="129">
        <v>2</v>
      </c>
      <c r="C7" s="128">
        <v>3</v>
      </c>
      <c r="D7" s="128">
        <v>4</v>
      </c>
      <c r="E7" s="128">
        <v>5</v>
      </c>
      <c r="F7" s="129">
        <v>6</v>
      </c>
      <c r="G7" s="129">
        <v>7</v>
      </c>
      <c r="H7" s="129">
        <v>8</v>
      </c>
      <c r="I7" s="129">
        <v>9</v>
      </c>
      <c r="J7" s="129">
        <v>10</v>
      </c>
      <c r="K7" s="129">
        <v>11</v>
      </c>
      <c r="L7" s="129">
        <v>12</v>
      </c>
      <c r="M7" s="346">
        <v>13</v>
      </c>
      <c r="N7" s="129">
        <v>14</v>
      </c>
      <c r="O7" s="129">
        <v>15</v>
      </c>
      <c r="P7" s="129">
        <v>16</v>
      </c>
      <c r="Q7" s="129">
        <v>17</v>
      </c>
      <c r="R7" s="367">
        <v>18</v>
      </c>
    </row>
    <row r="8" spans="1:18" ht="21.75" customHeight="1">
      <c r="A8" s="119" t="s">
        <v>361</v>
      </c>
      <c r="B8" s="120" t="s">
        <v>507</v>
      </c>
      <c r="C8" s="121">
        <f>C9+C13+C14+C15</f>
        <v>38277703</v>
      </c>
      <c r="D8" s="121">
        <f aca="true" t="shared" si="0" ref="D8:R8">D9+D13+D14+D15</f>
        <v>33552733</v>
      </c>
      <c r="E8" s="121">
        <f t="shared" si="0"/>
        <v>31696656</v>
      </c>
      <c r="F8" s="121">
        <f t="shared" si="0"/>
        <v>29600000</v>
      </c>
      <c r="G8" s="121">
        <f t="shared" si="0"/>
        <v>29200000</v>
      </c>
      <c r="H8" s="121">
        <f t="shared" si="0"/>
        <v>29400000</v>
      </c>
      <c r="I8" s="121">
        <f t="shared" si="0"/>
        <v>29500000</v>
      </c>
      <c r="J8" s="121">
        <f t="shared" si="0"/>
        <v>29600000</v>
      </c>
      <c r="K8" s="121">
        <f t="shared" si="0"/>
        <v>29700000</v>
      </c>
      <c r="L8" s="121">
        <f t="shared" si="0"/>
        <v>30000000</v>
      </c>
      <c r="M8" s="121">
        <f t="shared" si="0"/>
        <v>30100000</v>
      </c>
      <c r="N8" s="121">
        <f t="shared" si="0"/>
        <v>33415000</v>
      </c>
      <c r="O8" s="121">
        <f t="shared" si="0"/>
        <v>33510000</v>
      </c>
      <c r="P8" s="121">
        <f t="shared" si="0"/>
        <v>33520000</v>
      </c>
      <c r="Q8" s="121">
        <f t="shared" si="0"/>
        <v>33565000</v>
      </c>
      <c r="R8" s="193">
        <f t="shared" si="0"/>
        <v>33615000</v>
      </c>
    </row>
    <row r="9" spans="1:18" ht="12.75">
      <c r="A9" s="46" t="s">
        <v>340</v>
      </c>
      <c r="B9" s="57" t="s">
        <v>341</v>
      </c>
      <c r="C9" s="109">
        <f>C10+C11+C12</f>
        <v>6091558</v>
      </c>
      <c r="D9" s="109">
        <f aca="true" t="shared" si="1" ref="D9:R9">D10+D11+D12</f>
        <v>6649949</v>
      </c>
      <c r="E9" s="109">
        <f t="shared" si="1"/>
        <v>6370265</v>
      </c>
      <c r="F9" s="109">
        <f t="shared" si="1"/>
        <v>4692000</v>
      </c>
      <c r="G9" s="109">
        <f t="shared" si="1"/>
        <v>4600000</v>
      </c>
      <c r="H9" s="109">
        <f t="shared" si="1"/>
        <v>4708000</v>
      </c>
      <c r="I9" s="109">
        <f t="shared" si="1"/>
        <v>4716000</v>
      </c>
      <c r="J9" s="109">
        <f t="shared" si="1"/>
        <v>4674000</v>
      </c>
      <c r="K9" s="109">
        <f t="shared" si="1"/>
        <v>4633000</v>
      </c>
      <c r="L9" s="109">
        <f t="shared" si="1"/>
        <v>4600000</v>
      </c>
      <c r="M9" s="347">
        <f t="shared" si="1"/>
        <v>4650000</v>
      </c>
      <c r="N9" s="347">
        <f t="shared" si="1"/>
        <v>7865000</v>
      </c>
      <c r="O9" s="347">
        <f t="shared" si="1"/>
        <v>7830000</v>
      </c>
      <c r="P9" s="347">
        <f t="shared" si="1"/>
        <v>7830000</v>
      </c>
      <c r="Q9" s="347">
        <f t="shared" si="1"/>
        <v>7765000</v>
      </c>
      <c r="R9" s="110">
        <f t="shared" si="1"/>
        <v>7865000</v>
      </c>
    </row>
    <row r="10" spans="1:18" ht="12.75">
      <c r="A10" s="46" t="s">
        <v>369</v>
      </c>
      <c r="B10" s="57" t="s">
        <v>569</v>
      </c>
      <c r="C10" s="109">
        <v>1966980</v>
      </c>
      <c r="D10" s="109">
        <v>1800888</v>
      </c>
      <c r="E10" s="109">
        <v>1521204</v>
      </c>
      <c r="F10" s="109">
        <v>1592000</v>
      </c>
      <c r="G10" s="109">
        <v>1600000</v>
      </c>
      <c r="H10" s="109">
        <v>1608000</v>
      </c>
      <c r="I10" s="109">
        <v>1616000</v>
      </c>
      <c r="J10" s="109">
        <v>1624000</v>
      </c>
      <c r="K10" s="109">
        <v>1633000</v>
      </c>
      <c r="L10" s="109">
        <v>1650000</v>
      </c>
      <c r="M10" s="347">
        <v>1650000</v>
      </c>
      <c r="N10" s="109">
        <v>1665000</v>
      </c>
      <c r="O10" s="109">
        <v>1680000</v>
      </c>
      <c r="P10" s="109">
        <v>1630000</v>
      </c>
      <c r="Q10" s="109">
        <v>1665000</v>
      </c>
      <c r="R10" s="110">
        <v>1715000</v>
      </c>
    </row>
    <row r="11" spans="1:18" ht="12.75">
      <c r="A11" s="46" t="s">
        <v>370</v>
      </c>
      <c r="B11" s="57" t="s">
        <v>570</v>
      </c>
      <c r="C11" s="109">
        <v>1651948</v>
      </c>
      <c r="D11" s="109">
        <f>'Z 1'!F29</f>
        <v>2150700</v>
      </c>
      <c r="E11" s="109">
        <f>'Z 1'!F29</f>
        <v>2150700</v>
      </c>
      <c r="F11" s="109">
        <v>900000</v>
      </c>
      <c r="G11" s="109">
        <v>700000</v>
      </c>
      <c r="H11" s="109">
        <v>700000</v>
      </c>
      <c r="I11" s="109">
        <v>600000</v>
      </c>
      <c r="J11" s="109">
        <v>550000</v>
      </c>
      <c r="K11" s="109">
        <v>400000</v>
      </c>
      <c r="L11" s="109">
        <v>350000</v>
      </c>
      <c r="M11" s="347">
        <v>350000</v>
      </c>
      <c r="N11" s="109">
        <v>3500000</v>
      </c>
      <c r="O11" s="109">
        <v>3400000</v>
      </c>
      <c r="P11" s="109">
        <v>3400000</v>
      </c>
      <c r="Q11" s="109">
        <v>3300000</v>
      </c>
      <c r="R11" s="110">
        <v>3300000</v>
      </c>
    </row>
    <row r="12" spans="1:18" ht="12.75">
      <c r="A12" s="46" t="s">
        <v>372</v>
      </c>
      <c r="B12" s="57" t="s">
        <v>571</v>
      </c>
      <c r="C12" s="109">
        <v>2472630</v>
      </c>
      <c r="D12" s="109">
        <f>'Z 1'!F61</f>
        <v>2698361</v>
      </c>
      <c r="E12" s="109">
        <f>'Z 1'!J60</f>
        <v>2698361</v>
      </c>
      <c r="F12" s="109">
        <v>2200000</v>
      </c>
      <c r="G12" s="109">
        <v>2300000</v>
      </c>
      <c r="H12" s="109">
        <v>2400000</v>
      </c>
      <c r="I12" s="109">
        <v>2500000</v>
      </c>
      <c r="J12" s="109">
        <v>2500000</v>
      </c>
      <c r="K12" s="109">
        <v>2600000</v>
      </c>
      <c r="L12" s="109">
        <v>2600000</v>
      </c>
      <c r="M12" s="347">
        <v>2650000</v>
      </c>
      <c r="N12" s="109">
        <v>2700000</v>
      </c>
      <c r="O12" s="109">
        <v>2750000</v>
      </c>
      <c r="P12" s="109">
        <v>2800000</v>
      </c>
      <c r="Q12" s="109">
        <v>2800000</v>
      </c>
      <c r="R12" s="110">
        <v>2850000</v>
      </c>
    </row>
    <row r="13" spans="1:18" ht="12.75">
      <c r="A13" s="46" t="s">
        <v>342</v>
      </c>
      <c r="B13" s="57" t="s">
        <v>343</v>
      </c>
      <c r="C13" s="109">
        <v>18645090</v>
      </c>
      <c r="D13" s="109">
        <f>'Z 1'!F65++'Z 1'!F67+'Z 1'!F71</f>
        <v>18611135</v>
      </c>
      <c r="E13" s="109">
        <f>'Z 1'!F65+'Z 1'!F67+'Z 1'!F71</f>
        <v>18611135</v>
      </c>
      <c r="F13" s="109">
        <v>18200000</v>
      </c>
      <c r="G13" s="109">
        <v>18100000</v>
      </c>
      <c r="H13" s="109">
        <v>18200000</v>
      </c>
      <c r="I13" s="109">
        <v>18300000</v>
      </c>
      <c r="J13" s="109">
        <v>18400000</v>
      </c>
      <c r="K13" s="109">
        <v>18500000</v>
      </c>
      <c r="L13" s="109">
        <v>18600000</v>
      </c>
      <c r="M13" s="347">
        <v>18600000</v>
      </c>
      <c r="N13" s="109">
        <v>18650000</v>
      </c>
      <c r="O13" s="109">
        <v>18700000</v>
      </c>
      <c r="P13" s="109">
        <v>18700000</v>
      </c>
      <c r="Q13" s="109">
        <v>18800000</v>
      </c>
      <c r="R13" s="110">
        <v>18800000</v>
      </c>
    </row>
    <row r="14" spans="1:18" ht="12.75">
      <c r="A14" s="46" t="s">
        <v>344</v>
      </c>
      <c r="B14" s="56" t="s">
        <v>508</v>
      </c>
      <c r="C14" s="109">
        <v>9595606</v>
      </c>
      <c r="D14" s="109">
        <v>6739696</v>
      </c>
      <c r="E14" s="109">
        <v>6169182</v>
      </c>
      <c r="F14" s="109">
        <v>6708000</v>
      </c>
      <c r="G14" s="109">
        <v>6500000</v>
      </c>
      <c r="H14" s="109">
        <v>6492000</v>
      </c>
      <c r="I14" s="109">
        <v>6484000</v>
      </c>
      <c r="J14" s="109">
        <v>6526000</v>
      </c>
      <c r="K14" s="109">
        <v>6567000</v>
      </c>
      <c r="L14" s="109">
        <v>6800000</v>
      </c>
      <c r="M14" s="347">
        <v>6850000</v>
      </c>
      <c r="N14" s="109">
        <v>6900000</v>
      </c>
      <c r="O14" s="109">
        <v>6980000</v>
      </c>
      <c r="P14" s="109">
        <v>6990000</v>
      </c>
      <c r="Q14" s="109">
        <v>7000000</v>
      </c>
      <c r="R14" s="110">
        <v>6950000</v>
      </c>
    </row>
    <row r="15" spans="1:18" ht="12.75">
      <c r="A15" s="46" t="s">
        <v>573</v>
      </c>
      <c r="B15" s="56" t="s">
        <v>716</v>
      </c>
      <c r="C15" s="109">
        <v>3945449</v>
      </c>
      <c r="D15" s="109">
        <v>1551953</v>
      </c>
      <c r="E15" s="109">
        <v>546074</v>
      </c>
      <c r="F15" s="109"/>
      <c r="G15" s="109"/>
      <c r="H15" s="109"/>
      <c r="I15" s="109"/>
      <c r="J15" s="109"/>
      <c r="K15" s="109"/>
      <c r="L15" s="109"/>
      <c r="M15" s="347"/>
      <c r="N15" s="109"/>
      <c r="O15" s="109"/>
      <c r="P15" s="109"/>
      <c r="Q15" s="109"/>
      <c r="R15" s="110"/>
    </row>
    <row r="16" spans="1:18" ht="24" customHeight="1">
      <c r="A16" s="122" t="s">
        <v>363</v>
      </c>
      <c r="B16" s="59" t="s">
        <v>346</v>
      </c>
      <c r="C16" s="123">
        <v>38514101</v>
      </c>
      <c r="D16" s="123">
        <f>'Z 2 '!G619</f>
        <v>34020023</v>
      </c>
      <c r="E16" s="123">
        <v>31903524</v>
      </c>
      <c r="F16" s="123">
        <v>28096000</v>
      </c>
      <c r="G16" s="123">
        <v>27950000</v>
      </c>
      <c r="H16" s="123">
        <v>28142000</v>
      </c>
      <c r="I16" s="123">
        <v>28252000</v>
      </c>
      <c r="J16" s="123">
        <v>28475000</v>
      </c>
      <c r="K16" s="123">
        <v>28512000</v>
      </c>
      <c r="L16" s="123">
        <v>28800000</v>
      </c>
      <c r="M16" s="348">
        <v>28850000</v>
      </c>
      <c r="N16" s="123">
        <v>28950000</v>
      </c>
      <c r="O16" s="123">
        <v>29050000</v>
      </c>
      <c r="P16" s="123">
        <v>29250000</v>
      </c>
      <c r="Q16" s="123">
        <v>29350000</v>
      </c>
      <c r="R16" s="124">
        <v>29550000</v>
      </c>
    </row>
    <row r="17" spans="1:18" ht="22.5" customHeight="1">
      <c r="A17" s="122" t="s">
        <v>367</v>
      </c>
      <c r="B17" s="59" t="s">
        <v>5</v>
      </c>
      <c r="C17" s="123">
        <f>C18+C22+C27</f>
        <v>2505592</v>
      </c>
      <c r="D17" s="123">
        <f aca="true" t="shared" si="2" ref="D17:R17">D18+D22+D27</f>
        <v>4509097</v>
      </c>
      <c r="E17" s="123">
        <f t="shared" si="2"/>
        <v>4379108</v>
      </c>
      <c r="F17" s="123">
        <f t="shared" si="2"/>
        <v>1812075</v>
      </c>
      <c r="G17" s="123">
        <f t="shared" si="2"/>
        <v>1502304</v>
      </c>
      <c r="H17" s="123">
        <f t="shared" si="2"/>
        <v>1473904</v>
      </c>
      <c r="I17" s="123">
        <f t="shared" si="2"/>
        <v>1882404</v>
      </c>
      <c r="J17" s="123">
        <f t="shared" si="2"/>
        <v>1781426</v>
      </c>
      <c r="K17" s="123">
        <f t="shared" si="2"/>
        <v>1480000</v>
      </c>
      <c r="L17" s="123">
        <f t="shared" si="2"/>
        <v>1030000</v>
      </c>
      <c r="M17" s="123">
        <f t="shared" si="2"/>
        <v>990000</v>
      </c>
      <c r="N17" s="123">
        <f t="shared" si="2"/>
        <v>970000</v>
      </c>
      <c r="O17" s="123">
        <f t="shared" si="2"/>
        <v>940000</v>
      </c>
      <c r="P17" s="123">
        <f t="shared" si="2"/>
        <v>910000</v>
      </c>
      <c r="Q17" s="123">
        <f t="shared" si="2"/>
        <v>880000</v>
      </c>
      <c r="R17" s="123">
        <f t="shared" si="2"/>
        <v>830000</v>
      </c>
    </row>
    <row r="18" spans="1:18" ht="12.75">
      <c r="A18" s="46" t="s">
        <v>340</v>
      </c>
      <c r="B18" s="57" t="s">
        <v>572</v>
      </c>
      <c r="C18" s="109">
        <f aca="true" t="shared" si="3" ref="C18:R18">C19+C20+C21</f>
        <v>1793424</v>
      </c>
      <c r="D18" s="109">
        <f t="shared" si="3"/>
        <v>3721367</v>
      </c>
      <c r="E18" s="109">
        <f t="shared" si="3"/>
        <v>4182791</v>
      </c>
      <c r="F18" s="109">
        <f t="shared" si="3"/>
        <v>1625675</v>
      </c>
      <c r="G18" s="109">
        <f t="shared" si="3"/>
        <v>1326404</v>
      </c>
      <c r="H18" s="109">
        <f t="shared" si="3"/>
        <v>1308404</v>
      </c>
      <c r="I18" s="109">
        <f t="shared" si="3"/>
        <v>1202404</v>
      </c>
      <c r="J18" s="109">
        <f t="shared" si="3"/>
        <v>1101426</v>
      </c>
      <c r="K18" s="109">
        <f t="shared" si="3"/>
        <v>800000</v>
      </c>
      <c r="L18" s="109">
        <f t="shared" si="3"/>
        <v>350000</v>
      </c>
      <c r="M18" s="347">
        <f t="shared" si="3"/>
        <v>310000</v>
      </c>
      <c r="N18" s="347">
        <f t="shared" si="3"/>
        <v>290000</v>
      </c>
      <c r="O18" s="347">
        <f t="shared" si="3"/>
        <v>260000</v>
      </c>
      <c r="P18" s="347">
        <f t="shared" si="3"/>
        <v>230000</v>
      </c>
      <c r="Q18" s="347">
        <f t="shared" si="3"/>
        <v>200000</v>
      </c>
      <c r="R18" s="110">
        <f t="shared" si="3"/>
        <v>150000</v>
      </c>
    </row>
    <row r="19" spans="1:18" ht="12.75">
      <c r="A19" s="46" t="s">
        <v>369</v>
      </c>
      <c r="B19" s="56" t="s">
        <v>516</v>
      </c>
      <c r="C19" s="109">
        <v>1267094</v>
      </c>
      <c r="D19" s="109">
        <f>'Z5'!E23+'Z5'!E24+'Z5'!E26</f>
        <v>3172397</v>
      </c>
      <c r="E19" s="109">
        <v>3522421</v>
      </c>
      <c r="F19" s="109">
        <v>864675</v>
      </c>
      <c r="G19" s="109">
        <v>658404</v>
      </c>
      <c r="H19" s="109">
        <v>658404</v>
      </c>
      <c r="I19" s="109">
        <v>646404</v>
      </c>
      <c r="J19" s="109">
        <v>681426</v>
      </c>
      <c r="K19" s="109">
        <v>420000</v>
      </c>
      <c r="L19" s="57">
        <v>0</v>
      </c>
      <c r="M19" s="349">
        <v>0</v>
      </c>
      <c r="N19" s="57">
        <v>0</v>
      </c>
      <c r="O19" s="57">
        <v>0</v>
      </c>
      <c r="P19" s="57">
        <v>0</v>
      </c>
      <c r="Q19" s="57">
        <v>0</v>
      </c>
      <c r="R19" s="111">
        <v>0</v>
      </c>
    </row>
    <row r="20" spans="1:18" ht="45">
      <c r="A20" s="46" t="s">
        <v>370</v>
      </c>
      <c r="B20" s="56" t="s">
        <v>509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347">
        <v>0</v>
      </c>
      <c r="N20" s="109"/>
      <c r="O20" s="109">
        <v>0</v>
      </c>
      <c r="P20" s="109">
        <v>0</v>
      </c>
      <c r="Q20" s="109">
        <v>0</v>
      </c>
      <c r="R20" s="110">
        <v>0</v>
      </c>
    </row>
    <row r="21" spans="1:18" ht="12.75">
      <c r="A21" s="46" t="s">
        <v>372</v>
      </c>
      <c r="B21" s="56" t="s">
        <v>347</v>
      </c>
      <c r="C21" s="109">
        <v>526330</v>
      </c>
      <c r="D21" s="109">
        <f>'Z 2 '!D211</f>
        <v>548970</v>
      </c>
      <c r="E21" s="109">
        <v>660370</v>
      </c>
      <c r="F21" s="109">
        <v>761000</v>
      </c>
      <c r="G21" s="109">
        <v>668000</v>
      </c>
      <c r="H21" s="109">
        <v>650000</v>
      </c>
      <c r="I21" s="109">
        <v>556000</v>
      </c>
      <c r="J21" s="109">
        <v>420000</v>
      </c>
      <c r="K21" s="109">
        <v>380000</v>
      </c>
      <c r="L21" s="57">
        <v>350000</v>
      </c>
      <c r="M21" s="349">
        <v>310000</v>
      </c>
      <c r="N21" s="57">
        <v>290000</v>
      </c>
      <c r="O21" s="57">
        <v>260000</v>
      </c>
      <c r="P21" s="57">
        <v>230000</v>
      </c>
      <c r="Q21" s="57">
        <v>200000</v>
      </c>
      <c r="R21" s="111">
        <v>150000</v>
      </c>
    </row>
    <row r="22" spans="1:18" ht="22.5">
      <c r="A22" s="46" t="s">
        <v>342</v>
      </c>
      <c r="B22" s="56" t="s">
        <v>515</v>
      </c>
      <c r="C22" s="109">
        <f>C23+C24+C25</f>
        <v>712168</v>
      </c>
      <c r="D22" s="109">
        <f aca="true" t="shared" si="4" ref="D22:R22">D23+D24+D25</f>
        <v>787730</v>
      </c>
      <c r="E22" s="109">
        <f t="shared" si="4"/>
        <v>196317</v>
      </c>
      <c r="F22" s="109">
        <f t="shared" si="4"/>
        <v>186400</v>
      </c>
      <c r="G22" s="109">
        <f t="shared" si="4"/>
        <v>175900</v>
      </c>
      <c r="H22" s="109">
        <f t="shared" si="4"/>
        <v>165500</v>
      </c>
      <c r="I22" s="109">
        <f t="shared" si="4"/>
        <v>0</v>
      </c>
      <c r="J22" s="109">
        <f t="shared" si="4"/>
        <v>0</v>
      </c>
      <c r="K22" s="109">
        <f t="shared" si="4"/>
        <v>0</v>
      </c>
      <c r="L22" s="109">
        <f t="shared" si="4"/>
        <v>0</v>
      </c>
      <c r="M22" s="347">
        <f t="shared" si="4"/>
        <v>0</v>
      </c>
      <c r="N22" s="347">
        <f t="shared" si="4"/>
        <v>0</v>
      </c>
      <c r="O22" s="347">
        <f t="shared" si="4"/>
        <v>0</v>
      </c>
      <c r="P22" s="347">
        <f t="shared" si="4"/>
        <v>0</v>
      </c>
      <c r="Q22" s="347">
        <f t="shared" si="4"/>
        <v>0</v>
      </c>
      <c r="R22" s="110">
        <f t="shared" si="4"/>
        <v>0</v>
      </c>
    </row>
    <row r="23" spans="1:18" ht="12.75">
      <c r="A23" s="46" t="s">
        <v>369</v>
      </c>
      <c r="B23" s="57" t="s">
        <v>516</v>
      </c>
      <c r="C23" s="57"/>
      <c r="D23" s="57">
        <v>0</v>
      </c>
      <c r="E23" s="109">
        <v>154017</v>
      </c>
      <c r="F23" s="109">
        <v>154000</v>
      </c>
      <c r="G23" s="109">
        <v>154000</v>
      </c>
      <c r="H23" s="109">
        <v>154000</v>
      </c>
      <c r="I23" s="109">
        <v>0</v>
      </c>
      <c r="J23" s="109">
        <v>0</v>
      </c>
      <c r="K23" s="109">
        <v>0</v>
      </c>
      <c r="L23" s="109">
        <v>0</v>
      </c>
      <c r="M23" s="349">
        <v>0</v>
      </c>
      <c r="N23" s="57">
        <v>0</v>
      </c>
      <c r="O23" s="57">
        <v>0</v>
      </c>
      <c r="P23" s="57">
        <v>0</v>
      </c>
      <c r="Q23" s="57">
        <v>0</v>
      </c>
      <c r="R23" s="111">
        <v>0</v>
      </c>
    </row>
    <row r="24" spans="1:18" ht="45">
      <c r="A24" s="46" t="s">
        <v>370</v>
      </c>
      <c r="B24" s="56" t="s">
        <v>509</v>
      </c>
      <c r="C24" s="109">
        <v>712168</v>
      </c>
      <c r="D24" s="109">
        <f>'Z5'!E27</f>
        <v>776330</v>
      </c>
      <c r="E24" s="10"/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349">
        <v>0</v>
      </c>
      <c r="N24" s="57">
        <v>0</v>
      </c>
      <c r="O24" s="57">
        <v>0</v>
      </c>
      <c r="P24" s="57">
        <v>0</v>
      </c>
      <c r="Q24" s="57">
        <v>0</v>
      </c>
      <c r="R24" s="111">
        <v>0</v>
      </c>
    </row>
    <row r="25" spans="1:18" ht="12.75">
      <c r="A25" s="46" t="s">
        <v>372</v>
      </c>
      <c r="B25" s="57" t="s">
        <v>347</v>
      </c>
      <c r="C25" s="109">
        <v>0</v>
      </c>
      <c r="D25" s="109">
        <f>'Z 2 '!D210</f>
        <v>11400</v>
      </c>
      <c r="E25" s="109">
        <v>42300</v>
      </c>
      <c r="F25" s="109">
        <v>32400</v>
      </c>
      <c r="G25" s="109">
        <v>21900</v>
      </c>
      <c r="H25" s="109">
        <v>11500</v>
      </c>
      <c r="I25" s="109">
        <v>0</v>
      </c>
      <c r="J25" s="109">
        <v>0</v>
      </c>
      <c r="K25" s="109">
        <v>0</v>
      </c>
      <c r="L25" s="109">
        <v>0</v>
      </c>
      <c r="M25" s="349">
        <v>0</v>
      </c>
      <c r="N25" s="57">
        <v>0</v>
      </c>
      <c r="O25" s="57">
        <v>0</v>
      </c>
      <c r="P25" s="57">
        <v>0</v>
      </c>
      <c r="Q25" s="57">
        <v>0</v>
      </c>
      <c r="R25" s="111">
        <v>0</v>
      </c>
    </row>
    <row r="26" spans="1:18" ht="12.75">
      <c r="A26" s="46" t="s">
        <v>344</v>
      </c>
      <c r="B26" s="57" t="s">
        <v>517</v>
      </c>
      <c r="C26" s="57">
        <v>0</v>
      </c>
      <c r="D26" s="109">
        <v>279877</v>
      </c>
      <c r="E26" s="109">
        <v>191985</v>
      </c>
      <c r="F26" s="109">
        <v>214251</v>
      </c>
      <c r="G26" s="109">
        <v>280968</v>
      </c>
      <c r="H26" s="109">
        <v>1099598</v>
      </c>
      <c r="I26" s="109">
        <v>105398</v>
      </c>
      <c r="J26" s="109">
        <v>102446</v>
      </c>
      <c r="K26" s="109">
        <v>36982</v>
      </c>
      <c r="L26" s="369">
        <v>0</v>
      </c>
      <c r="M26" s="349">
        <v>0</v>
      </c>
      <c r="N26" s="57">
        <v>0</v>
      </c>
      <c r="O26" s="57">
        <v>0</v>
      </c>
      <c r="P26" s="57">
        <v>0</v>
      </c>
      <c r="Q26" s="57">
        <v>0</v>
      </c>
      <c r="R26" s="111">
        <v>0</v>
      </c>
    </row>
    <row r="27" spans="1:18" ht="18.75" customHeight="1">
      <c r="A27" s="46" t="s">
        <v>573</v>
      </c>
      <c r="B27" s="56" t="s">
        <v>394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680000</v>
      </c>
      <c r="J27" s="109">
        <v>680000</v>
      </c>
      <c r="K27" s="109">
        <v>680000</v>
      </c>
      <c r="L27" s="109">
        <v>680000</v>
      </c>
      <c r="M27" s="347">
        <v>680000</v>
      </c>
      <c r="N27" s="109">
        <v>680000</v>
      </c>
      <c r="O27" s="109">
        <v>680000</v>
      </c>
      <c r="P27" s="109">
        <v>680000</v>
      </c>
      <c r="Q27" s="109">
        <v>680000</v>
      </c>
      <c r="R27" s="110">
        <v>680000</v>
      </c>
    </row>
    <row r="28" spans="1:18" ht="21" customHeight="1">
      <c r="A28" s="122" t="s">
        <v>389</v>
      </c>
      <c r="B28" s="59" t="s">
        <v>348</v>
      </c>
      <c r="C28" s="123">
        <f>C8-C16</f>
        <v>-236398</v>
      </c>
      <c r="D28" s="123">
        <f aca="true" t="shared" si="5" ref="D28:R28">D8-D16</f>
        <v>-467290</v>
      </c>
      <c r="E28" s="123">
        <f t="shared" si="5"/>
        <v>-206868</v>
      </c>
      <c r="F28" s="123">
        <f t="shared" si="5"/>
        <v>1504000</v>
      </c>
      <c r="G28" s="123">
        <f t="shared" si="5"/>
        <v>1250000</v>
      </c>
      <c r="H28" s="123">
        <f t="shared" si="5"/>
        <v>1258000</v>
      </c>
      <c r="I28" s="123">
        <f t="shared" si="5"/>
        <v>1248000</v>
      </c>
      <c r="J28" s="123">
        <f t="shared" si="5"/>
        <v>1125000</v>
      </c>
      <c r="K28" s="123">
        <f t="shared" si="5"/>
        <v>1188000</v>
      </c>
      <c r="L28" s="123">
        <f t="shared" si="5"/>
        <v>1200000</v>
      </c>
      <c r="M28" s="348">
        <f t="shared" si="5"/>
        <v>1250000</v>
      </c>
      <c r="N28" s="348">
        <f t="shared" si="5"/>
        <v>4465000</v>
      </c>
      <c r="O28" s="348">
        <f t="shared" si="5"/>
        <v>4460000</v>
      </c>
      <c r="P28" s="348">
        <f t="shared" si="5"/>
        <v>4270000</v>
      </c>
      <c r="Q28" s="348">
        <f t="shared" si="5"/>
        <v>4215000</v>
      </c>
      <c r="R28" s="124">
        <f t="shared" si="5"/>
        <v>4065000</v>
      </c>
    </row>
    <row r="29" spans="1:18" ht="21" customHeight="1">
      <c r="A29" s="122" t="s">
        <v>396</v>
      </c>
      <c r="B29" s="59" t="s">
        <v>510</v>
      </c>
      <c r="C29" s="123">
        <f>'Z6'!C23</f>
        <v>11380261</v>
      </c>
      <c r="D29" s="123">
        <f>'Z6'!D23</f>
        <v>11847551</v>
      </c>
      <c r="E29" s="123">
        <f>'Z6'!E23</f>
        <v>11171113</v>
      </c>
      <c r="F29" s="123">
        <f>'Z6'!F23</f>
        <v>10152438</v>
      </c>
      <c r="G29" s="123">
        <f>'Z6'!G23</f>
        <v>9340034</v>
      </c>
      <c r="H29" s="123">
        <f>'Z6'!H23</f>
        <v>8527230</v>
      </c>
      <c r="I29" s="123">
        <f>'Z6'!I23</f>
        <v>7200826</v>
      </c>
      <c r="J29" s="123">
        <f>'Z6'!J23</f>
        <v>5839400</v>
      </c>
      <c r="K29" s="123">
        <f>'Z6'!K23</f>
        <v>4760000</v>
      </c>
      <c r="L29" s="123">
        <f>'Z6'!L23</f>
        <v>4080000</v>
      </c>
      <c r="M29" s="348">
        <f>'Z6'!M23</f>
        <v>3400000</v>
      </c>
      <c r="N29" s="348">
        <f>'Z6'!N23</f>
        <v>2720000</v>
      </c>
      <c r="O29" s="348">
        <f>'Z6'!O23</f>
        <v>2040000</v>
      </c>
      <c r="P29" s="348">
        <f>'Z6'!P23</f>
        <v>1360000</v>
      </c>
      <c r="Q29" s="348">
        <f>'Z6'!Q23</f>
        <v>680000</v>
      </c>
      <c r="R29" s="124">
        <f>'Z6'!R23</f>
        <v>0</v>
      </c>
    </row>
    <row r="30" spans="1:18" ht="24.75" customHeight="1">
      <c r="A30" s="122" t="s">
        <v>518</v>
      </c>
      <c r="B30" s="59" t="s">
        <v>511</v>
      </c>
      <c r="C30" s="125">
        <f aca="true" t="shared" si="6" ref="C30:R30">C29/C8</f>
        <v>0.29730783479876</v>
      </c>
      <c r="D30" s="125">
        <f t="shared" si="6"/>
        <v>0.35310241344572435</v>
      </c>
      <c r="E30" s="125">
        <f t="shared" si="6"/>
        <v>0.3524382193503315</v>
      </c>
      <c r="F30" s="125">
        <f t="shared" si="6"/>
        <v>0.3429877702702703</v>
      </c>
      <c r="G30" s="125">
        <f t="shared" si="6"/>
        <v>0.3198641780821918</v>
      </c>
      <c r="H30" s="125">
        <f t="shared" si="6"/>
        <v>0.29004183673469386</v>
      </c>
      <c r="I30" s="125">
        <f t="shared" si="6"/>
        <v>0.2440957966101695</v>
      </c>
      <c r="J30" s="125">
        <f t="shared" si="6"/>
        <v>0.197277027027027</v>
      </c>
      <c r="K30" s="125">
        <f t="shared" si="6"/>
        <v>0.16026936026936026</v>
      </c>
      <c r="L30" s="125">
        <f t="shared" si="6"/>
        <v>0.136</v>
      </c>
      <c r="M30" s="125">
        <f t="shared" si="6"/>
        <v>0.11295681063122924</v>
      </c>
      <c r="N30" s="125">
        <f t="shared" si="6"/>
        <v>0.08140056860691307</v>
      </c>
      <c r="O30" s="125">
        <f t="shared" si="6"/>
        <v>0.06087735004476276</v>
      </c>
      <c r="P30" s="125">
        <f t="shared" si="6"/>
        <v>0.0405727923627685</v>
      </c>
      <c r="Q30" s="125">
        <f t="shared" si="6"/>
        <v>0.020259198569938925</v>
      </c>
      <c r="R30" s="368">
        <f t="shared" si="6"/>
        <v>0</v>
      </c>
    </row>
    <row r="31" spans="1:18" ht="22.5">
      <c r="A31" s="122" t="s">
        <v>519</v>
      </c>
      <c r="B31" s="55" t="s">
        <v>512</v>
      </c>
      <c r="C31" s="125">
        <f>C17/C8</f>
        <v>0.06545826430598513</v>
      </c>
      <c r="D31" s="125">
        <f>D17/D8</f>
        <v>0.1343883671115554</v>
      </c>
      <c r="E31" s="125">
        <f aca="true" t="shared" si="7" ref="E31:R31">E17/E8</f>
        <v>0.1381567822170263</v>
      </c>
      <c r="F31" s="125">
        <f t="shared" si="7"/>
        <v>0.06121875</v>
      </c>
      <c r="G31" s="125">
        <f t="shared" si="7"/>
        <v>0.05144876712328767</v>
      </c>
      <c r="H31" s="125">
        <f t="shared" si="7"/>
        <v>0.05013278911564626</v>
      </c>
      <c r="I31" s="125">
        <f t="shared" si="7"/>
        <v>0.06381030508474576</v>
      </c>
      <c r="J31" s="125">
        <f t="shared" si="7"/>
        <v>0.06018331081081081</v>
      </c>
      <c r="K31" s="125">
        <f t="shared" si="7"/>
        <v>0.04983164983164983</v>
      </c>
      <c r="L31" s="125">
        <f t="shared" si="7"/>
        <v>0.034333333333333334</v>
      </c>
      <c r="M31" s="125">
        <f t="shared" si="7"/>
        <v>0.03289036544850498</v>
      </c>
      <c r="N31" s="125">
        <f t="shared" si="7"/>
        <v>0.029028879245847673</v>
      </c>
      <c r="O31" s="125">
        <f t="shared" si="7"/>
        <v>0.028051327961802448</v>
      </c>
      <c r="P31" s="125">
        <f t="shared" si="7"/>
        <v>0.027147971360381863</v>
      </c>
      <c r="Q31" s="125">
        <f t="shared" si="7"/>
        <v>0.026217786384626844</v>
      </c>
      <c r="R31" s="368">
        <f t="shared" si="7"/>
        <v>0.024691358024691357</v>
      </c>
    </row>
    <row r="32" spans="1:18" ht="22.5">
      <c r="A32" s="122" t="s">
        <v>520</v>
      </c>
      <c r="B32" s="55" t="s">
        <v>513</v>
      </c>
      <c r="C32" s="125">
        <f>(C29-C24)/C8</f>
        <v>0.2787025386554674</v>
      </c>
      <c r="D32" s="125">
        <f aca="true" t="shared" si="8" ref="D32:R32">(D29-D24)/D8</f>
        <v>0.3299648049534445</v>
      </c>
      <c r="E32" s="125">
        <f t="shared" si="8"/>
        <v>0.3524382193503315</v>
      </c>
      <c r="F32" s="125">
        <f t="shared" si="8"/>
        <v>0.3429877702702703</v>
      </c>
      <c r="G32" s="125">
        <f t="shared" si="8"/>
        <v>0.3198641780821918</v>
      </c>
      <c r="H32" s="125">
        <f t="shared" si="8"/>
        <v>0.29004183673469386</v>
      </c>
      <c r="I32" s="125">
        <f t="shared" si="8"/>
        <v>0.2440957966101695</v>
      </c>
      <c r="J32" s="125">
        <f t="shared" si="8"/>
        <v>0.197277027027027</v>
      </c>
      <c r="K32" s="125">
        <f t="shared" si="8"/>
        <v>0.16026936026936026</v>
      </c>
      <c r="L32" s="125">
        <f t="shared" si="8"/>
        <v>0.136</v>
      </c>
      <c r="M32" s="125">
        <f t="shared" si="8"/>
        <v>0.11295681063122924</v>
      </c>
      <c r="N32" s="125">
        <f t="shared" si="8"/>
        <v>0.08140056860691307</v>
      </c>
      <c r="O32" s="125">
        <f t="shared" si="8"/>
        <v>0.06087735004476276</v>
      </c>
      <c r="P32" s="125">
        <f t="shared" si="8"/>
        <v>0.0405727923627685</v>
      </c>
      <c r="Q32" s="125">
        <f t="shared" si="8"/>
        <v>0.020259198569938925</v>
      </c>
      <c r="R32" s="368">
        <f t="shared" si="8"/>
        <v>0</v>
      </c>
    </row>
    <row r="33" spans="1:18" ht="23.25" thickBot="1">
      <c r="A33" s="126" t="s">
        <v>521</v>
      </c>
      <c r="B33" s="127" t="s">
        <v>514</v>
      </c>
      <c r="C33" s="374">
        <f>C18/C8</f>
        <v>0.04685296816269252</v>
      </c>
      <c r="D33" s="374">
        <f aca="true" t="shared" si="9" ref="D33:R33">D18/D8</f>
        <v>0.11091099494041215</v>
      </c>
      <c r="E33" s="374">
        <f t="shared" si="9"/>
        <v>0.13196316355895713</v>
      </c>
      <c r="F33" s="374">
        <f t="shared" si="9"/>
        <v>0.054921452702702704</v>
      </c>
      <c r="G33" s="374">
        <f t="shared" si="9"/>
        <v>0.04542479452054794</v>
      </c>
      <c r="H33" s="374">
        <f t="shared" si="9"/>
        <v>0.04450353741496599</v>
      </c>
      <c r="I33" s="374">
        <f t="shared" si="9"/>
        <v>0.04075945762711864</v>
      </c>
      <c r="J33" s="374">
        <f t="shared" si="9"/>
        <v>0.03721033783783784</v>
      </c>
      <c r="K33" s="374">
        <f t="shared" si="9"/>
        <v>0.026936026936026935</v>
      </c>
      <c r="L33" s="374">
        <f t="shared" si="9"/>
        <v>0.011666666666666667</v>
      </c>
      <c r="M33" s="374">
        <f t="shared" si="9"/>
        <v>0.010299003322259137</v>
      </c>
      <c r="N33" s="374">
        <f t="shared" si="9"/>
        <v>0.008678737094119407</v>
      </c>
      <c r="O33" s="374">
        <f t="shared" si="9"/>
        <v>0.007758877946881528</v>
      </c>
      <c r="P33" s="374">
        <f t="shared" si="9"/>
        <v>0.006861575178997614</v>
      </c>
      <c r="Q33" s="374">
        <f t="shared" si="9"/>
        <v>0.005958587814687919</v>
      </c>
      <c r="R33" s="403">
        <f t="shared" si="9"/>
        <v>0.004462293618920125</v>
      </c>
    </row>
    <row r="34" spans="1:18" ht="15.75" customHeight="1">
      <c r="A34" s="36"/>
      <c r="B34" s="321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</row>
    <row r="35" spans="9:18" ht="13.5" customHeight="1">
      <c r="I35" s="10"/>
      <c r="N35" s="681" t="s">
        <v>614</v>
      </c>
      <c r="O35" s="681"/>
      <c r="P35" s="681"/>
      <c r="Q35" s="681"/>
      <c r="R35" s="340"/>
    </row>
    <row r="37" spans="15:16" ht="12.75">
      <c r="O37" s="676" t="s">
        <v>633</v>
      </c>
      <c r="P37" s="676"/>
    </row>
  </sheetData>
  <mergeCells count="10">
    <mergeCell ref="O2:Q2"/>
    <mergeCell ref="N35:Q35"/>
    <mergeCell ref="L1:R1"/>
    <mergeCell ref="B5:B6"/>
    <mergeCell ref="E5:R5"/>
    <mergeCell ref="A3:R3"/>
    <mergeCell ref="O37:P37"/>
    <mergeCell ref="C5:C6"/>
    <mergeCell ref="D5:D6"/>
    <mergeCell ref="A5:A6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2008-01-15T10:11:21Z</cp:lastPrinted>
  <dcterms:created xsi:type="dcterms:W3CDTF">2002-03-22T09:59:04Z</dcterms:created>
  <dcterms:modified xsi:type="dcterms:W3CDTF">2008-01-16T11:36:53Z</dcterms:modified>
  <cp:category/>
  <cp:version/>
  <cp:contentType/>
  <cp:contentStatus/>
</cp:coreProperties>
</file>