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firstSheet="5" activeTab="7"/>
  </bookViews>
  <sheets>
    <sheet name="z1.1" sheetId="1" r:id="rId1"/>
    <sheet name="z1. 2 " sheetId="2" r:id="rId2"/>
    <sheet name="z1.3" sheetId="3" r:id="rId3"/>
    <sheet name="z1.3a" sheetId="4" r:id="rId4"/>
    <sheet name="z1.3b" sheetId="5" r:id="rId5"/>
    <sheet name="z1.4" sheetId="6" r:id="rId6"/>
    <sheet name="z1.5" sheetId="7" r:id="rId7"/>
    <sheet name="z1.6" sheetId="8" r:id="rId8"/>
    <sheet name="z1.7" sheetId="9" r:id="rId9"/>
    <sheet name="z1.8" sheetId="10" r:id="rId10"/>
    <sheet name="z1.9" sheetId="11" r:id="rId11"/>
    <sheet name="z1.10" sheetId="12" r:id="rId12"/>
    <sheet name="z1.11" sheetId="13" r:id="rId13"/>
    <sheet name="z1.12" sheetId="14" r:id="rId14"/>
    <sheet name="z1.13" sheetId="15" r:id="rId15"/>
    <sheet name="z1.14" sheetId="16" r:id="rId16"/>
    <sheet name="z1.15" sheetId="17" r:id="rId17"/>
  </sheets>
  <externalReferences>
    <externalReference r:id="rId20"/>
  </externalReferences>
  <definedNames>
    <definedName name="_xlnm.Print_Area" localSheetId="1">'z1. 2 '!$A$1:$N$624</definedName>
    <definedName name="_xlnm.Print_Area" localSheetId="0">'z1.1'!$A$1:$J$187</definedName>
    <definedName name="_xlnm.Print_Area" localSheetId="13">'z1.12'!$A$1:$E$39</definedName>
    <definedName name="_xlnm.Print_Area" localSheetId="2">'z1.3'!$A$1:$M$33</definedName>
    <definedName name="_xlnm.Print_Area" localSheetId="3">'z1.3a'!$A$1:$N$31</definedName>
    <definedName name="_xlnm.Print_Area" localSheetId="4">'z1.3b'!$A$1:$H$34</definedName>
    <definedName name="_xlnm.Print_Area" localSheetId="6">'z1.5'!$A$1:$F$32</definedName>
    <definedName name="_xlnm.Print_Area" localSheetId="7">'z1.6'!$A$1:$N$142</definedName>
    <definedName name="_xlnm.Print_Area" localSheetId="8">'z1.7'!$A$1:$M$80</definedName>
    <definedName name="_xlnm.Print_Area" localSheetId="10">'z1.9'!$A$1:$M$165</definedName>
    <definedName name="_xlnm.Print_Titles" localSheetId="1">'z1. 2 '!$4:$7</definedName>
    <definedName name="_xlnm.Print_Titles" localSheetId="0">'z1.1'!$4:$6</definedName>
  </definedNames>
  <calcPr fullCalcOnLoad="1"/>
</workbook>
</file>

<file path=xl/sharedStrings.xml><?xml version="1.0" encoding="utf-8"?>
<sst xmlns="http://schemas.openxmlformats.org/spreadsheetml/2006/main" count="2694" uniqueCount="925">
  <si>
    <t>Szkol. członk. korpusu służby cywilnej</t>
  </si>
  <si>
    <t>Opłaty czynsz. za pomiesz.biurowe</t>
  </si>
  <si>
    <t>Wynagrodz. osobowe pracowników</t>
  </si>
  <si>
    <t>Dotacje celowe z zakresu administracji rządowej</t>
  </si>
  <si>
    <t>Wynagr. osob. członk. korp. służb. cywil.</t>
  </si>
  <si>
    <t>Uposaż.żołn. zawod. i nadter. funkcjonar.</t>
  </si>
  <si>
    <t>§ 3219 - Stypendia dla studentów</t>
  </si>
  <si>
    <t>§ 4018 - Wynagrodzenia osobowe</t>
  </si>
  <si>
    <t>§ 4019 - Wynagrodzenia osobowe</t>
  </si>
  <si>
    <t>§ 4118 - Składki sppołeczne</t>
  </si>
  <si>
    <t>§ 4119 - Składki sppołeczne</t>
  </si>
  <si>
    <t>§ 4128 - Fundusz pracy</t>
  </si>
  <si>
    <t>§ 4129 - Fundusz pracy</t>
  </si>
  <si>
    <t xml:space="preserve">Poniesione wydatki       </t>
  </si>
  <si>
    <t>Wykonane wydatki w roku 2007  (8+12)</t>
  </si>
  <si>
    <t>WYKONANIE  DOCHODÓW  BUDŻETU  POWIATU  ZA  ROK  2007</t>
  </si>
  <si>
    <t>WYKONANIE WYDATKÓW BUDŻETU POWIATU ZA ROK 2007</t>
  </si>
  <si>
    <t>§ 4178 - Wynagrodzenia bezosob.</t>
  </si>
  <si>
    <t>§ 4179 -  Wynagrodzenia bezosob.</t>
  </si>
  <si>
    <t xml:space="preserve">§ 4218 - Zakup materiałów </t>
  </si>
  <si>
    <t xml:space="preserve">§ 4219 - Zakup materiałów </t>
  </si>
  <si>
    <t>§ 4308 - Zakup usług</t>
  </si>
  <si>
    <t>§ 4309 - Zakup usług</t>
  </si>
  <si>
    <t>§ 4748 - Zakup papieru</t>
  </si>
  <si>
    <t>§ 4749 - Zakup papieru</t>
  </si>
  <si>
    <t>§ 3248 - Stypendia dla uczniów</t>
  </si>
  <si>
    <t>§ 3249 -  Stypendia dla uczniów</t>
  </si>
  <si>
    <t>wydatki do poniesienia w 2008 r.</t>
  </si>
  <si>
    <t>1.2</t>
  </si>
  <si>
    <t>Wykonanie wydatków                     za 2007 rok</t>
  </si>
  <si>
    <t xml:space="preserve">Plan wydatków                     na 2007 rok  </t>
  </si>
  <si>
    <t>§ 6120- wydatki na zakupy inwestycyjne funduszy celowych</t>
  </si>
  <si>
    <t>- przelewy na fundusz centralny</t>
  </si>
  <si>
    <t>- przelewy na fundusz wojewódzki</t>
  </si>
  <si>
    <t>L.p.</t>
  </si>
  <si>
    <t>% wykonania do planu</t>
  </si>
  <si>
    <t xml:space="preserve">                                                                Wykonanie dochodów Budżetu Państwaza rok 2007</t>
  </si>
  <si>
    <t xml:space="preserve">     Wykonanie dochodów Budżetu Państwa za rok 2007</t>
  </si>
  <si>
    <t>Powiatowy Inspektorat Nadzoru Budowlanego</t>
  </si>
  <si>
    <t>Komenda Powiatowa Państwowej Strazy Pożarnej w Olecku</t>
  </si>
  <si>
    <t>Powiatowy Inspektorat Nadzoru Budowlanego w Olecku</t>
  </si>
  <si>
    <t xml:space="preserve">Komenda Powiatowa Państwowej Strazy Pożarnej </t>
  </si>
  <si>
    <t>Wykonanie               w  2007roku</t>
  </si>
  <si>
    <t>Wykonanie dotacji celowych na zadania własne powiatu realizowane przez podmioty należące i nie należące do sektora finansów publicznych w 2007r.</t>
  </si>
  <si>
    <t>Wykonanie dotacji podmiotowych  w 2007 roku</t>
  </si>
  <si>
    <t>Plan dotacji                                       na 2007 rok</t>
  </si>
  <si>
    <t>Wykonanie dotacji                    za 2007 rok</t>
  </si>
  <si>
    <t>Załącznik nr 1.12</t>
  </si>
  <si>
    <t>Wykonanie przychodów i wydatków Powiatowego Funduszu Gospodarki Zasobem Geodezyjnym i Kartograficznym</t>
  </si>
  <si>
    <t>Wykonanie                            za 2007 rok</t>
  </si>
  <si>
    <t>% wykonania                    do planu</t>
  </si>
  <si>
    <t>Wykonanie dochodów i wydatków dochodów własnych jednostek budżetowych w  2007 roku</t>
  </si>
  <si>
    <t>Wykonane dochody</t>
  </si>
  <si>
    <t xml:space="preserve">Planowane wydatki  </t>
  </si>
  <si>
    <t>Stan środków pieniężnych  na koniec 2007 roku</t>
  </si>
  <si>
    <t>Załącznik nr 1.8</t>
  </si>
  <si>
    <t>Wykonanie dochodów i wydatków związanych z realizacją zadań  realizowanych na podstwaie umów (porozumień) z jednostkami samorządu terytorialnego w 2007 roku</t>
  </si>
  <si>
    <t>Nazwa zadania</t>
  </si>
  <si>
    <t>Umasowienie sportu wsród dzieci, młodzieży, dorosłych, promocja powiatu na imprezach ogólnopolskich oraz organizacja imprez ponadlokalnych na terenie powiatu oleckiego</t>
  </si>
  <si>
    <t>OGÓŁEM KOWTA DOTACJI</t>
  </si>
  <si>
    <t>Rozdz.</t>
  </si>
  <si>
    <t>Jednostka realizująca zadanie</t>
  </si>
  <si>
    <t>Starostwo Powiatowe</t>
  </si>
  <si>
    <t>Budowa i utrzymanie urządzeń wodno-melioracyjnych</t>
  </si>
  <si>
    <t>Gospodarka mieszkaniowa</t>
  </si>
  <si>
    <t>Gospodarka gruntami  i nieruchomościami</t>
  </si>
  <si>
    <t xml:space="preserve">wpływy z opłat za zarząd i użytkowanie wieczyste </t>
  </si>
  <si>
    <t>dochody z najmu i dzierżawy</t>
  </si>
  <si>
    <t>0760</t>
  </si>
  <si>
    <t>wpływy z tytułu przekształcenia prawa użytkowania wieczystego w prawo własności</t>
  </si>
  <si>
    <t>0770</t>
  </si>
  <si>
    <t>wpłaty z tytułu odpłatnego nabycia prawa własn.</t>
  </si>
  <si>
    <t>wpływy ze sprzedaży składników majątkowych</t>
  </si>
  <si>
    <t>Razem</t>
  </si>
  <si>
    <t>§ 0690 - opłaty z tytułu korzystania ze środowiska</t>
  </si>
  <si>
    <t>Wykonanie                  za 2007 rok</t>
  </si>
  <si>
    <t>% planu</t>
  </si>
  <si>
    <t>% planu  (4:5)</t>
  </si>
  <si>
    <t>Załącznik nr 1.3b</t>
  </si>
  <si>
    <t>Wykonanie                za 2007 rok</t>
  </si>
  <si>
    <t>% planu (7:6)</t>
  </si>
  <si>
    <t xml:space="preserve">        Wykonanie  pozostałych  wydatków  majątkowych  w  2007 roku</t>
  </si>
  <si>
    <t>Załącznik nr 1.4</t>
  </si>
  <si>
    <t xml:space="preserve">Załącznik nr 1.2 </t>
  </si>
  <si>
    <t>Plan  na 2007</t>
  </si>
  <si>
    <t>Wykonanie                 za 2007 rok</t>
  </si>
  <si>
    <t>Wykonane wydatki</t>
  </si>
  <si>
    <t xml:space="preserve">                                 Wykonanie  wydatków na wieloletnie programy inwestycyjne w roku 2007                                                                                    </t>
  </si>
  <si>
    <t xml:space="preserve">Plan                        na 2007 rok </t>
  </si>
  <si>
    <t>Wykonanie w roku 2007 (8+9+10+11)</t>
  </si>
  <si>
    <t>Powiatowy Zarząd Dróg              w Olecku</t>
  </si>
  <si>
    <t>Powiatowy Zarząd Dróg                  w Olecku</t>
  </si>
  <si>
    <t>Powiatowy Zarząd Dróg                          w Olecku</t>
  </si>
  <si>
    <t>Powiatowy Zarząd Dróg                        w Olecku</t>
  </si>
  <si>
    <t>Powiatowy Zarząd Dróg                         w Olecku</t>
  </si>
  <si>
    <t>Starostwo Powiatowe                            w Olecku</t>
  </si>
  <si>
    <t>Wykonane, wydatki</t>
  </si>
  <si>
    <t>Poniesiopne wydatki na programy i projekty realizowane ze środków pochodzących z  funduszy strukturalnych i Funduszu Spójności w roku 2007</t>
  </si>
  <si>
    <t>Poniesione wydatki:</t>
  </si>
  <si>
    <t>Planowane wydatki       w roku 2007</t>
  </si>
  <si>
    <t>Wykonanie dochodów i wydatków związanych z realizacją zadań z zakresu administracji rządowej i innych zadań zleconych odrębnymi ustawami w 2007r.</t>
  </si>
  <si>
    <t>Plan dochodów  na 2007 rok</t>
  </si>
  <si>
    <t>Wykonanie dochodów              w 2007 roku</t>
  </si>
  <si>
    <t>Plan wydatków na 2007 rok</t>
  </si>
  <si>
    <t>Wykonanie wydatków              w 2007 roku</t>
  </si>
  <si>
    <t>% wykonania planu</t>
  </si>
  <si>
    <t xml:space="preserve">                                                                         w roku 2007 - przychody i rozchody budżetu</t>
  </si>
  <si>
    <t xml:space="preserve">               Źródła sfinansowania deficytu lub rozdysponowania nadwyżki budżetowej</t>
  </si>
  <si>
    <t>dotacje celowe otrzymane z budżetu państwa na realizację inwestycji własnych powiatu</t>
  </si>
  <si>
    <t>dotacje celowe otrzymane od samorządu województwa na zadania bieżące realizowane na podstawie umów</t>
  </si>
  <si>
    <t>dotacja celowa z budżetu państwa na zadania bieżącena podstawie porozumień z organami administracji państwowej</t>
  </si>
  <si>
    <t xml:space="preserve">środki z Funduszu Pracy na finansowanie wynagrodzeń i składek </t>
  </si>
  <si>
    <t>dotacje otrzymane z funduszy celowych na realizację zadań bieżących jednostek sektora finansów publicznych</t>
  </si>
  <si>
    <t>dotacje otrzymane z funduszy celowych na finansowanie zakupów inwestycyjnych jednostek sektora finansów publicznych</t>
  </si>
  <si>
    <t>2.Pozostałe środki (§ 2460, § 2690, § 6298, § 6299)</t>
  </si>
  <si>
    <t>- w ramach porozumień (umów) z j.s.t (§ 2310, §2320,§2330.§6610)</t>
  </si>
  <si>
    <t>- z funduszy celowych (§  2440 i §6260)</t>
  </si>
  <si>
    <t>- pozostałe dotacje ( budżetu państwa na inwestycje - ZPORR § 6439)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</si>
  <si>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</si>
  <si>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</si>
  <si>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</si>
  <si>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</si>
  <si>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</si>
  <si>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</si>
  <si>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</si>
  <si>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</si>
  <si>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</si>
  <si>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</si>
  <si>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</si>
  <si>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</si>
  <si>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</si>
  <si>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</si>
  <si>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</si>
  <si>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</si>
  <si>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</si>
  <si>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</si>
  <si>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</si>
  <si>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</si>
  <si>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</si>
  <si>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</si>
  <si>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</si>
  <si>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</si>
  <si>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</si>
  <si>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</si>
  <si>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</si>
  <si>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</si>
  <si>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</si>
  <si>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</si>
  <si>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</si>
  <si>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</si>
  <si>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</si>
  <si>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</si>
  <si>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</si>
  <si>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</si>
  <si>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</si>
  <si>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</si>
  <si>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</si>
  <si>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</si>
  <si>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</si>
  <si>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</si>
  <si>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</si>
  <si>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</si>
  <si>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</si>
  <si>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</si>
  <si>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</si>
  <si>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</si>
  <si>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</si>
  <si>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</si>
  <si>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</si>
  <si>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</si>
  <si>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</si>
  <si>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</si>
  <si>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</si>
  <si>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</si>
  <si>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</si>
  <si>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</si>
  <si>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</si>
  <si>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</si>
  <si>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</si>
  <si>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</si>
  <si>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</si>
  <si>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</si>
  <si>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</si>
  <si>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</si>
  <si>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</si>
  <si>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</si>
  <si>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</si>
  <si>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</si>
  <si>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</si>
  <si>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</si>
  <si>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</si>
  <si>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</si>
  <si>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</si>
  <si>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</si>
  <si>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</si>
  <si>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</si>
  <si>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</si>
  <si>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</si>
  <si>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</si>
  <si>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</si>
  <si>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</si>
  <si>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</si>
  <si>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</si>
  <si>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</si>
  <si>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</si>
  <si>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</si>
  <si>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</si>
  <si>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</si>
  <si>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</si>
  <si>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</si>
  <si>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</si>
  <si>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</si>
  <si>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</si>
  <si>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>Plan na 2007 rok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</si>
  <si>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</si>
  <si>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</si>
  <si>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</si>
  <si>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</si>
  <si>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</si>
  <si>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</si>
  <si>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</si>
  <si>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</si>
  <si>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</si>
  <si>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</si>
  <si>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</si>
  <si>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</si>
  <si>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</si>
  <si>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</si>
  <si>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</si>
  <si>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</si>
  <si>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</si>
  <si>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</si>
  <si>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</si>
  <si>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</si>
  <si>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</si>
  <si>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</si>
  <si>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</si>
  <si>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</si>
  <si>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</si>
  <si>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</si>
  <si>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</si>
  <si>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</si>
  <si>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</si>
  <si>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</si>
  <si>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</si>
  <si>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</si>
  <si>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</si>
  <si>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</si>
  <si>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</si>
  <si>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</si>
  <si>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</si>
  <si>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</si>
  <si>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</si>
  <si>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</si>
  <si>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</si>
  <si>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</si>
  <si>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</si>
  <si>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</si>
  <si>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</si>
  <si>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</si>
  <si>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</si>
  <si>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</si>
  <si>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</si>
  <si>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4019</t>
  </si>
  <si>
    <t>4118</t>
  </si>
  <si>
    <t>4119</t>
  </si>
  <si>
    <t>4128</t>
  </si>
  <si>
    <t>4129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</si>
  <si>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</si>
  <si>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</si>
  <si>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</si>
  <si>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</si>
  <si>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</si>
  <si>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</si>
  <si>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</si>
  <si>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</si>
  <si>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</si>
  <si>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</si>
  <si>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</si>
  <si>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</si>
  <si>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</si>
  <si>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</si>
  <si>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</si>
  <si>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</si>
  <si>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</si>
  <si>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</si>
  <si>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4400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</si>
  <si>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</si>
  <si>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</si>
  <si>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</si>
  <si>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</si>
  <si>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</si>
  <si>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</si>
  <si>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</si>
  <si>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</si>
  <si>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</si>
  <si>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</si>
  <si>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</si>
  <si>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</si>
  <si>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</si>
  <si>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</si>
  <si>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</si>
  <si>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</si>
  <si>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</si>
  <si>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</si>
  <si>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</si>
  <si>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</si>
  <si>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</si>
  <si>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</si>
  <si>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</si>
  <si>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</si>
  <si>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</si>
  <si>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</si>
  <si>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</si>
  <si>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</si>
  <si>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</si>
  <si>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0870</t>
  </si>
  <si>
    <t>wpływy ze sprzedaży skł.majątk.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</si>
  <si>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</si>
  <si>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</si>
  <si>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</si>
  <si>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</si>
  <si>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</si>
  <si>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</si>
  <si>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</si>
  <si>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</si>
  <si>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</si>
  <si>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</si>
  <si>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</si>
  <si>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</si>
  <si>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</si>
  <si>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</si>
  <si>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</si>
  <si>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</si>
  <si>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</si>
  <si>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</si>
  <si>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</si>
  <si>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</si>
  <si>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</si>
  <si>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</si>
  <si>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</si>
  <si>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</si>
  <si>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3248</t>
  </si>
  <si>
    <t>3249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</si>
  <si>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</si>
  <si>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</si>
  <si>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</si>
  <si>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</si>
  <si>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</si>
  <si>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Dział</t>
  </si>
  <si>
    <t>Rozdział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</si>
  <si>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</si>
  <si>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</si>
  <si>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</si>
  <si>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</si>
  <si>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</si>
  <si>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</si>
  <si>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A.</t>
  </si>
  <si>
    <t>B.</t>
  </si>
  <si>
    <t>C.</t>
  </si>
  <si>
    <t>Dotacje</t>
  </si>
  <si>
    <t>Wydatki ogółem</t>
  </si>
  <si>
    <t>Komendy Powiatowe Państwowej Straży Pożarnej</t>
  </si>
  <si>
    <t>Wydatki inwest.jedn.budżet.</t>
  </si>
  <si>
    <t>Placówki opiekuńczo - wychowawcze</t>
  </si>
  <si>
    <t>Rodziny zastępcze</t>
  </si>
  <si>
    <t xml:space="preserve">a) </t>
  </si>
  <si>
    <t>6619</t>
  </si>
  <si>
    <t>2888</t>
  </si>
  <si>
    <t>2889</t>
  </si>
  <si>
    <t>środki na dofin. własnych inwestycji otrzym.z innych źródeł</t>
  </si>
  <si>
    <t>w tym:</t>
  </si>
  <si>
    <t>Lp.</t>
  </si>
  <si>
    <t>Treść</t>
  </si>
  <si>
    <t>I.</t>
  </si>
  <si>
    <t>Planowane dochody</t>
  </si>
  <si>
    <t>II.</t>
  </si>
  <si>
    <t>Planowane wydatki</t>
  </si>
  <si>
    <t>Nadwyżka/deficyt I - II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</si>
  <si>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</si>
  <si>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</si>
  <si>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</si>
  <si>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</si>
  <si>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</si>
  <si>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</si>
  <si>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</si>
  <si>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</si>
  <si>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</si>
  <si>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</si>
  <si>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</si>
  <si>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</si>
  <si>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</si>
  <si>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</si>
  <si>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</si>
  <si>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</si>
  <si>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</si>
  <si>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</si>
  <si>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</si>
  <si>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</si>
  <si>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</si>
  <si>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</si>
  <si>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</si>
  <si>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</si>
  <si>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</si>
  <si>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</si>
  <si>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</si>
  <si>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6.</t>
  </si>
  <si>
    <t>7.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</si>
  <si>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</si>
  <si>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</si>
  <si>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</si>
  <si>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</si>
  <si>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</si>
  <si>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</si>
  <si>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</si>
  <si>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Opłaty na rzecz j.s.t.</t>
  </si>
  <si>
    <t>75018</t>
  </si>
  <si>
    <t>2330</t>
  </si>
  <si>
    <t>6059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</si>
  <si>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</si>
  <si>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</si>
  <si>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</si>
  <si>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</si>
  <si>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</si>
  <si>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</si>
  <si>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</si>
  <si>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</si>
  <si>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</si>
  <si>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10.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</si>
  <si>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</si>
  <si>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</si>
  <si>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</si>
  <si>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</si>
  <si>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</si>
  <si>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</si>
  <si>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</si>
  <si>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</si>
  <si>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</si>
  <si>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</si>
  <si>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</si>
  <si>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</si>
  <si>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</si>
  <si>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</si>
  <si>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</si>
  <si>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</si>
  <si>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</si>
  <si>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</si>
  <si>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</si>
  <si>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</si>
  <si>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</si>
  <si>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</si>
  <si>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4550</t>
  </si>
  <si>
    <t>Szkolenie członków korpusu służby cywilnej</t>
  </si>
  <si>
    <t>Szkol. prac.nie będących czł.sł.cywil.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</si>
  <si>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</si>
  <si>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</si>
  <si>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</si>
  <si>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</si>
  <si>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</si>
  <si>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</si>
  <si>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</si>
  <si>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</si>
  <si>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</si>
  <si>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</si>
  <si>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</si>
  <si>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</si>
  <si>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</si>
  <si>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</si>
  <si>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</si>
  <si>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</si>
  <si>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</si>
  <si>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</si>
  <si>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</si>
  <si>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</si>
  <si>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</si>
  <si>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</si>
  <si>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</si>
  <si>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</si>
  <si>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</si>
  <si>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</si>
  <si>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</si>
  <si>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</si>
  <si>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Plan na 2007</t>
  </si>
  <si>
    <t>§ 903</t>
  </si>
  <si>
    <t>dotacja celowa otrzymana przez j.s.t. od innej j.s.t. będącej instytucją wdrażającą na zadania bieżące realizowane na podstawie porozumień i umów</t>
  </si>
  <si>
    <t>6649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</si>
  <si>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</si>
  <si>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</si>
  <si>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</si>
  <si>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</si>
  <si>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</si>
  <si>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</si>
  <si>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</si>
  <si>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</si>
  <si>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</si>
  <si>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</si>
  <si>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</si>
  <si>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6439</t>
  </si>
  <si>
    <t>3250</t>
  </si>
  <si>
    <t>4610</t>
  </si>
  <si>
    <t>2710</t>
  </si>
  <si>
    <t xml:space="preserve">Wpływy z tytułu pomocy finansowej udzielanej między j.s.t. na dofinansowanie własnych zadań bieżących </t>
  </si>
  <si>
    <t>3260</t>
  </si>
  <si>
    <t>Inne formy pomocy dla uczniów</t>
  </si>
  <si>
    <t>Gospodarka leśna</t>
  </si>
  <si>
    <t>02001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</si>
  <si>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</si>
  <si>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</si>
  <si>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</si>
  <si>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</si>
  <si>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</si>
  <si>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</si>
  <si>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</si>
  <si>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</si>
  <si>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</si>
  <si>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</si>
  <si>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</si>
  <si>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</si>
  <si>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</si>
  <si>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</si>
  <si>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</si>
  <si>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</si>
  <si>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</si>
  <si>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majątkowe</t>
  </si>
  <si>
    <t>Urzędy marszałkowskie</t>
  </si>
  <si>
    <t>Wynagr. osobowe pracowników</t>
  </si>
  <si>
    <t xml:space="preserve">dochody z najmu i dzierżawy składników majątkowych </t>
  </si>
  <si>
    <t xml:space="preserve">środki na finan. własnych inwest. pozysk.z innych źródeł 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</si>
  <si>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</si>
  <si>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</si>
  <si>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</si>
  <si>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</si>
  <si>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</si>
  <si>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</si>
  <si>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</si>
  <si>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</si>
  <si>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</si>
  <si>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3240</t>
  </si>
  <si>
    <t>dot. podmiot. z budż. dla SP ZOZ</t>
  </si>
  <si>
    <t>WYSZCZEGÓLNIENIE</t>
  </si>
  <si>
    <t>§</t>
  </si>
  <si>
    <t>010</t>
  </si>
  <si>
    <t>część równoważąca subwencji ogólnej dla powiatów</t>
  </si>
  <si>
    <t>ROLNICTWO I ŁOWIECTWO</t>
  </si>
  <si>
    <t>3020</t>
  </si>
  <si>
    <t>Wydatki          z tytułu poręczeń        i gwarancji</t>
  </si>
  <si>
    <t>Dotacje celowe z budżetu na dofinans.zadań zleconych do realizacji stowarzyszeniom</t>
  </si>
  <si>
    <t>KULTURA I OCHRONA DZIEDZICTWA NARODOWEGO</t>
  </si>
  <si>
    <t>Wynagr. osobowe pracownik.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</si>
  <si>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</si>
  <si>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</si>
  <si>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</si>
  <si>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</si>
  <si>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</si>
  <si>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</si>
  <si>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</si>
  <si>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Wydatki na zakupy inwestycyjne</t>
  </si>
  <si>
    <t>Powiatowe Centra Pomocy Rodzinie</t>
  </si>
  <si>
    <t>Gospodarka komunalna i ochrona środowiska</t>
  </si>
  <si>
    <t>Nazwa zadania inwestycyjnego i okres realizacji (w latach)</t>
  </si>
  <si>
    <t>Jednostka organizacyjna realizująca program lub koordynująca wykonanie programu</t>
  </si>
  <si>
    <t>z tego źródła finansowania</t>
  </si>
  <si>
    <t>dochody własne j.s.t.</t>
  </si>
  <si>
    <t>kredyty i pożyczki</t>
  </si>
  <si>
    <t xml:space="preserve">kredyty  i pożyczki </t>
  </si>
  <si>
    <t>środki pochodzące z innych źródeł</t>
  </si>
  <si>
    <t>środki wymienione w art.5 ust.1pkt 2 i 3 u.f.p</t>
  </si>
  <si>
    <t>Modernizacja drogi powiatowej nr 40454 Olecko-Świętajno (lata: 2001 - 2002)</t>
  </si>
  <si>
    <t>Powiatowy Zarząd Dróg w Olecku</t>
  </si>
  <si>
    <t>"Przebudowa drogi powiatowej nr 40454Olecko-Świętajno-Dunajek km 7+350 do km 13+000 dł. 5,65 km" w ramach ZPORR (lata 2005-2007)**</t>
  </si>
  <si>
    <t>Przebudowa dróg powiatowych  w mieście Olecko (w zakresie dokumentacji projektowej w roku 2007)</t>
  </si>
  <si>
    <t>"Przebudowa drogi powiatowej nr 1940 N Kukowo - Zatyki - Kijewo" w zakresie dokumentacji projektowej</t>
  </si>
  <si>
    <t>Przebudowa drogi powiatowej nr 1857 N Orłowo-Wronki-PołoStraduny, na odcinku Wronki - Sajzy (w roku 2007 w zakresie wykonania dokumentacji projektowej)</t>
  </si>
  <si>
    <t>Przebudowa i modernizacja Szpitala Powiatowego w Olecku (lata: 1986 - 2008)</t>
  </si>
  <si>
    <t>Starostwo Powiatowe                         w Olecku</t>
  </si>
  <si>
    <t>X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</si>
  <si>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</si>
  <si>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</si>
  <si>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</si>
  <si>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Przebudowa drogi powiatowej nr 1913 N Wojnasy - Cimochy - Dorsze - Kalinowo na odcinku Cimochy - Cimoszki o dł. 0,38 km.</t>
  </si>
  <si>
    <t>Powiatowy Zarząd Dróg                 w Olecku</t>
  </si>
  <si>
    <t>Przebudowa drogi powiatowej nr 1947 N Wieliczki-Markowskie (m. Wieliczki - ul. Tunelowa)</t>
  </si>
  <si>
    <t>Powiatowy Zarząd Dróg                     w Olecku</t>
  </si>
  <si>
    <t>Zakup  samochodu ratowniczo-gaśniczego</t>
  </si>
  <si>
    <t xml:space="preserve">Dochody do przekazania do budżetu państwa                            </t>
  </si>
  <si>
    <t>pochodne od wynagrodzeń</t>
  </si>
  <si>
    <t>świadczenia społeczne</t>
  </si>
  <si>
    <t>I</t>
  </si>
  <si>
    <t>DOCHODY SKARBU PAŃSTWA</t>
  </si>
  <si>
    <t xml:space="preserve"> </t>
  </si>
  <si>
    <t>01008</t>
  </si>
  <si>
    <t>2350</t>
  </si>
  <si>
    <t>Melioracje wodne</t>
  </si>
  <si>
    <t>II</t>
  </si>
  <si>
    <t>DOCHODY I WYDATKI ZWIĄZANE Z REALIZACJĄ ZADAŃ ZLECONYCH</t>
  </si>
  <si>
    <t>Dodatkowe wynagr. roczne</t>
  </si>
  <si>
    <t>0</t>
  </si>
  <si>
    <t>Pozostałe podatki na rzecz jst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</si>
  <si>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</si>
  <si>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</si>
  <si>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</si>
  <si>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</si>
  <si>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Opłaty na rzecz jst</t>
  </si>
  <si>
    <t>Składki na ubezp.zdr.os.nie obj.obow.ubezp.</t>
  </si>
  <si>
    <t>Składki na ubezp.zdrowotne</t>
  </si>
  <si>
    <t>Zakup leków i środków medycznych</t>
  </si>
  <si>
    <t>Szkolenie pracowników</t>
  </si>
  <si>
    <t>RAZEM:</t>
  </si>
  <si>
    <t>Z tego:</t>
  </si>
  <si>
    <t>wynagrodznia</t>
  </si>
  <si>
    <t>Placówki Opiekuńczo-Wychowawcze</t>
  </si>
  <si>
    <t>Zakup leków i mater.medycznych</t>
  </si>
  <si>
    <t>OGÓŁEM DOTACJE NA ZADANIA WŁASNE</t>
  </si>
  <si>
    <t>z tego</t>
  </si>
  <si>
    <t>Pochodne od wynagrodzerń</t>
  </si>
  <si>
    <t>dotacje</t>
  </si>
  <si>
    <t>UMOWY</t>
  </si>
  <si>
    <t>POROZUMIENIA</t>
  </si>
  <si>
    <t>Gmina Olecko</t>
  </si>
  <si>
    <t>Placówki dokształcania i doskon.naucz.</t>
  </si>
  <si>
    <t>Placówki opiekuńczo-wychowawcze</t>
  </si>
  <si>
    <t>Powiat Gołdap</t>
  </si>
  <si>
    <t>Powiat Węgorzewo</t>
  </si>
  <si>
    <t>Powiat Ełk</t>
  </si>
  <si>
    <t>Powiat Grajewo</t>
  </si>
  <si>
    <t>Powiat Sejny</t>
  </si>
  <si>
    <t>Miasto Suwałki</t>
  </si>
  <si>
    <t>Powiat suwalski</t>
  </si>
  <si>
    <t>Powiat augustowski</t>
  </si>
  <si>
    <t>Powiat ełcki</t>
  </si>
  <si>
    <t>Powiat gołdapski</t>
  </si>
  <si>
    <t>Gmina Wieliczki</t>
  </si>
  <si>
    <t>Gmina Kowale Oleckie</t>
  </si>
  <si>
    <t>Gmina Świętajno</t>
  </si>
  <si>
    <t>g)</t>
  </si>
  <si>
    <t>2120</t>
  </si>
  <si>
    <t>- na zadania zlecone (§ 2110 i § 6410)</t>
  </si>
  <si>
    <t xml:space="preserve">Komenda Powiatowa Państwowej Straży Pożarnej </t>
  </si>
  <si>
    <t xml:space="preserve">Wydatki inwestycyjne - zakup samochodu </t>
  </si>
  <si>
    <t>Rehabilitacja zawodowa i społeczna</t>
  </si>
  <si>
    <t>Kultura i ochrona dziedzictwa narodowego</t>
  </si>
  <si>
    <t>RAZEM UMOWY I POROZUMIENIA</t>
  </si>
  <si>
    <t xml:space="preserve">                                                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</si>
  <si>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</si>
  <si>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</si>
  <si>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</si>
  <si>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</si>
  <si>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</si>
  <si>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</si>
  <si>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</t>
  </si>
  <si>
    <t>§ 2440-dotacje przekazane z funduszy celowych na realizację zadań bieżących dla jednostek sektora finansów publicznych</t>
  </si>
  <si>
    <t>§ 2450-dotacje przekazane z funduszy celowych na realizację zadań bieżących dla jednostek niezalicznych do sektora finansów publicznych</t>
  </si>
  <si>
    <t>Wydatki majątkowe, w tym</t>
  </si>
  <si>
    <t>§ 6120- wydatki na zakupy inwestycyjne</t>
  </si>
  <si>
    <t>§ 6260 - dotacja z f-szy cel.na realiz.inwest.jedn.sekt.fin.publ.</t>
  </si>
  <si>
    <t>OBSŁUGA DŁUGU PUBLICZNEGO</t>
  </si>
  <si>
    <t>Rehabilitacja zawodowa i społeczna osób niepełnosprawnych</t>
  </si>
  <si>
    <t>IV</t>
  </si>
  <si>
    <t>Stan funduszy na koniec roku, w tym:</t>
  </si>
  <si>
    <t>Zakup pom.nauk.dydakt.książek</t>
  </si>
  <si>
    <t>Powiat zielonogórski</t>
  </si>
  <si>
    <t>Opłaty czynsz. za pomieszcz. biurowe</t>
  </si>
  <si>
    <t>Dot. cel. przek. gminie na zadania bieżące</t>
  </si>
  <si>
    <t>Ośrodek interwencji kryzysowej</t>
  </si>
  <si>
    <t>Zakupy pomocy naukowych</t>
  </si>
  <si>
    <t>Przebudowa drogi powiatowej  nr 1826 N Dudki- Zajdy-Kukowo-Nowy Młyn (odcinek Dudki- Zajdy) oraz przebudowa drogi powiatowej nr 1901N Giże - Dudki - Gąski (odcinek Giże-Dudki)</t>
  </si>
  <si>
    <t>Zakup koparko-ładowarki wraz z oprzyrządowaniem (łyżka skarpówka i pług do zimowego utrzymania)</t>
  </si>
  <si>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</si>
  <si>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</si>
  <si>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</si>
  <si>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</si>
  <si>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</si>
  <si>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</si>
  <si>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>Finansowanie (Przychody - Rozchody  III - IV)</t>
  </si>
  <si>
    <t>§  952</t>
  </si>
  <si>
    <t>§  955</t>
  </si>
  <si>
    <t>§ od 941 do 944</t>
  </si>
  <si>
    <t>§ 957</t>
  </si>
  <si>
    <t>§  931</t>
  </si>
  <si>
    <t>§  992</t>
  </si>
  <si>
    <t>§  995</t>
  </si>
  <si>
    <t>§  994</t>
  </si>
  <si>
    <t>§  982</t>
  </si>
  <si>
    <t>§ 995</t>
  </si>
  <si>
    <t>Szkol. prac.niebęd. czł.sł.cywil.</t>
  </si>
  <si>
    <t>Dział, rozdz</t>
  </si>
  <si>
    <t>Zakup uslug obej. tłumaczenia</t>
  </si>
  <si>
    <t>Koszty postęp. sądow. i prok.</t>
  </si>
  <si>
    <t>Dot. cel. przek. j.s.t. przez inną j.s.t. będącą instyt. wdraż. na inwest. i zakupy inwest. realiz. na pdst. poroz. i umów</t>
  </si>
  <si>
    <t>Zakup akces. komputerowych</t>
  </si>
  <si>
    <t xml:space="preserve">Dot.podm.z budż.dla szk.niepub.  </t>
  </si>
  <si>
    <t>Zakup akcesor. komputerowych</t>
  </si>
  <si>
    <t>Wydat.nie zalicz.do wynagr.</t>
  </si>
  <si>
    <t>Fundusz Ochrony Gruntów Rolnych</t>
  </si>
  <si>
    <t>dotacje celowe na finansowanie inwestycji jednostek sektora finansów publicznych</t>
  </si>
  <si>
    <t>01028</t>
  </si>
  <si>
    <t>0470</t>
  </si>
  <si>
    <t xml:space="preserve">dotacje celowe otrzymane z gmin na zadania bieżące </t>
  </si>
  <si>
    <t>f)</t>
  </si>
  <si>
    <t>Szkolenia pracowników</t>
  </si>
  <si>
    <t>Zakup środków żywności</t>
  </si>
  <si>
    <t>Zakup leków i mater.medycz.</t>
  </si>
  <si>
    <t>GOSPODARKA MIESZKANIOWA ORAZ NIEMATERIALNE USŁUGI KOMUNALNE</t>
  </si>
  <si>
    <t>2130</t>
  </si>
  <si>
    <t>Wpływy z opłat za zarząd nieruchomościami</t>
  </si>
  <si>
    <t xml:space="preserve">Uposaż.żołnierzy zawodowych i nadterminow. oraz funkcjonariuszy </t>
  </si>
  <si>
    <t xml:space="preserve">Dot. podmiot. z budż. dla szkół niepublicz:  </t>
  </si>
  <si>
    <t>Pozost.podatki na rzecz budżetów j.s.t.</t>
  </si>
  <si>
    <t xml:space="preserve">Wydatki na zakupy inwestycyjne </t>
  </si>
  <si>
    <t>dotacje otrzymane z gminy na zakupy inwestycyjne</t>
  </si>
  <si>
    <t>dotacje otrzymane z samorządu województwa na zakupy inwestycyjne</t>
  </si>
  <si>
    <t>Skł. na ubezp. zdrow.osób nie obj. obow.ubezp.zdrow.</t>
  </si>
  <si>
    <t>Jednostki specjalistycznego poradnictwa, mieszkania chronione       i ośrodki interwencji kryzysowej</t>
  </si>
  <si>
    <t>17.</t>
  </si>
  <si>
    <t>Fundusz Ochrony Środowiska i Gospodarki Wodnej</t>
  </si>
  <si>
    <t>6060</t>
  </si>
  <si>
    <t>Wydatki na zakupy inwestycyjne jednostek budżetowych</t>
  </si>
  <si>
    <t>Zakup akcesor. Komputer.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</si>
  <si>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</si>
  <si>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</si>
  <si>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</si>
  <si>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</si>
  <si>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</si>
  <si>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</si>
  <si>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</si>
  <si>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</si>
  <si>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</si>
  <si>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</si>
  <si>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</si>
  <si>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</si>
  <si>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</si>
  <si>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</si>
  <si>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</si>
  <si>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</si>
  <si>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</si>
  <si>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</si>
  <si>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</si>
  <si>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</si>
  <si>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</si>
  <si>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</si>
  <si>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</si>
  <si>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</si>
  <si>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</si>
  <si>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</si>
  <si>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</si>
  <si>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</si>
  <si>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 xml:space="preserve"> § 4210 - zakup materiałów i wyposażenia</t>
  </si>
  <si>
    <t>§ 4300 - zakup usług pozostałych</t>
  </si>
  <si>
    <t>§  4700 - szkolenia pracowników</t>
  </si>
  <si>
    <t>§  4750 - zakup akcesoriów komputerowych</t>
  </si>
  <si>
    <t>Przeciwdziałanie alkoholizmowi</t>
  </si>
  <si>
    <t>Dotacje celowe otrzymane od samorządu województwa na zadania bieżące realizowane na podstawie umów</t>
  </si>
  <si>
    <t>Miasto Białystok</t>
  </si>
  <si>
    <t>Zakup elementów do zadania "Platforma 112"</t>
  </si>
  <si>
    <t>Poradnie Psychologiczno-Pedagogiczne</t>
  </si>
  <si>
    <t>2700</t>
  </si>
  <si>
    <t>środki na dofinansowanie własnych zadań bieżących powiatów pozyskane z innychźródeł</t>
  </si>
  <si>
    <t xml:space="preserve">Zakup pieca na wodę i zbiornika na olej opałowy </t>
  </si>
  <si>
    <t>Wydatki inwestycyjne</t>
  </si>
  <si>
    <t>4427</t>
  </si>
  <si>
    <t>4160</t>
  </si>
  <si>
    <t>Pokrycie przejętych zobowiązań po likwidowanych i przekształcanych jednostkach zalicznych do sektora finansów publicznych</t>
  </si>
  <si>
    <t>Dotacja celowa z budżetu państwa na zadania bieżące na podstawie porozumień z organami administracji państwowej</t>
  </si>
  <si>
    <t>2760</t>
  </si>
  <si>
    <t>środki na uzupełnienie dochodów</t>
  </si>
  <si>
    <t>Wykonanie audytów energetycznych</t>
  </si>
  <si>
    <t xml:space="preserve">Zakup kontenerów do segregacji śmieci, zakup wózka do przewozu osób i zakup wanny z hydromasażem                                                                            </t>
  </si>
  <si>
    <t>Nazwa jednostki</t>
  </si>
  <si>
    <t xml:space="preserve">Zakład Doskonalenia Zawodowego w Białymstoku </t>
  </si>
  <si>
    <t>Centrum Edukacji i Rozwoju Zawodowego w Olecku</t>
  </si>
  <si>
    <t>Szkoły prowadzone przez Jolantę i Cezarego Dzioba w Kowalach Oleckich</t>
  </si>
  <si>
    <t>Zakup przyczepy do ciągnika  o ładowności 8t                    i skrapiarki do remontów cząstkowych</t>
  </si>
  <si>
    <t>Opracowanie projektu budowlanego p.n. "Unowocześnienie bazy kształcenia zawodowego na bazę kształcenia praktycznego"</t>
  </si>
  <si>
    <t>Dom Pomocy Społecznej                        w Kowalach Oleckich</t>
  </si>
  <si>
    <t>Zespół Szkół Technicznych                 w Olecku</t>
  </si>
  <si>
    <t>Komenda Powiatowa Państwowej Straży Pożarnej                    w Olecku</t>
  </si>
  <si>
    <t>Komenda Powiatowa Państwowej Straży Pożarnej                       w Olecku</t>
  </si>
  <si>
    <t>Powiatowy Zaerząd Dróg                          w Olecku</t>
  </si>
  <si>
    <t>Powiatowy Zaerząd Dróg                           w Olecku</t>
  </si>
  <si>
    <t>bieżące</t>
  </si>
  <si>
    <t>majątkowe</t>
  </si>
  <si>
    <t>Środki otrzymane od pozostałych jedn. sektora inansów publicznych</t>
  </si>
  <si>
    <t>Modernizacja pomieszczeń garażowych</t>
  </si>
  <si>
    <t>Transporty i łączność</t>
  </si>
  <si>
    <t>Gospodarka mieszkaniowa oraz niematerialne usługi komunalne</t>
  </si>
  <si>
    <t xml:space="preserve">dotacje celowe przekazane dla samorządu województwa na zadania bieżące </t>
  </si>
  <si>
    <t>Bezpieczeństwo publiczne i ochrona przeciwpożaroowa</t>
  </si>
  <si>
    <t>Dotacje celowe przekazane powiatowi na zadania bieżące, w tym:</t>
  </si>
  <si>
    <t>powiat ełcki</t>
  </si>
  <si>
    <t xml:space="preserve">dotacje celowe otrzymane z gmin na zadania bieżące, w tym: </t>
  </si>
  <si>
    <t xml:space="preserve">dotacje celowe przekazane gminie na zadania bieżące, w tym: </t>
  </si>
  <si>
    <t>dotacje celowe otrzymane z powiatu na zadania bieżące, w tym:</t>
  </si>
  <si>
    <t>Dotacje celowe przekazane gminie na zadania bieżące, w tym:</t>
  </si>
  <si>
    <t>Szkolne schroniska  młodzieżowe</t>
  </si>
  <si>
    <t>dotacje celowe otrzymane z gmin na inwestycje,         w tym:</t>
  </si>
  <si>
    <t xml:space="preserve">dotacje celowe otrzymane z gmin na zadania bieżące,  w tym: </t>
  </si>
  <si>
    <t>dotacje celowe otrzymane z gmin na inwestycje,             w tym:</t>
  </si>
  <si>
    <t>dotacje celowe otrzymane z gmin na inwestycje,        w tym:</t>
  </si>
  <si>
    <t xml:space="preserve">Gmina Olecko </t>
  </si>
  <si>
    <t>Dochody i wydatki  z otrzymanych dotacji celowych z budżetu państwa na realizację bieżacych zadań własnych powiatu w 2007r.</t>
  </si>
  <si>
    <t>Szkoły Podstawowe Specjalne - Centrum Edukacji Specjalnej</t>
  </si>
  <si>
    <t>Przedszkola Specjalne - Centrum Edukacji Specjalnej</t>
  </si>
  <si>
    <t>Gimnazjum Specjalne - Centrum Edukacji Specjalnej</t>
  </si>
  <si>
    <t>Zasadnicza Szkoła Zawodowa - Centrum Edukacji Specjalnej</t>
  </si>
  <si>
    <t>Licea ogólnokształcące, w tym:</t>
  </si>
  <si>
    <t>Szkoły zawodowe, w tym:</t>
  </si>
  <si>
    <t>Dotacje celowe otrzymane z budżetu państwa na realizację bieżących zadań własnych powiatu</t>
  </si>
  <si>
    <t>6410</t>
  </si>
  <si>
    <t>dotacje celowe z zakresu administracji rządowej na inwestycje</t>
  </si>
  <si>
    <t>Ogółem Oświata i Wychowanie</t>
  </si>
  <si>
    <t>8010</t>
  </si>
  <si>
    <t>Rozliczenia z bankami związane z obsługą długu publicznego</t>
  </si>
  <si>
    <t>8060</t>
  </si>
  <si>
    <t>Odsetki i opłaty od otrzymanych pożyczek i kredytów zagranicznych</t>
  </si>
  <si>
    <t>Dotacje celowe przekazane do samorządu województwa na zadania bieżące</t>
  </si>
  <si>
    <t>dotacje dla gmin na zadania bieżące realizowane na podstawie porozumień</t>
  </si>
  <si>
    <t>Dot. cel. przek. j.s.t. przez inną j.s.t. będącą instyt. wdraż. na inwest. i zakupy inwest. realiz. na pdst. poroz. i umów, w tym:</t>
  </si>
  <si>
    <t>Samorząd Województwa Warmińsko-Mazurskiego</t>
  </si>
  <si>
    <t>- na zadania  w ramach porozumień z administracją rządową(§ 2120)</t>
  </si>
  <si>
    <t>Lp</t>
  </si>
  <si>
    <t>Stan środków pieniężnych  na początku roku</t>
  </si>
  <si>
    <t>Dochody własne ogółem,                            w tym:</t>
  </si>
  <si>
    <t>Ośrodek Szkolno-Wychowawczy dla Dzieci Głuchych w Olecku</t>
  </si>
  <si>
    <t>Dom Dziecka w Olecku</t>
  </si>
  <si>
    <t>Zespół Szkół Licealnych                                      i Zawodowych w Olecku</t>
  </si>
  <si>
    <t>Projekt</t>
  </si>
  <si>
    <t>Kategoria (dział, rozdział)</t>
  </si>
  <si>
    <t>Środki z budżetu krajowego</t>
  </si>
  <si>
    <t>Środki z budżetu UE</t>
  </si>
  <si>
    <t>2007 rok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</si>
  <si>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</si>
  <si>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</si>
  <si>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</si>
  <si>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</si>
  <si>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</si>
  <si>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</si>
  <si>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</si>
  <si>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</si>
  <si>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</si>
  <si>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</si>
  <si>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</si>
  <si>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Program: ZPORR 2004-2006 "Przebudowa drogi powiatowej nr 40454 Olecko - Świętajno - Dunajek km 7+350 - km 13+000"</t>
  </si>
  <si>
    <t>Priorytet 3 - Rozwój lokalny</t>
  </si>
  <si>
    <t xml:space="preserve">Działanie 3.1 Obszary wiejskie </t>
  </si>
  <si>
    <t>Razem wydatki:</t>
  </si>
  <si>
    <t>600, 60014</t>
  </si>
  <si>
    <t>z tego: dotychczas poniesione</t>
  </si>
  <si>
    <t xml:space="preserve">Program: ZPORR 2004-2006 "Przebudowa (modernizacja) Szpitala powiatowego w Olecku" </t>
  </si>
  <si>
    <t>Działanie 3.5.2 Lokalna infrastruktura ochrony zdrowia</t>
  </si>
  <si>
    <t>851, 85111</t>
  </si>
  <si>
    <t>Wydatki bieżące razem:</t>
  </si>
  <si>
    <t>2.1</t>
  </si>
  <si>
    <t>Program: ZPORR 2006-2007 "Wspieranie rozwoju edukacyjnego studentów w powiecie oleckim"</t>
  </si>
  <si>
    <t>Priorytet 2 - Wzmocnienie rozwoju zasobów ludzkich w regionach</t>
  </si>
  <si>
    <t>Działanie 2.2 Wyrównywanie szans edukacyjnych poprzez programy stypendialne</t>
  </si>
  <si>
    <t>803, 80309</t>
  </si>
  <si>
    <t>2.2</t>
  </si>
  <si>
    <t xml:space="preserve">Program: ZPORR 2006-2007 "Wspieranie rozwoju edukacyjnego młodzieży wiejskiej z terenu powiatu oleckiego" </t>
  </si>
  <si>
    <t>854, 85415</t>
  </si>
  <si>
    <t>Ogółem (1+2)</t>
  </si>
  <si>
    <t>71095</t>
  </si>
  <si>
    <t>Pozostała działalniość</t>
  </si>
  <si>
    <t>4580</t>
  </si>
  <si>
    <t>4590</t>
  </si>
  <si>
    <t>Pozostałe odsetki</t>
  </si>
  <si>
    <t>Kary i odszkodowania wypłacone na rzecz osób fizycznych</t>
  </si>
  <si>
    <t>Wydatki inwestycyjne jednostek budżetowych</t>
  </si>
  <si>
    <t>6299</t>
  </si>
  <si>
    <t>Dotacje celowe otrzymane z budżetu państwa na realizację inwestycji własnych powiatu</t>
  </si>
  <si>
    <t>Wykonanie   za 2007 rok</t>
  </si>
  <si>
    <t>4. Dochody własne</t>
  </si>
  <si>
    <t>3.Subwencje</t>
  </si>
  <si>
    <t>Struktura %        (7:6)</t>
  </si>
  <si>
    <t>Załącznik nr 1.1</t>
  </si>
  <si>
    <t>środki na dofinansowanie własnych inwestycji pozyskane z innych źródeł</t>
  </si>
  <si>
    <t>dotacje celowe otrzymane z budżetu państwa na zakupy inwestycyjne</t>
  </si>
  <si>
    <t>Klasyfikacja przychodów            i rozchodów</t>
  </si>
  <si>
    <t>Wykonanie za 2007 rok</t>
  </si>
  <si>
    <t>Wykonanie                       za 2007 rok</t>
  </si>
  <si>
    <t xml:space="preserve">Wykonanie przychodów i wydatków Powiatowego Funduszu Ochrony Środowiska                               i Gospodarki Wodnej </t>
  </si>
  <si>
    <t>§ 0830  - Wpływy z usług</t>
  </si>
  <si>
    <t>§ 0920  - Odsetki</t>
  </si>
  <si>
    <t>§ 2960-przelewy redystrybucyjne</t>
  </si>
  <si>
    <t>§ 4210-zakup matriałów i wyposażenia</t>
  </si>
  <si>
    <t>§ 4260 - zakup energii</t>
  </si>
  <si>
    <t>§ 4270-zakup usług remontowych</t>
  </si>
  <si>
    <t>§ 4300-zakup usług pozostałych</t>
  </si>
  <si>
    <t>§ 4360-zakup rozmów telefonii komórkowej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</si>
  <si>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</si>
  <si>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</si>
  <si>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</si>
  <si>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</si>
  <si>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Plan dotacji                           na 2007 rok</t>
  </si>
  <si>
    <t>Wykonanie                      za 2007 rok</t>
  </si>
  <si>
    <t>Plan wydatków finansowanych              z umów                            i porozumień         w 2007 roku</t>
  </si>
  <si>
    <t>Wykonanie wydatków                  w 2007 roku</t>
  </si>
  <si>
    <t>Załącznik nr 1.7</t>
  </si>
  <si>
    <t>Wykonanie dochodów i wydatków związanych z realizacją zadań z zakresu administracji rządowej wykonywanych na podstawie porozumień z organami administracji rządowej w 2007r.</t>
  </si>
  <si>
    <t>Plan dotacji           w 2007 roku ogółem</t>
  </si>
  <si>
    <t>Wykonanie dotacji                           w 2007 roku</t>
  </si>
  <si>
    <t>Wykonanie wydatków                          w 2007 roku</t>
  </si>
  <si>
    <t>Plan dotacji                  na 2007 rok</t>
  </si>
  <si>
    <t>Wykonanie dotacji                         za 2007 rok</t>
  </si>
  <si>
    <t>Załącznik Nr 1.15</t>
  </si>
  <si>
    <t>Załącznik Nr 1.5</t>
  </si>
  <si>
    <t>Załącznik nr  1.6</t>
  </si>
  <si>
    <t>Załącznik nr 1.9</t>
  </si>
  <si>
    <t>Załącznik Nr 1.10</t>
  </si>
  <si>
    <t>Zespół Szkół Technicznych w Olecku</t>
  </si>
  <si>
    <t>Powiatowe Centrum Pomocy Rodzinie                  w Olecku</t>
  </si>
  <si>
    <t>Załącznik nr 1.14</t>
  </si>
  <si>
    <t>Poniesione wydatki</t>
  </si>
  <si>
    <t>2007 r., w tym:</t>
  </si>
  <si>
    <t>C. Inne źródła  - środki ze Spółki "Olmedica"</t>
  </si>
  <si>
    <t>C. Inne źródła - środki otrzymane z Funduszu Ochrony Gruntów Rolnych z Olsztyna i z Komendy Głównej Straży Pożarnej w Warszawie</t>
  </si>
  <si>
    <t xml:space="preserve">                       Wykonanie zadań inwestycyjnych w 2007 r.                                                                                              </t>
  </si>
  <si>
    <t>Załącznik nr 1.3a</t>
  </si>
  <si>
    <t>Załącznik Nr 1.3</t>
  </si>
  <si>
    <t>§ 6058 - wydatki inwestycyjne</t>
  </si>
  <si>
    <t>§ 6059 - wydatki inwestycyjne</t>
  </si>
  <si>
    <t>§ 3218 - Stypendia dla studentów</t>
  </si>
  <si>
    <t>Załącznik 1.13</t>
  </si>
  <si>
    <t xml:space="preserve">                  Załacznik Nr 1.11 </t>
  </si>
  <si>
    <t>Wydat. osob.nie zal. do wynagrodz.</t>
  </si>
  <si>
    <t>Wynagr.osob.korpusu służby cywilnej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</si>
</sst>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"/>
    <numFmt numFmtId="175" formatCode="#,##0.00_ ;\-#,##0.00\ 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u val="single"/>
      <sz val="9"/>
      <name val="Arial CE"/>
      <family val="2"/>
    </font>
    <font>
      <b/>
      <u val="single"/>
      <sz val="10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i/>
      <sz val="8"/>
      <name val="Arial CE"/>
      <family val="0"/>
    </font>
    <font>
      <b/>
      <sz val="11"/>
      <name val="Arial CE"/>
      <family val="2"/>
    </font>
    <font>
      <b/>
      <i/>
      <sz val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9" fillId="4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9" fillId="4" borderId="1" xfId="0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49" fontId="9" fillId="2" borderId="3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/>
    </xf>
    <xf numFmtId="49" fontId="11" fillId="3" borderId="5" xfId="0" applyNumberFormat="1" applyFont="1" applyFill="1" applyBorder="1" applyAlignment="1">
      <alignment horizontal="left"/>
    </xf>
    <xf numFmtId="49" fontId="9" fillId="4" borderId="3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9" fillId="3" borderId="3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9" fillId="4" borderId="3" xfId="0" applyNumberFormat="1" applyFont="1" applyFill="1" applyBorder="1" applyAlignment="1">
      <alignment/>
    </xf>
    <xf numFmtId="49" fontId="11" fillId="4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2" borderId="0" xfId="0" applyFill="1" applyAlignment="1">
      <alignment wrapText="1"/>
    </xf>
    <xf numFmtId="3" fontId="9" fillId="3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49" fontId="11" fillId="2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0" fontId="11" fillId="2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8" fillId="2" borderId="1" xfId="0" applyFont="1" applyFill="1" applyBorder="1" applyAlignment="1">
      <alignment/>
    </xf>
    <xf numFmtId="49" fontId="9" fillId="4" borderId="3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6" borderId="1" xfId="0" applyFont="1" applyFill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3" fontId="9" fillId="3" borderId="5" xfId="0" applyNumberFormat="1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1" fillId="0" borderId="9" xfId="0" applyNumberFormat="1" applyFont="1" applyBorder="1" applyAlignment="1">
      <alignment/>
    </xf>
    <xf numFmtId="3" fontId="7" fillId="6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41" fontId="11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41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1" fontId="9" fillId="7" borderId="1" xfId="0" applyNumberFormat="1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0" borderId="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49" fontId="0" fillId="0" borderId="0" xfId="0" applyNumberFormat="1" applyAlignment="1">
      <alignment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3" fontId="7" fillId="8" borderId="1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8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wrapText="1"/>
    </xf>
    <xf numFmtId="3" fontId="7" fillId="7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wrapText="1"/>
    </xf>
    <xf numFmtId="49" fontId="7" fillId="7" borderId="3" xfId="0" applyNumberFormat="1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7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7" fillId="7" borderId="3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4" fillId="8" borderId="2" xfId="0" applyFont="1" applyFill="1" applyBorder="1" applyAlignment="1">
      <alignment/>
    </xf>
    <xf numFmtId="0" fontId="4" fillId="8" borderId="8" xfId="0" applyFont="1" applyFill="1" applyBorder="1" applyAlignment="1">
      <alignment/>
    </xf>
    <xf numFmtId="0" fontId="4" fillId="8" borderId="8" xfId="0" applyFont="1" applyFill="1" applyBorder="1" applyAlignment="1">
      <alignment horizontal="center"/>
    </xf>
    <xf numFmtId="49" fontId="7" fillId="8" borderId="8" xfId="0" applyNumberFormat="1" applyFont="1" applyFill="1" applyBorder="1" applyAlignment="1">
      <alignment wrapText="1"/>
    </xf>
    <xf numFmtId="3" fontId="4" fillId="8" borderId="8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3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1" fontId="9" fillId="4" borderId="12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right"/>
    </xf>
    <xf numFmtId="3" fontId="9" fillId="7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7" fillId="3" borderId="5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49" fontId="9" fillId="2" borderId="3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/>
    </xf>
    <xf numFmtId="3" fontId="11" fillId="2" borderId="10" xfId="0" applyNumberFormat="1" applyFont="1" applyFill="1" applyBorder="1" applyAlignment="1">
      <alignment horizontal="center"/>
    </xf>
    <xf numFmtId="0" fontId="11" fillId="0" borderId="9" xfId="0" applyFont="1" applyBorder="1" applyAlignment="1">
      <alignment vertical="center"/>
    </xf>
    <xf numFmtId="0" fontId="9" fillId="4" borderId="14" xfId="0" applyFont="1" applyFill="1" applyBorder="1" applyAlignment="1">
      <alignment/>
    </xf>
    <xf numFmtId="0" fontId="0" fillId="4" borderId="1" xfId="0" applyFill="1" applyBorder="1" applyAlignment="1">
      <alignment/>
    </xf>
    <xf numFmtId="3" fontId="11" fillId="3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9" fillId="2" borderId="3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 horizontal="right"/>
    </xf>
    <xf numFmtId="3" fontId="11" fillId="3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1" fillId="0" borderId="1" xfId="0" applyNumberFormat="1" applyFont="1" applyBorder="1" applyAlignment="1">
      <alignment/>
    </xf>
    <xf numFmtId="0" fontId="1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7" borderId="4" xfId="0" applyFont="1" applyFill="1" applyBorder="1" applyAlignment="1">
      <alignment horizontal="right"/>
    </xf>
    <xf numFmtId="0" fontId="4" fillId="7" borderId="5" xfId="0" applyFont="1" applyFill="1" applyBorder="1" applyAlignment="1">
      <alignment horizontal="right"/>
    </xf>
    <xf numFmtId="0" fontId="4" fillId="7" borderId="5" xfId="0" applyFont="1" applyFill="1" applyBorder="1" applyAlignment="1">
      <alignment horizontal="left"/>
    </xf>
    <xf numFmtId="3" fontId="4" fillId="7" borderId="5" xfId="0" applyNumberFormat="1" applyFont="1" applyFill="1" applyBorder="1" applyAlignment="1">
      <alignment horizontal="right"/>
    </xf>
    <xf numFmtId="0" fontId="4" fillId="7" borderId="3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left" wrapText="1"/>
    </xf>
    <xf numFmtId="3" fontId="4" fillId="7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9" borderId="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0" fontId="9" fillId="4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/>
    </xf>
    <xf numFmtId="0" fontId="7" fillId="7" borderId="3" xfId="0" applyFont="1" applyFill="1" applyBorder="1" applyAlignment="1">
      <alignment/>
    </xf>
    <xf numFmtId="49" fontId="9" fillId="7" borderId="1" xfId="0" applyNumberFormat="1" applyFont="1" applyFill="1" applyBorder="1" applyAlignment="1">
      <alignment wrapText="1"/>
    </xf>
    <xf numFmtId="0" fontId="9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 wrapText="1"/>
    </xf>
    <xf numFmtId="49" fontId="9" fillId="7" borderId="1" xfId="0" applyNumberFormat="1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right"/>
    </xf>
    <xf numFmtId="3" fontId="7" fillId="7" borderId="1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1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1" fillId="0" borderId="9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8" borderId="16" xfId="0" applyFont="1" applyFill="1" applyBorder="1" applyAlignment="1" applyProtection="1">
      <alignment horizontal="center" vertical="center"/>
      <protection/>
    </xf>
    <xf numFmtId="0" fontId="9" fillId="3" borderId="1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11" fillId="0" borderId="3" xfId="0" applyFont="1" applyBorder="1" applyAlignment="1">
      <alignment/>
    </xf>
    <xf numFmtId="0" fontId="11" fillId="0" borderId="9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8" borderId="2" xfId="0" applyFont="1" applyFill="1" applyBorder="1" applyAlignment="1">
      <alignment/>
    </xf>
    <xf numFmtId="0" fontId="0" fillId="8" borderId="8" xfId="0" applyFont="1" applyFill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 wrapText="1"/>
    </xf>
    <xf numFmtId="3" fontId="8" fillId="4" borderId="1" xfId="0" applyNumberFormat="1" applyFont="1" applyFill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wrapText="1"/>
    </xf>
    <xf numFmtId="3" fontId="4" fillId="7" borderId="5" xfId="0" applyNumberFormat="1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3" fontId="8" fillId="0" borderId="9" xfId="0" applyNumberFormat="1" applyFont="1" applyBorder="1" applyAlignment="1">
      <alignment/>
    </xf>
    <xf numFmtId="3" fontId="4" fillId="9" borderId="6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right" wrapText="1"/>
    </xf>
    <xf numFmtId="0" fontId="18" fillId="6" borderId="3" xfId="0" applyFont="1" applyFill="1" applyBorder="1" applyAlignment="1">
      <alignment/>
    </xf>
    <xf numFmtId="0" fontId="18" fillId="6" borderId="1" xfId="0" applyFont="1" applyFill="1" applyBorder="1" applyAlignment="1">
      <alignment/>
    </xf>
    <xf numFmtId="49" fontId="18" fillId="6" borderId="1" xfId="0" applyNumberFormat="1" applyFont="1" applyFill="1" applyBorder="1" applyAlignment="1">
      <alignment horizontal="right" wrapText="1"/>
    </xf>
    <xf numFmtId="0" fontId="18" fillId="6" borderId="1" xfId="0" applyFont="1" applyFill="1" applyBorder="1" applyAlignment="1">
      <alignment wrapText="1"/>
    </xf>
    <xf numFmtId="3" fontId="18" fillId="6" borderId="1" xfId="0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/>
    </xf>
    <xf numFmtId="0" fontId="18" fillId="6" borderId="3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left"/>
    </xf>
    <xf numFmtId="49" fontId="18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8" fillId="4" borderId="3" xfId="0" applyFont="1" applyFill="1" applyBorder="1" applyAlignment="1">
      <alignment/>
    </xf>
    <xf numFmtId="0" fontId="18" fillId="4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/>
    </xf>
    <xf numFmtId="49" fontId="18" fillId="4" borderId="1" xfId="0" applyNumberFormat="1" applyFont="1" applyFill="1" applyBorder="1" applyAlignment="1">
      <alignment/>
    </xf>
    <xf numFmtId="3" fontId="18" fillId="4" borderId="1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3" fontId="7" fillId="4" borderId="1" xfId="0" applyNumberFormat="1" applyFont="1" applyFill="1" applyBorder="1" applyAlignment="1">
      <alignment horizontal="center"/>
    </xf>
    <xf numFmtId="49" fontId="18" fillId="4" borderId="1" xfId="0" applyNumberFormat="1" applyFont="1" applyFill="1" applyBorder="1" applyAlignment="1">
      <alignment wrapText="1"/>
    </xf>
    <xf numFmtId="0" fontId="18" fillId="4" borderId="1" xfId="0" applyFont="1" applyFill="1" applyBorder="1" applyAlignment="1">
      <alignment horizontal="left" wrapText="1"/>
    </xf>
    <xf numFmtId="0" fontId="18" fillId="4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3" fontId="1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49" fontId="18" fillId="4" borderId="1" xfId="0" applyNumberFormat="1" applyFont="1" applyFill="1" applyBorder="1" applyAlignment="1">
      <alignment horizontal="left" wrapText="1"/>
    </xf>
    <xf numFmtId="0" fontId="20" fillId="2" borderId="1" xfId="0" applyFont="1" applyFill="1" applyBorder="1" applyAlignment="1">
      <alignment wrapText="1"/>
    </xf>
    <xf numFmtId="0" fontId="4" fillId="6" borderId="4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3" fontId="4" fillId="6" borderId="5" xfId="0" applyNumberFormat="1" applyFont="1" applyFill="1" applyBorder="1" applyAlignment="1">
      <alignment horizontal="left"/>
    </xf>
    <xf numFmtId="3" fontId="7" fillId="6" borderId="5" xfId="0" applyNumberFormat="1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left" wrapText="1"/>
    </xf>
    <xf numFmtId="3" fontId="4" fillId="6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wrapText="1"/>
    </xf>
    <xf numFmtId="3" fontId="9" fillId="6" borderId="1" xfId="0" applyNumberFormat="1" applyFont="1" applyFill="1" applyBorder="1" applyAlignment="1">
      <alignment horizontal="right"/>
    </xf>
    <xf numFmtId="3" fontId="9" fillId="6" borderId="10" xfId="0" applyNumberFormat="1" applyFont="1" applyFill="1" applyBorder="1" applyAlignment="1">
      <alignment horizontal="right"/>
    </xf>
    <xf numFmtId="49" fontId="11" fillId="0" borderId="13" xfId="0" applyNumberFormat="1" applyFont="1" applyBorder="1" applyAlignment="1">
      <alignment/>
    </xf>
    <xf numFmtId="49" fontId="19" fillId="6" borderId="3" xfId="0" applyNumberFormat="1" applyFont="1" applyFill="1" applyBorder="1" applyAlignment="1">
      <alignment/>
    </xf>
    <xf numFmtId="3" fontId="19" fillId="6" borderId="1" xfId="0" applyNumberFormat="1" applyFont="1" applyFill="1" applyBorder="1" applyAlignment="1">
      <alignment/>
    </xf>
    <xf numFmtId="49" fontId="19" fillId="6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right"/>
    </xf>
    <xf numFmtId="3" fontId="19" fillId="6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9" fillId="3" borderId="5" xfId="0" applyNumberFormat="1" applyFont="1" applyFill="1" applyBorder="1" applyAlignment="1">
      <alignment horizontal="left"/>
    </xf>
    <xf numFmtId="3" fontId="9" fillId="3" borderId="19" xfId="0" applyNumberFormat="1" applyFont="1" applyFill="1" applyBorder="1" applyAlignment="1">
      <alignment horizontal="center"/>
    </xf>
    <xf numFmtId="3" fontId="9" fillId="3" borderId="16" xfId="0" applyNumberFormat="1" applyFont="1" applyFill="1" applyBorder="1" applyAlignment="1">
      <alignment horizontal="right"/>
    </xf>
    <xf numFmtId="3" fontId="9" fillId="3" borderId="18" xfId="0" applyNumberFormat="1" applyFont="1" applyFill="1" applyBorder="1" applyAlignment="1">
      <alignment horizontal="right"/>
    </xf>
    <xf numFmtId="3" fontId="9" fillId="6" borderId="8" xfId="0" applyNumberFormat="1" applyFont="1" applyFill="1" applyBorder="1" applyAlignment="1">
      <alignment horizontal="right"/>
    </xf>
    <xf numFmtId="3" fontId="9" fillId="6" borderId="12" xfId="0" applyNumberFormat="1" applyFont="1" applyFill="1" applyBorder="1" applyAlignment="1">
      <alignment horizontal="right"/>
    </xf>
    <xf numFmtId="3" fontId="9" fillId="9" borderId="6" xfId="0" applyNumberFormat="1" applyFont="1" applyFill="1" applyBorder="1" applyAlignment="1">
      <alignment horizontal="right"/>
    </xf>
    <xf numFmtId="49" fontId="9" fillId="7" borderId="3" xfId="0" applyNumberFormat="1" applyFont="1" applyFill="1" applyBorder="1" applyAlignment="1">
      <alignment/>
    </xf>
    <xf numFmtId="49" fontId="9" fillId="7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wrapText="1"/>
    </xf>
    <xf numFmtId="49" fontId="9" fillId="0" borderId="1" xfId="0" applyNumberFormat="1" applyFont="1" applyBorder="1" applyAlignment="1">
      <alignment/>
    </xf>
    <xf numFmtId="49" fontId="19" fillId="6" borderId="1" xfId="0" applyNumberFormat="1" applyFont="1" applyFill="1" applyBorder="1" applyAlignment="1">
      <alignment wrapText="1"/>
    </xf>
    <xf numFmtId="49" fontId="0" fillId="0" borderId="3" xfId="0" applyNumberFormat="1" applyBorder="1" applyAlignment="1">
      <alignment/>
    </xf>
    <xf numFmtId="49" fontId="11" fillId="0" borderId="9" xfId="0" applyNumberFormat="1" applyFont="1" applyBorder="1" applyAlignment="1">
      <alignment/>
    </xf>
    <xf numFmtId="49" fontId="11" fillId="0" borderId="9" xfId="0" applyNumberFormat="1" applyFont="1" applyBorder="1" applyAlignment="1">
      <alignment wrapText="1"/>
    </xf>
    <xf numFmtId="49" fontId="9" fillId="3" borderId="17" xfId="0" applyNumberFormat="1" applyFont="1" applyFill="1" applyBorder="1" applyAlignment="1">
      <alignment horizontal="center"/>
    </xf>
    <xf numFmtId="49" fontId="9" fillId="3" borderId="16" xfId="0" applyNumberFormat="1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/>
    </xf>
    <xf numFmtId="49" fontId="9" fillId="6" borderId="2" xfId="0" applyNumberFormat="1" applyFont="1" applyFill="1" applyBorder="1" applyAlignment="1">
      <alignment horizontal="center"/>
    </xf>
    <xf numFmtId="49" fontId="9" fillId="6" borderId="8" xfId="0" applyNumberFormat="1" applyFont="1" applyFill="1" applyBorder="1" applyAlignment="1">
      <alignment horizontal="center"/>
    </xf>
    <xf numFmtId="49" fontId="9" fillId="6" borderId="8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right"/>
    </xf>
    <xf numFmtId="49" fontId="9" fillId="0" borderId="2" xfId="0" applyNumberFormat="1" applyFont="1" applyBorder="1" applyAlignment="1">
      <alignment/>
    </xf>
    <xf numFmtId="49" fontId="9" fillId="0" borderId="8" xfId="0" applyNumberFormat="1" applyFont="1" applyBorder="1" applyAlignment="1">
      <alignment/>
    </xf>
    <xf numFmtId="49" fontId="11" fillId="0" borderId="8" xfId="0" applyNumberFormat="1" applyFont="1" applyBorder="1" applyAlignment="1">
      <alignment horizontal="left"/>
    </xf>
    <xf numFmtId="49" fontId="11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0" fontId="9" fillId="2" borderId="3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right" wrapText="1"/>
    </xf>
    <xf numFmtId="0" fontId="9" fillId="2" borderId="4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3" fontId="11" fillId="2" borderId="5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3" fontId="11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8" xfId="0" applyFont="1" applyBorder="1" applyAlignment="1">
      <alignment horizontal="left" wrapText="1"/>
    </xf>
    <xf numFmtId="3" fontId="11" fillId="0" borderId="8" xfId="0" applyNumberFormat="1" applyFont="1" applyBorder="1" applyAlignment="1">
      <alignment/>
    </xf>
    <xf numFmtId="0" fontId="11" fillId="0" borderId="0" xfId="0" applyFont="1" applyAlignment="1">
      <alignment vertical="center"/>
    </xf>
    <xf numFmtId="0" fontId="12" fillId="5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9" fillId="9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9" fillId="4" borderId="3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wrapText="1"/>
    </xf>
    <xf numFmtId="3" fontId="9" fillId="4" borderId="1" xfId="0" applyNumberFormat="1" applyFont="1" applyFill="1" applyBorder="1" applyAlignment="1">
      <alignment/>
    </xf>
    <xf numFmtId="3" fontId="9" fillId="6" borderId="1" xfId="0" applyNumberFormat="1" applyFont="1" applyFill="1" applyBorder="1" applyAlignment="1">
      <alignment/>
    </xf>
    <xf numFmtId="0" fontId="9" fillId="4" borderId="0" xfId="0" applyFont="1" applyFill="1" applyBorder="1" applyAlignment="1">
      <alignment/>
    </xf>
    <xf numFmtId="49" fontId="11" fillId="2" borderId="3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0" fontId="0" fillId="6" borderId="3" xfId="0" applyFont="1" applyFill="1" applyBorder="1" applyAlignment="1">
      <alignment horizontal="right"/>
    </xf>
    <xf numFmtId="0" fontId="0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left" wrapText="1"/>
    </xf>
    <xf numFmtId="49" fontId="0" fillId="6" borderId="1" xfId="0" applyNumberFormat="1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right"/>
    </xf>
    <xf numFmtId="49" fontId="0" fillId="6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 wrapText="1"/>
    </xf>
    <xf numFmtId="0" fontId="0" fillId="0" borderId="3" xfId="0" applyFont="1" applyBorder="1" applyAlignment="1">
      <alignment horizontal="center"/>
    </xf>
    <xf numFmtId="0" fontId="0" fillId="6" borderId="3" xfId="0" applyFont="1" applyFill="1" applyBorder="1" applyAlignment="1">
      <alignment horizontal="left"/>
    </xf>
    <xf numFmtId="3" fontId="4" fillId="6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6" borderId="1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3" fontId="4" fillId="2" borderId="10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17" fillId="5" borderId="1" xfId="0" applyFont="1" applyFill="1" applyBorder="1" applyAlignment="1">
      <alignment/>
    </xf>
    <xf numFmtId="3" fontId="4" fillId="5" borderId="1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4" fontId="11" fillId="2" borderId="1" xfId="0" applyNumberFormat="1" applyFont="1" applyFill="1" applyBorder="1" applyAlignment="1">
      <alignment/>
    </xf>
    <xf numFmtId="4" fontId="9" fillId="3" borderId="5" xfId="0" applyNumberFormat="1" applyFont="1" applyFill="1" applyBorder="1" applyAlignment="1">
      <alignment/>
    </xf>
    <xf numFmtId="4" fontId="9" fillId="4" borderId="1" xfId="0" applyNumberFormat="1" applyFont="1" applyFill="1" applyBorder="1" applyAlignment="1">
      <alignment/>
    </xf>
    <xf numFmtId="4" fontId="9" fillId="3" borderId="1" xfId="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/>
    </xf>
    <xf numFmtId="4" fontId="9" fillId="4" borderId="1" xfId="0" applyNumberFormat="1" applyFont="1" applyFill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4" fontId="11" fillId="2" borderId="10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right"/>
    </xf>
    <xf numFmtId="4" fontId="11" fillId="2" borderId="10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9" fillId="5" borderId="2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/>
    </xf>
    <xf numFmtId="4" fontId="4" fillId="6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4" fillId="6" borderId="1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4" fillId="6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3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4" borderId="1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3" fontId="22" fillId="4" borderId="1" xfId="0" applyNumberFormat="1" applyFont="1" applyFill="1" applyBorder="1" applyAlignment="1">
      <alignment/>
    </xf>
    <xf numFmtId="4" fontId="22" fillId="4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right"/>
    </xf>
    <xf numFmtId="3" fontId="22" fillId="4" borderId="8" xfId="0" applyNumberFormat="1" applyFont="1" applyFill="1" applyBorder="1" applyAlignment="1">
      <alignment/>
    </xf>
    <xf numFmtId="0" fontId="0" fillId="0" borderId="0" xfId="0" applyAlignment="1">
      <alignment horizontal="left"/>
    </xf>
    <xf numFmtId="3" fontId="22" fillId="4" borderId="9" xfId="0" applyNumberFormat="1" applyFont="1" applyFill="1" applyBorder="1" applyAlignment="1">
      <alignment/>
    </xf>
    <xf numFmtId="4" fontId="22" fillId="4" borderId="9" xfId="0" applyNumberFormat="1" applyFont="1" applyFill="1" applyBorder="1" applyAlignment="1">
      <alignment/>
    </xf>
    <xf numFmtId="4" fontId="22" fillId="4" borderId="8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/>
    </xf>
    <xf numFmtId="10" fontId="4" fillId="4" borderId="1" xfId="0" applyNumberFormat="1" applyFont="1" applyFill="1" applyBorder="1" applyAlignment="1">
      <alignment/>
    </xf>
    <xf numFmtId="10" fontId="4" fillId="6" borderId="1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10" fontId="4" fillId="5" borderId="1" xfId="0" applyNumberFormat="1" applyFont="1" applyFill="1" applyBorder="1" applyAlignment="1">
      <alignment/>
    </xf>
    <xf numFmtId="4" fontId="4" fillId="3" borderId="10" xfId="0" applyNumberFormat="1" applyFont="1" applyFill="1" applyBorder="1" applyAlignment="1">
      <alignment/>
    </xf>
    <xf numFmtId="4" fontId="4" fillId="6" borderId="10" xfId="0" applyNumberFormat="1" applyFont="1" applyFill="1" applyBorder="1" applyAlignment="1">
      <alignment/>
    </xf>
    <xf numFmtId="4" fontId="4" fillId="6" borderId="10" xfId="0" applyNumberFormat="1" applyFont="1" applyFill="1" applyBorder="1" applyAlignment="1">
      <alignment horizontal="right"/>
    </xf>
    <xf numFmtId="4" fontId="0" fillId="2" borderId="10" xfId="0" applyNumberFormat="1" applyFont="1" applyFill="1" applyBorder="1" applyAlignment="1">
      <alignment/>
    </xf>
    <xf numFmtId="4" fontId="4" fillId="6" borderId="10" xfId="0" applyNumberFormat="1" applyFont="1" applyFill="1" applyBorder="1" applyAlignment="1">
      <alignment wrapText="1"/>
    </xf>
    <xf numFmtId="4" fontId="4" fillId="3" borderId="10" xfId="0" applyNumberFormat="1" applyFont="1" applyFill="1" applyBorder="1" applyAlignment="1">
      <alignment horizontal="right"/>
    </xf>
    <xf numFmtId="4" fontId="4" fillId="5" borderId="10" xfId="0" applyNumberFormat="1" applyFont="1" applyFill="1" applyBorder="1" applyAlignment="1">
      <alignment/>
    </xf>
    <xf numFmtId="4" fontId="22" fillId="4" borderId="10" xfId="0" applyNumberFormat="1" applyFont="1" applyFill="1" applyBorder="1" applyAlignment="1">
      <alignment/>
    </xf>
    <xf numFmtId="4" fontId="22" fillId="4" borderId="23" xfId="0" applyNumberFormat="1" applyFont="1" applyFill="1" applyBorder="1" applyAlignment="1">
      <alignment/>
    </xf>
    <xf numFmtId="10" fontId="4" fillId="4" borderId="8" xfId="0" applyNumberFormat="1" applyFont="1" applyFill="1" applyBorder="1" applyAlignment="1">
      <alignment/>
    </xf>
    <xf numFmtId="4" fontId="22" fillId="4" borderId="12" xfId="0" applyNumberFormat="1" applyFont="1" applyFill="1" applyBorder="1" applyAlignment="1">
      <alignment/>
    </xf>
    <xf numFmtId="0" fontId="7" fillId="8" borderId="8" xfId="0" applyFont="1" applyFill="1" applyBorder="1" applyAlignment="1" applyProtection="1">
      <alignment horizontal="center" vertical="center"/>
      <protection/>
    </xf>
    <xf numFmtId="0" fontId="7" fillId="8" borderId="8" xfId="0" applyFont="1" applyFill="1" applyBorder="1" applyAlignment="1" applyProtection="1">
      <alignment horizontal="left" vertical="center"/>
      <protection/>
    </xf>
    <xf numFmtId="0" fontId="7" fillId="8" borderId="8" xfId="0" applyFont="1" applyFill="1" applyBorder="1" applyAlignment="1" applyProtection="1">
      <alignment horizontal="center"/>
      <protection/>
    </xf>
    <xf numFmtId="0" fontId="7" fillId="8" borderId="12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3" fontId="4" fillId="3" borderId="5" xfId="0" applyNumberFormat="1" applyFont="1" applyFill="1" applyBorder="1" applyAlignment="1">
      <alignment/>
    </xf>
    <xf numFmtId="4" fontId="4" fillId="3" borderId="5" xfId="0" applyNumberFormat="1" applyFont="1" applyFill="1" applyBorder="1" applyAlignment="1">
      <alignment/>
    </xf>
    <xf numFmtId="10" fontId="4" fillId="3" borderId="5" xfId="0" applyNumberFormat="1" applyFont="1" applyFill="1" applyBorder="1" applyAlignment="1">
      <alignment/>
    </xf>
    <xf numFmtId="4" fontId="4" fillId="3" borderId="19" xfId="0" applyNumberFormat="1" applyFont="1" applyFill="1" applyBorder="1" applyAlignment="1">
      <alignment/>
    </xf>
    <xf numFmtId="0" fontId="9" fillId="0" borderId="7" xfId="0" applyFont="1" applyBorder="1" applyAlignment="1" applyProtection="1">
      <alignment horizontal="right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4" fillId="3" borderId="16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4" fillId="3" borderId="17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175" fontId="9" fillId="4" borderId="8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wrapText="1"/>
    </xf>
    <xf numFmtId="0" fontId="4" fillId="3" borderId="16" xfId="0" applyFont="1" applyFill="1" applyBorder="1" applyAlignment="1">
      <alignment/>
    </xf>
    <xf numFmtId="3" fontId="0" fillId="0" borderId="8" xfId="0" applyNumberForma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3" fillId="0" borderId="0" xfId="0" applyFont="1" applyAlignment="1">
      <alignment vertical="top" wrapText="1"/>
    </xf>
    <xf numFmtId="49" fontId="0" fillId="0" borderId="1" xfId="0" applyNumberFormat="1" applyBorder="1" applyAlignment="1">
      <alignment wrapText="1"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4" fillId="7" borderId="17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wrapText="1"/>
    </xf>
    <xf numFmtId="0" fontId="4" fillId="7" borderId="18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49" fontId="0" fillId="0" borderId="8" xfId="0" applyNumberFormat="1" applyBorder="1" applyAlignment="1">
      <alignment wrapText="1"/>
    </xf>
    <xf numFmtId="3" fontId="0" fillId="0" borderId="8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10" fontId="0" fillId="0" borderId="10" xfId="0" applyNumberForma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6" borderId="10" xfId="0" applyNumberFormat="1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3" fontId="0" fillId="0" borderId="1" xfId="0" applyNumberForma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4" fillId="4" borderId="8" xfId="0" applyNumberFormat="1" applyFont="1" applyFill="1" applyBorder="1" applyAlignment="1">
      <alignment/>
    </xf>
    <xf numFmtId="4" fontId="0" fillId="0" borderId="1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4" fontId="4" fillId="4" borderId="8" xfId="0" applyNumberFormat="1" applyFont="1" applyFill="1" applyBorder="1" applyAlignment="1">
      <alignment/>
    </xf>
    <xf numFmtId="10" fontId="4" fillId="4" borderId="12" xfId="0" applyNumberFormat="1" applyFont="1" applyFill="1" applyBorder="1" applyAlignment="1">
      <alignment/>
    </xf>
    <xf numFmtId="10" fontId="9" fillId="3" borderId="5" xfId="0" applyNumberFormat="1" applyFont="1" applyFill="1" applyBorder="1" applyAlignment="1">
      <alignment/>
    </xf>
    <xf numFmtId="10" fontId="9" fillId="4" borderId="1" xfId="0" applyNumberFormat="1" applyFont="1" applyFill="1" applyBorder="1" applyAlignment="1">
      <alignment/>
    </xf>
    <xf numFmtId="10" fontId="11" fillId="2" borderId="1" xfId="0" applyNumberFormat="1" applyFont="1" applyFill="1" applyBorder="1" applyAlignment="1">
      <alignment/>
    </xf>
    <xf numFmtId="10" fontId="9" fillId="3" borderId="1" xfId="0" applyNumberFormat="1" applyFont="1" applyFill="1" applyBorder="1" applyAlignment="1">
      <alignment/>
    </xf>
    <xf numFmtId="10" fontId="9" fillId="4" borderId="1" xfId="0" applyNumberFormat="1" applyFont="1" applyFill="1" applyBorder="1" applyAlignment="1">
      <alignment/>
    </xf>
    <xf numFmtId="10" fontId="9" fillId="3" borderId="1" xfId="0" applyNumberFormat="1" applyFont="1" applyFill="1" applyBorder="1" applyAlignment="1">
      <alignment/>
    </xf>
    <xf numFmtId="175" fontId="11" fillId="0" borderId="9" xfId="0" applyNumberFormat="1" applyFont="1" applyBorder="1" applyAlignment="1">
      <alignment vertical="center"/>
    </xf>
    <xf numFmtId="175" fontId="11" fillId="4" borderId="1" xfId="0" applyNumberFormat="1" applyFont="1" applyFill="1" applyBorder="1" applyAlignment="1">
      <alignment horizontal="center" vertical="center"/>
    </xf>
    <xf numFmtId="175" fontId="11" fillId="0" borderId="15" xfId="0" applyNumberFormat="1" applyFont="1" applyBorder="1" applyAlignment="1">
      <alignment vertical="center"/>
    </xf>
    <xf numFmtId="175" fontId="11" fillId="0" borderId="1" xfId="0" applyNumberFormat="1" applyFont="1" applyBorder="1" applyAlignment="1">
      <alignment horizontal="center" vertical="center"/>
    </xf>
    <xf numFmtId="175" fontId="11" fillId="0" borderId="9" xfId="0" applyNumberFormat="1" applyFont="1" applyBorder="1" applyAlignment="1">
      <alignment horizontal="center" vertical="center"/>
    </xf>
    <xf numFmtId="175" fontId="11" fillId="0" borderId="15" xfId="0" applyNumberFormat="1" applyFont="1" applyBorder="1" applyAlignment="1">
      <alignment horizontal="center" vertical="center"/>
    </xf>
    <xf numFmtId="175" fontId="11" fillId="0" borderId="5" xfId="0" applyNumberFormat="1" applyFont="1" applyBorder="1" applyAlignment="1">
      <alignment horizontal="center" vertical="center"/>
    </xf>
    <xf numFmtId="175" fontId="11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/>
    </xf>
    <xf numFmtId="175" fontId="11" fillId="0" borderId="9" xfId="0" applyNumberFormat="1" applyFont="1" applyBorder="1" applyAlignment="1">
      <alignment/>
    </xf>
    <xf numFmtId="175" fontId="11" fillId="7" borderId="1" xfId="0" applyNumberFormat="1" applyFont="1" applyFill="1" applyBorder="1" applyAlignment="1">
      <alignment vertical="center"/>
    </xf>
    <xf numFmtId="175" fontId="11" fillId="0" borderId="1" xfId="0" applyNumberFormat="1" applyFont="1" applyBorder="1" applyAlignment="1">
      <alignment vertical="center"/>
    </xf>
    <xf numFmtId="175" fontId="11" fillId="0" borderId="1" xfId="0" applyNumberFormat="1" applyFont="1" applyBorder="1" applyAlignment="1">
      <alignment/>
    </xf>
    <xf numFmtId="175" fontId="11" fillId="0" borderId="15" xfId="0" applyNumberFormat="1" applyFont="1" applyBorder="1" applyAlignment="1">
      <alignment/>
    </xf>
    <xf numFmtId="175" fontId="11" fillId="7" borderId="5" xfId="0" applyNumberFormat="1" applyFont="1" applyFill="1" applyBorder="1" applyAlignment="1">
      <alignment vertical="center"/>
    </xf>
    <xf numFmtId="175" fontId="11" fillId="0" borderId="24" xfId="0" applyNumberFormat="1" applyFont="1" applyBorder="1" applyAlignment="1">
      <alignment/>
    </xf>
    <xf numFmtId="175" fontId="11" fillId="0" borderId="25" xfId="0" applyNumberFormat="1" applyFont="1" applyBorder="1" applyAlignment="1">
      <alignment/>
    </xf>
    <xf numFmtId="175" fontId="9" fillId="7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/>
    </xf>
    <xf numFmtId="4" fontId="0" fillId="0" borderId="8" xfId="0" applyNumberFormat="1" applyBorder="1" applyAlignment="1">
      <alignment/>
    </xf>
    <xf numFmtId="10" fontId="4" fillId="6" borderId="1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 wrapText="1"/>
    </xf>
    <xf numFmtId="0" fontId="4" fillId="7" borderId="16" xfId="0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0" fontId="9" fillId="6" borderId="18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9" fillId="6" borderId="16" xfId="0" applyFont="1" applyFill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49" fontId="11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/>
    </xf>
    <xf numFmtId="49" fontId="11" fillId="3" borderId="1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8" borderId="2" xfId="0" applyFont="1" applyFill="1" applyBorder="1" applyAlignment="1">
      <alignment/>
    </xf>
    <xf numFmtId="0" fontId="11" fillId="8" borderId="8" xfId="0" applyFont="1" applyFill="1" applyBorder="1" applyAlignment="1">
      <alignment/>
    </xf>
    <xf numFmtId="0" fontId="9" fillId="6" borderId="1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49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wrapText="1"/>
    </xf>
    <xf numFmtId="3" fontId="9" fillId="3" borderId="1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3" fontId="9" fillId="8" borderId="8" xfId="0" applyNumberFormat="1" applyFont="1" applyFill="1" applyBorder="1" applyAlignment="1">
      <alignment horizontal="right"/>
    </xf>
    <xf numFmtId="4" fontId="9" fillId="8" borderId="8" xfId="0" applyNumberFormat="1" applyFont="1" applyFill="1" applyBorder="1" applyAlignment="1">
      <alignment horizontal="right"/>
    </xf>
    <xf numFmtId="10" fontId="9" fillId="3" borderId="10" xfId="0" applyNumberFormat="1" applyFont="1" applyFill="1" applyBorder="1" applyAlignment="1">
      <alignment horizontal="right"/>
    </xf>
    <xf numFmtId="10" fontId="20" fillId="0" borderId="10" xfId="0" applyNumberFormat="1" applyFont="1" applyBorder="1" applyAlignment="1">
      <alignment horizontal="right"/>
    </xf>
    <xf numFmtId="10" fontId="9" fillId="3" borderId="10" xfId="0" applyNumberFormat="1" applyFont="1" applyFill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10" fontId="9" fillId="8" borderId="12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4" fillId="7" borderId="16" xfId="0" applyFont="1" applyFill="1" applyBorder="1" applyAlignment="1">
      <alignment/>
    </xf>
    <xf numFmtId="3" fontId="4" fillId="7" borderId="8" xfId="0" applyNumberFormat="1" applyFont="1" applyFill="1" applyBorder="1" applyAlignment="1">
      <alignment horizontal="center"/>
    </xf>
    <xf numFmtId="4" fontId="4" fillId="7" borderId="8" xfId="0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wrapText="1"/>
    </xf>
    <xf numFmtId="0" fontId="4" fillId="7" borderId="18" xfId="0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21" fillId="0" borderId="0" xfId="0" applyFont="1" applyAlignment="1">
      <alignment wrapText="1"/>
    </xf>
    <xf numFmtId="10" fontId="4" fillId="7" borderId="12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wrapText="1"/>
    </xf>
    <xf numFmtId="165" fontId="4" fillId="6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165" fontId="20" fillId="0" borderId="1" xfId="0" applyNumberFormat="1" applyFont="1" applyBorder="1" applyAlignment="1">
      <alignment/>
    </xf>
    <xf numFmtId="0" fontId="4" fillId="6" borderId="3" xfId="0" applyFont="1" applyFill="1" applyBorder="1" applyAlignment="1">
      <alignment/>
    </xf>
    <xf numFmtId="0" fontId="4" fillId="8" borderId="8" xfId="0" applyFont="1" applyFill="1" applyBorder="1" applyAlignment="1">
      <alignment horizontal="center" wrapText="1"/>
    </xf>
    <xf numFmtId="165" fontId="4" fillId="8" borderId="8" xfId="0" applyNumberFormat="1" applyFont="1" applyFill="1" applyBorder="1" applyAlignment="1">
      <alignment/>
    </xf>
    <xf numFmtId="10" fontId="4" fillId="8" borderId="12" xfId="0" applyNumberFormat="1" applyFont="1" applyFill="1" applyBorder="1" applyAlignment="1">
      <alignment/>
    </xf>
    <xf numFmtId="4" fontId="4" fillId="8" borderId="8" xfId="0" applyNumberFormat="1" applyFont="1" applyFill="1" applyBorder="1" applyAlignment="1">
      <alignment/>
    </xf>
    <xf numFmtId="4" fontId="20" fillId="0" borderId="1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4" fillId="4" borderId="1" xfId="0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10" fontId="4" fillId="4" borderId="10" xfId="0" applyNumberFormat="1" applyFont="1" applyFill="1" applyBorder="1" applyAlignment="1">
      <alignment/>
    </xf>
    <xf numFmtId="4" fontId="8" fillId="0" borderId="1" xfId="0" applyNumberFormat="1" applyFont="1" applyBorder="1" applyAlignment="1">
      <alignment/>
    </xf>
    <xf numFmtId="4" fontId="7" fillId="8" borderId="1" xfId="0" applyNumberFormat="1" applyFon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4" fontId="18" fillId="6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4" fontId="18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20" fillId="0" borderId="1" xfId="0" applyNumberFormat="1" applyFont="1" applyBorder="1" applyAlignment="1">
      <alignment horizontal="right"/>
    </xf>
    <xf numFmtId="4" fontId="4" fillId="8" borderId="8" xfId="0" applyNumberFormat="1" applyFont="1" applyFill="1" applyBorder="1" applyAlignment="1">
      <alignment horizontal="center"/>
    </xf>
    <xf numFmtId="4" fontId="7" fillId="8" borderId="10" xfId="0" applyNumberFormat="1" applyFont="1" applyFill="1" applyBorder="1" applyAlignment="1">
      <alignment horizontal="center"/>
    </xf>
    <xf numFmtId="4" fontId="7" fillId="7" borderId="10" xfId="0" applyNumberFormat="1" applyFont="1" applyFill="1" applyBorder="1" applyAlignment="1">
      <alignment horizontal="center"/>
    </xf>
    <xf numFmtId="4" fontId="18" fillId="6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7" fillId="7" borderId="10" xfId="0" applyNumberFormat="1" applyFont="1" applyFill="1" applyBorder="1" applyAlignment="1">
      <alignment horizontal="center"/>
    </xf>
    <xf numFmtId="4" fontId="9" fillId="7" borderId="1" xfId="0" applyNumberFormat="1" applyFont="1" applyFill="1" applyBorder="1" applyAlignment="1">
      <alignment horizontal="right"/>
    </xf>
    <xf numFmtId="4" fontId="18" fillId="4" borderId="10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7" fillId="4" borderId="10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" fontId="18" fillId="2" borderId="10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/>
    </xf>
    <xf numFmtId="4" fontId="4" fillId="8" borderId="12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4" fillId="9" borderId="6" xfId="0" applyNumberFormat="1" applyFont="1" applyFill="1" applyBorder="1" applyAlignment="1">
      <alignment horizontal="right"/>
    </xf>
    <xf numFmtId="4" fontId="4" fillId="7" borderId="5" xfId="0" applyNumberFormat="1" applyFont="1" applyFill="1" applyBorder="1" applyAlignment="1">
      <alignment/>
    </xf>
    <xf numFmtId="4" fontId="8" fillId="4" borderId="1" xfId="0" applyNumberFormat="1" applyFont="1" applyFill="1" applyBorder="1" applyAlignment="1">
      <alignment/>
    </xf>
    <xf numFmtId="4" fontId="4" fillId="7" borderId="19" xfId="0" applyNumberFormat="1" applyFont="1" applyFill="1" applyBorder="1" applyAlignment="1">
      <alignment/>
    </xf>
    <xf numFmtId="4" fontId="8" fillId="4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4" fillId="9" borderId="11" xfId="0" applyNumberFormat="1" applyFont="1" applyFill="1" applyBorder="1" applyAlignment="1">
      <alignment horizontal="right"/>
    </xf>
    <xf numFmtId="4" fontId="9" fillId="7" borderId="1" xfId="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 wrapText="1"/>
    </xf>
    <xf numFmtId="4" fontId="19" fillId="6" borderId="1" xfId="0" applyNumberFormat="1" applyFont="1" applyFill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19" fillId="6" borderId="1" xfId="0" applyNumberFormat="1" applyFont="1" applyFill="1" applyBorder="1" applyAlignment="1">
      <alignment horizontal="right"/>
    </xf>
    <xf numFmtId="4" fontId="11" fillId="0" borderId="9" xfId="0" applyNumberFormat="1" applyFont="1" applyBorder="1" applyAlignment="1">
      <alignment/>
    </xf>
    <xf numFmtId="4" fontId="9" fillId="9" borderId="6" xfId="0" applyNumberFormat="1" applyFont="1" applyFill="1" applyBorder="1" applyAlignment="1">
      <alignment horizontal="right"/>
    </xf>
    <xf numFmtId="4" fontId="9" fillId="7" borderId="10" xfId="0" applyNumberFormat="1" applyFont="1" applyFill="1" applyBorder="1" applyAlignment="1">
      <alignment horizontal="right"/>
    </xf>
    <xf numFmtId="4" fontId="11" fillId="2" borderId="10" xfId="0" applyNumberFormat="1" applyFont="1" applyFill="1" applyBorder="1" applyAlignment="1">
      <alignment wrapText="1"/>
    </xf>
    <xf numFmtId="4" fontId="11" fillId="2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9" fillId="7" borderId="10" xfId="0" applyNumberFormat="1" applyFont="1" applyFill="1" applyBorder="1" applyAlignment="1">
      <alignment/>
    </xf>
    <xf numFmtId="4" fontId="9" fillId="6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6" borderId="10" xfId="0" applyNumberFormat="1" applyFont="1" applyFill="1" applyBorder="1" applyAlignment="1">
      <alignment horizontal="right"/>
    </xf>
    <xf numFmtId="4" fontId="19" fillId="6" borderId="10" xfId="0" applyNumberFormat="1" applyFont="1" applyFill="1" applyBorder="1" applyAlignment="1">
      <alignment/>
    </xf>
    <xf numFmtId="4" fontId="19" fillId="6" borderId="10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/>
    </xf>
    <xf numFmtId="4" fontId="9" fillId="2" borderId="10" xfId="0" applyNumberFormat="1" applyFont="1" applyFill="1" applyBorder="1" applyAlignment="1">
      <alignment/>
    </xf>
    <xf numFmtId="4" fontId="9" fillId="2" borderId="10" xfId="0" applyNumberFormat="1" applyFont="1" applyFill="1" applyBorder="1" applyAlignment="1">
      <alignment horizontal="right"/>
    </xf>
    <xf numFmtId="4" fontId="11" fillId="0" borderId="10" xfId="0" applyNumberFormat="1" applyFont="1" applyBorder="1" applyAlignment="1">
      <alignment horizontal="right" wrapText="1"/>
    </xf>
    <xf numFmtId="4" fontId="11" fillId="0" borderId="12" xfId="0" applyNumberFormat="1" applyFont="1" applyBorder="1" applyAlignment="1">
      <alignment horizontal="right" wrapText="1"/>
    </xf>
    <xf numFmtId="4" fontId="11" fillId="0" borderId="23" xfId="0" applyNumberFormat="1" applyFont="1" applyBorder="1" applyAlignment="1">
      <alignment horizontal="right"/>
    </xf>
    <xf numFmtId="4" fontId="9" fillId="9" borderId="11" xfId="0" applyNumberFormat="1" applyFont="1" applyFill="1" applyBorder="1" applyAlignment="1">
      <alignment horizontal="right"/>
    </xf>
    <xf numFmtId="49" fontId="9" fillId="6" borderId="3" xfId="0" applyNumberFormat="1" applyFont="1" applyFill="1" applyBorder="1" applyAlignment="1">
      <alignment/>
    </xf>
    <xf numFmtId="49" fontId="9" fillId="6" borderId="1" xfId="0" applyNumberFormat="1" applyFont="1" applyFill="1" applyBorder="1" applyAlignment="1">
      <alignment/>
    </xf>
    <xf numFmtId="49" fontId="9" fillId="6" borderId="1" xfId="0" applyNumberFormat="1" applyFont="1" applyFill="1" applyBorder="1" applyAlignment="1">
      <alignment wrapText="1"/>
    </xf>
    <xf numFmtId="4" fontId="9" fillId="6" borderId="1" xfId="0" applyNumberFormat="1" applyFont="1" applyFill="1" applyBorder="1" applyAlignment="1">
      <alignment/>
    </xf>
    <xf numFmtId="4" fontId="9" fillId="6" borderId="1" xfId="0" applyNumberFormat="1" applyFont="1" applyFill="1" applyBorder="1" applyAlignment="1">
      <alignment horizontal="right"/>
    </xf>
    <xf numFmtId="4" fontId="4" fillId="7" borderId="5" xfId="0" applyNumberFormat="1" applyFont="1" applyFill="1" applyBorder="1" applyAlignment="1">
      <alignment horizontal="right"/>
    </xf>
    <xf numFmtId="4" fontId="7" fillId="6" borderId="5" xfId="0" applyNumberFormat="1" applyFont="1" applyFill="1" applyBorder="1" applyAlignment="1">
      <alignment horizontal="right"/>
    </xf>
    <xf numFmtId="4" fontId="11" fillId="2" borderId="5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center" wrapText="1"/>
    </xf>
    <xf numFmtId="4" fontId="4" fillId="7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/>
    </xf>
    <xf numFmtId="4" fontId="11" fillId="0" borderId="8" xfId="0" applyNumberFormat="1" applyFont="1" applyBorder="1" applyAlignment="1">
      <alignment/>
    </xf>
    <xf numFmtId="4" fontId="4" fillId="9" borderId="8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>
      <alignment horizontal="right"/>
    </xf>
    <xf numFmtId="4" fontId="9" fillId="2" borderId="19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right"/>
    </xf>
    <xf numFmtId="4" fontId="4" fillId="6" borderId="10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4" fontId="9" fillId="2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10" fontId="11" fillId="0" borderId="10" xfId="0" applyNumberFormat="1" applyFont="1" applyBorder="1" applyAlignment="1">
      <alignment/>
    </xf>
    <xf numFmtId="3" fontId="11" fillId="0" borderId="1" xfId="0" applyNumberFormat="1" applyFont="1" applyBorder="1" applyAlignment="1">
      <alignment vertical="center" wrapText="1"/>
    </xf>
    <xf numFmtId="4" fontId="11" fillId="6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" fontId="11" fillId="0" borderId="1" xfId="0" applyNumberFormat="1" applyFont="1" applyBorder="1" applyAlignment="1">
      <alignment horizontal="center"/>
    </xf>
    <xf numFmtId="0" fontId="11" fillId="0" borderId="9" xfId="0" applyFont="1" applyBorder="1" applyAlignment="1">
      <alignment/>
    </xf>
    <xf numFmtId="4" fontId="11" fillId="2" borderId="9" xfId="0" applyNumberFormat="1" applyFont="1" applyFill="1" applyBorder="1" applyAlignment="1">
      <alignment/>
    </xf>
    <xf numFmtId="0" fontId="9" fillId="9" borderId="10" xfId="0" applyFont="1" applyFill="1" applyBorder="1" applyAlignment="1">
      <alignment horizontal="center" vertical="center" wrapText="1"/>
    </xf>
    <xf numFmtId="4" fontId="11" fillId="6" borderId="10" xfId="0" applyNumberFormat="1" applyFont="1" applyFill="1" applyBorder="1" applyAlignment="1">
      <alignment/>
    </xf>
    <xf numFmtId="0" fontId="11" fillId="0" borderId="8" xfId="0" applyFont="1" applyBorder="1" applyAlignment="1">
      <alignment/>
    </xf>
    <xf numFmtId="4" fontId="11" fillId="2" borderId="8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/>
    </xf>
    <xf numFmtId="4" fontId="9" fillId="3" borderId="6" xfId="0" applyNumberFormat="1" applyFont="1" applyFill="1" applyBorder="1" applyAlignment="1">
      <alignment/>
    </xf>
    <xf numFmtId="4" fontId="9" fillId="3" borderId="11" xfId="0" applyNumberFormat="1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4" fontId="11" fillId="3" borderId="6" xfId="0" applyNumberFormat="1" applyFont="1" applyFill="1" applyBorder="1" applyAlignment="1">
      <alignment horizontal="center"/>
    </xf>
    <xf numFmtId="4" fontId="11" fillId="3" borderId="11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4" fontId="9" fillId="6" borderId="6" xfId="0" applyNumberFormat="1" applyFont="1" applyFill="1" applyBorder="1" applyAlignment="1">
      <alignment/>
    </xf>
    <xf numFmtId="4" fontId="9" fillId="6" borderId="11" xfId="0" applyNumberFormat="1" applyFont="1" applyFill="1" applyBorder="1" applyAlignment="1">
      <alignment/>
    </xf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/>
    </xf>
    <xf numFmtId="4" fontId="19" fillId="0" borderId="1" xfId="0" applyNumberFormat="1" applyFont="1" applyBorder="1" applyAlignment="1">
      <alignment/>
    </xf>
    <xf numFmtId="4" fontId="19" fillId="2" borderId="1" xfId="0" applyNumberFormat="1" applyFont="1" applyFill="1" applyBorder="1" applyAlignment="1">
      <alignment/>
    </xf>
    <xf numFmtId="4" fontId="19" fillId="2" borderId="10" xfId="0" applyNumberFormat="1" applyFont="1" applyFill="1" applyBorder="1" applyAlignment="1">
      <alignment/>
    </xf>
    <xf numFmtId="0" fontId="9" fillId="4" borderId="21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4" fillId="7" borderId="19" xfId="0" applyNumberFormat="1" applyFont="1" applyFill="1" applyBorder="1" applyAlignment="1">
      <alignment horizontal="right"/>
    </xf>
    <xf numFmtId="4" fontId="7" fillId="6" borderId="19" xfId="0" applyNumberFormat="1" applyFont="1" applyFill="1" applyBorder="1" applyAlignment="1">
      <alignment horizontal="right"/>
    </xf>
    <xf numFmtId="4" fontId="4" fillId="7" borderId="10" xfId="0" applyNumberFormat="1" applyFont="1" applyFill="1" applyBorder="1" applyAlignment="1">
      <alignment horizontal="right"/>
    </xf>
    <xf numFmtId="4" fontId="7" fillId="6" borderId="10" xfId="0" applyNumberFormat="1" applyFont="1" applyFill="1" applyBorder="1" applyAlignment="1">
      <alignment horizontal="right"/>
    </xf>
    <xf numFmtId="4" fontId="4" fillId="9" borderId="12" xfId="0" applyNumberFormat="1" applyFont="1" applyFill="1" applyBorder="1" applyAlignment="1">
      <alignment horizontal="right"/>
    </xf>
    <xf numFmtId="41" fontId="11" fillId="0" borderId="10" xfId="0" applyNumberFormat="1" applyFont="1" applyBorder="1" applyAlignment="1">
      <alignment horizontal="center" vertical="center" wrapText="1"/>
    </xf>
    <xf numFmtId="175" fontId="11" fillId="0" borderId="9" xfId="0" applyNumberFormat="1" applyFont="1" applyBorder="1" applyAlignment="1">
      <alignment horizontal="center" vertical="center"/>
    </xf>
    <xf numFmtId="175" fontId="11" fillId="0" borderId="15" xfId="0" applyNumberFormat="1" applyFont="1" applyBorder="1" applyAlignment="1">
      <alignment horizontal="center" vertical="center"/>
    </xf>
    <xf numFmtId="175" fontId="11" fillId="0" borderId="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9" fillId="5" borderId="16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/>
      <protection/>
    </xf>
    <xf numFmtId="49" fontId="8" fillId="0" borderId="31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0" fontId="7" fillId="8" borderId="16" xfId="0" applyFont="1" applyFill="1" applyBorder="1" applyAlignment="1" applyProtection="1">
      <alignment horizontal="center"/>
      <protection/>
    </xf>
    <xf numFmtId="0" fontId="7" fillId="8" borderId="18" xfId="0" applyFont="1" applyFill="1" applyBorder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/>
    </xf>
    <xf numFmtId="0" fontId="22" fillId="4" borderId="1" xfId="0" applyFont="1" applyFill="1" applyBorder="1" applyAlignment="1">
      <alignment/>
    </xf>
    <xf numFmtId="49" fontId="18" fillId="4" borderId="31" xfId="0" applyNumberFormat="1" applyFont="1" applyFill="1" applyBorder="1" applyAlignment="1">
      <alignment horizontal="left" wrapText="1"/>
    </xf>
    <xf numFmtId="49" fontId="7" fillId="4" borderId="32" xfId="0" applyNumberFormat="1" applyFont="1" applyFill="1" applyBorder="1" applyAlignment="1">
      <alignment horizontal="left" wrapText="1"/>
    </xf>
    <xf numFmtId="49" fontId="7" fillId="4" borderId="14" xfId="0" applyNumberFormat="1" applyFont="1" applyFill="1" applyBorder="1" applyAlignment="1">
      <alignment horizontal="left" wrapText="1"/>
    </xf>
    <xf numFmtId="0" fontId="7" fillId="8" borderId="21" xfId="0" applyFont="1" applyFill="1" applyBorder="1" applyAlignment="1" applyProtection="1">
      <alignment horizontal="center" vertical="center" wrapText="1"/>
      <protection/>
    </xf>
    <xf numFmtId="0" fontId="7" fillId="8" borderId="22" xfId="0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left"/>
    </xf>
    <xf numFmtId="3" fontId="11" fillId="2" borderId="9" xfId="0" applyNumberFormat="1" applyFont="1" applyFill="1" applyBorder="1" applyAlignment="1">
      <alignment/>
    </xf>
    <xf numFmtId="10" fontId="11" fillId="2" borderId="9" xfId="0" applyNumberFormat="1" applyFont="1" applyFill="1" applyBorder="1" applyAlignment="1">
      <alignment/>
    </xf>
    <xf numFmtId="3" fontId="11" fillId="0" borderId="9" xfId="0" applyNumberFormat="1" applyFont="1" applyBorder="1" applyAlignment="1">
      <alignment horizontal="right"/>
    </xf>
    <xf numFmtId="4" fontId="11" fillId="2" borderId="9" xfId="0" applyNumberFormat="1" applyFont="1" applyFill="1" applyBorder="1" applyAlignment="1">
      <alignment horizontal="right"/>
    </xf>
    <xf numFmtId="3" fontId="11" fillId="2" borderId="23" xfId="0" applyNumberFormat="1" applyFont="1" applyFill="1" applyBorder="1" applyAlignment="1">
      <alignment horizontal="center"/>
    </xf>
    <xf numFmtId="49" fontId="11" fillId="9" borderId="7" xfId="0" applyNumberFormat="1" applyFont="1" applyFill="1" applyBorder="1" applyAlignment="1">
      <alignment horizontal="center"/>
    </xf>
    <xf numFmtId="49" fontId="11" fillId="9" borderId="6" xfId="0" applyNumberFormat="1" applyFont="1" applyFill="1" applyBorder="1" applyAlignment="1">
      <alignment/>
    </xf>
    <xf numFmtId="0" fontId="4" fillId="9" borderId="6" xfId="0" applyFont="1" applyFill="1" applyBorder="1" applyAlignment="1">
      <alignment horizontal="center" wrapText="1"/>
    </xf>
    <xf numFmtId="3" fontId="9" fillId="9" borderId="6" xfId="0" applyNumberFormat="1" applyFont="1" applyFill="1" applyBorder="1" applyAlignment="1">
      <alignment/>
    </xf>
    <xf numFmtId="4" fontId="9" fillId="9" borderId="6" xfId="0" applyNumberFormat="1" applyFont="1" applyFill="1" applyBorder="1" applyAlignment="1">
      <alignment/>
    </xf>
    <xf numFmtId="10" fontId="9" fillId="9" borderId="6" xfId="0" applyNumberFormat="1" applyFont="1" applyFill="1" applyBorder="1" applyAlignment="1">
      <alignment/>
    </xf>
    <xf numFmtId="4" fontId="9" fillId="9" borderId="11" xfId="0" applyNumberFormat="1" applyFont="1" applyFill="1" applyBorder="1" applyAlignment="1">
      <alignment/>
    </xf>
    <xf numFmtId="4" fontId="9" fillId="3" borderId="14" xfId="0" applyNumberFormat="1" applyFont="1" applyFill="1" applyBorder="1" applyAlignment="1">
      <alignment/>
    </xf>
    <xf numFmtId="4" fontId="9" fillId="4" borderId="14" xfId="0" applyNumberFormat="1" applyFont="1" applyFill="1" applyBorder="1" applyAlignment="1">
      <alignment/>
    </xf>
    <xf numFmtId="3" fontId="9" fillId="4" borderId="14" xfId="0" applyNumberFormat="1" applyFont="1" applyFill="1" applyBorder="1" applyAlignment="1">
      <alignment/>
    </xf>
    <xf numFmtId="4" fontId="9" fillId="3" borderId="19" xfId="0" applyNumberFormat="1" applyFont="1" applyFill="1" applyBorder="1" applyAlignment="1">
      <alignment/>
    </xf>
    <xf numFmtId="4" fontId="9" fillId="4" borderId="10" xfId="0" applyNumberFormat="1" applyFont="1" applyFill="1" applyBorder="1" applyAlignment="1">
      <alignment/>
    </xf>
    <xf numFmtId="4" fontId="9" fillId="3" borderId="10" xfId="0" applyNumberFormat="1" applyFont="1" applyFill="1" applyBorder="1" applyAlignment="1">
      <alignment/>
    </xf>
    <xf numFmtId="4" fontId="9" fillId="4" borderId="10" xfId="0" applyNumberFormat="1" applyFont="1" applyFill="1" applyBorder="1" applyAlignment="1">
      <alignment/>
    </xf>
    <xf numFmtId="0" fontId="7" fillId="8" borderId="17" xfId="0" applyFont="1" applyFill="1" applyBorder="1" applyAlignment="1" applyProtection="1">
      <alignment horizontal="center" vertical="center"/>
      <protection/>
    </xf>
    <xf numFmtId="0" fontId="7" fillId="8" borderId="2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 applyProtection="1">
      <alignment horizontal="center" vertical="center" wrapText="1"/>
      <protection/>
    </xf>
    <xf numFmtId="0" fontId="7" fillId="8" borderId="8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right" vertical="center" wrapText="1"/>
    </xf>
    <xf numFmtId="49" fontId="22" fillId="4" borderId="8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49" fontId="8" fillId="0" borderId="31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left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175" fontId="9" fillId="4" borderId="8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3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9" fillId="7" borderId="31" xfId="0" applyNumberFormat="1" applyFont="1" applyFill="1" applyBorder="1" applyAlignment="1">
      <alignment/>
    </xf>
    <xf numFmtId="175" fontId="9" fillId="7" borderId="14" xfId="0" applyNumberFormat="1" applyFont="1" applyFill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/>
    </xf>
    <xf numFmtId="0" fontId="9" fillId="7" borderId="32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5" fontId="11" fillId="0" borderId="9" xfId="0" applyNumberFormat="1" applyFont="1" applyBorder="1" applyAlignment="1">
      <alignment vertical="center"/>
    </xf>
    <xf numFmtId="175" fontId="11" fillId="0" borderId="15" xfId="0" applyNumberFormat="1" applyFont="1" applyBorder="1" applyAlignment="1">
      <alignment vertical="center"/>
    </xf>
    <xf numFmtId="175" fontId="11" fillId="0" borderId="5" xfId="0" applyNumberFormat="1" applyFont="1" applyBorder="1" applyAlignment="1">
      <alignment vertical="center"/>
    </xf>
    <xf numFmtId="41" fontId="11" fillId="0" borderId="9" xfId="0" applyNumberFormat="1" applyFont="1" applyBorder="1" applyAlignment="1">
      <alignment horizontal="center" vertical="center"/>
    </xf>
    <xf numFmtId="41" fontId="11" fillId="0" borderId="15" xfId="0" applyNumberFormat="1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left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9" fillId="9" borderId="9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/>
    </xf>
    <xf numFmtId="0" fontId="9" fillId="9" borderId="37" xfId="0" applyFont="1" applyFill="1" applyBorder="1" applyAlignment="1">
      <alignment horizontal="center"/>
    </xf>
    <xf numFmtId="0" fontId="9" fillId="9" borderId="36" xfId="0" applyFont="1" applyFill="1" applyBorder="1" applyAlignment="1">
      <alignment horizontal="center"/>
    </xf>
    <xf numFmtId="0" fontId="9" fillId="9" borderId="40" xfId="0" applyFont="1" applyFill="1" applyBorder="1" applyAlignment="1">
      <alignment horizontal="center"/>
    </xf>
    <xf numFmtId="0" fontId="9" fillId="9" borderId="31" xfId="0" applyFont="1" applyFill="1" applyBorder="1" applyAlignment="1">
      <alignment horizontal="center"/>
    </xf>
    <xf numFmtId="0" fontId="9" fillId="9" borderId="32" xfId="0" applyFont="1" applyFill="1" applyBorder="1" applyAlignment="1">
      <alignment horizontal="center"/>
    </xf>
    <xf numFmtId="0" fontId="9" fillId="9" borderId="41" xfId="0" applyFont="1" applyFill="1" applyBorder="1" applyAlignment="1">
      <alignment horizontal="center"/>
    </xf>
    <xf numFmtId="0" fontId="9" fillId="9" borderId="31" xfId="0" applyFont="1" applyFill="1" applyBorder="1" applyAlignment="1">
      <alignment horizontal="left" vertical="center" wrapText="1"/>
    </xf>
    <xf numFmtId="0" fontId="9" fillId="9" borderId="32" xfId="0" applyFont="1" applyFill="1" applyBorder="1" applyAlignment="1">
      <alignment horizontal="left" vertical="center" wrapText="1"/>
    </xf>
    <xf numFmtId="0" fontId="9" fillId="9" borderId="41" xfId="0" applyFont="1" applyFill="1" applyBorder="1" applyAlignment="1">
      <alignment horizontal="left" vertical="center" wrapText="1"/>
    </xf>
    <xf numFmtId="0" fontId="9" fillId="9" borderId="14" xfId="0" applyFont="1" applyFill="1" applyBorder="1" applyAlignment="1">
      <alignment horizontal="center"/>
    </xf>
    <xf numFmtId="0" fontId="9" fillId="9" borderId="31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9" borderId="41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wrapText="1"/>
    </xf>
    <xf numFmtId="0" fontId="9" fillId="9" borderId="32" xfId="0" applyFont="1" applyFill="1" applyBorder="1" applyAlignment="1">
      <alignment wrapText="1"/>
    </xf>
    <xf numFmtId="0" fontId="9" fillId="9" borderId="14" xfId="0" applyFont="1" applyFill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7" borderId="31" xfId="0" applyFont="1" applyFill="1" applyBorder="1" applyAlignment="1">
      <alignment horizontal="left"/>
    </xf>
    <xf numFmtId="0" fontId="11" fillId="7" borderId="32" xfId="0" applyFont="1" applyFill="1" applyBorder="1" applyAlignment="1">
      <alignment horizontal="left"/>
    </xf>
    <xf numFmtId="0" fontId="11" fillId="7" borderId="41" xfId="0" applyFont="1" applyFill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7" borderId="42" xfId="0" applyFont="1" applyFill="1" applyBorder="1" applyAlignment="1">
      <alignment horizontal="left"/>
    </xf>
    <xf numFmtId="0" fontId="11" fillId="7" borderId="38" xfId="0" applyFont="1" applyFill="1" applyBorder="1" applyAlignment="1">
      <alignment horizontal="left"/>
    </xf>
    <xf numFmtId="0" fontId="11" fillId="7" borderId="43" xfId="0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49" fontId="9" fillId="9" borderId="7" xfId="0" applyNumberFormat="1" applyFont="1" applyFill="1" applyBorder="1" applyAlignment="1">
      <alignment horizontal="center"/>
    </xf>
    <xf numFmtId="49" fontId="9" fillId="9" borderId="6" xfId="0" applyNumberFormat="1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 wrapText="1"/>
    </xf>
    <xf numFmtId="0" fontId="9" fillId="6" borderId="22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9" borderId="2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4" borderId="1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4" borderId="1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shrinkToFi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Zmiany%20do%20bud&#380;etu%202007\za&#322;&#261;czniki%20do%20uchwa&#322;y%20na%202007%20rok%20-%20czerw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 2 "/>
      <sheetName val="Z3"/>
      <sheetName val="z3a"/>
      <sheetName val="z3b"/>
      <sheetName val="Z4"/>
      <sheetName val="Z5"/>
      <sheetName val="Z6"/>
      <sheetName val="Z7"/>
      <sheetName val="Z8"/>
      <sheetName val="Z9"/>
      <sheetName val="z10"/>
      <sheetName val="z11"/>
      <sheetName val="z13"/>
      <sheetName val="Z14"/>
      <sheetName val="Z14a"/>
      <sheetName val="Z15"/>
      <sheetName val="Arkusz1"/>
      <sheetName val="Z16"/>
    </sheetNames>
    <sheetDataSet>
      <sheetData sheetId="1">
        <row r="480">
          <cell r="G480">
            <v>11889</v>
          </cell>
        </row>
        <row r="582">
          <cell r="G582">
            <v>1500</v>
          </cell>
        </row>
        <row r="590">
          <cell r="G590">
            <v>33000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workbookViewId="0" topLeftCell="A1">
      <selection activeCell="H6" sqref="H6"/>
    </sheetView>
  </sheetViews>
  <sheetFormatPr defaultColWidth="9.00390625" defaultRowHeight="12.75"/>
  <cols>
    <col min="1" max="1" width="4.75390625" style="14" customWidth="1"/>
    <col min="2" max="2" width="34.875" style="0" customWidth="1"/>
    <col min="3" max="3" width="6.00390625" style="0" customWidth="1"/>
    <col min="4" max="4" width="7.00390625" style="0" customWidth="1"/>
    <col min="5" max="5" width="9.75390625" style="0" customWidth="1"/>
    <col min="6" max="6" width="11.375" style="0" customWidth="1"/>
    <col min="7" max="8" width="12.875" style="0" customWidth="1"/>
    <col min="9" max="9" width="13.00390625" style="0" customWidth="1"/>
    <col min="10" max="10" width="12.125" style="0" customWidth="1"/>
  </cols>
  <sheetData>
    <row r="1" spans="1:9" s="26" customFormat="1" ht="16.5" customHeight="1">
      <c r="A1" s="28"/>
      <c r="D1" s="926" t="s">
        <v>873</v>
      </c>
      <c r="E1" s="926"/>
      <c r="F1" s="926"/>
      <c r="G1" s="926"/>
      <c r="H1" s="926"/>
      <c r="I1" s="926"/>
    </row>
    <row r="2" spans="1:9" s="26" customFormat="1" ht="18" customHeight="1">
      <c r="A2" s="28"/>
      <c r="B2" s="883" t="s">
        <v>15</v>
      </c>
      <c r="C2" s="883"/>
      <c r="D2" s="883"/>
      <c r="E2" s="883"/>
      <c r="F2" s="883"/>
      <c r="G2" s="883"/>
      <c r="H2" s="883"/>
      <c r="I2" s="883"/>
    </row>
    <row r="3" spans="1:8" s="26" customFormat="1" ht="18" customHeight="1" thickBot="1">
      <c r="A3" s="929"/>
      <c r="B3" s="929"/>
      <c r="C3" s="929"/>
      <c r="D3" s="929"/>
      <c r="E3" s="929"/>
      <c r="F3" s="929"/>
      <c r="G3" s="929"/>
      <c r="H3" s="488"/>
    </row>
    <row r="4" spans="1:10" s="26" customFormat="1" ht="21" customHeight="1">
      <c r="A4" s="921" t="s">
        <v>372</v>
      </c>
      <c r="B4" s="269" t="s">
        <v>539</v>
      </c>
      <c r="C4" s="923" t="s">
        <v>347</v>
      </c>
      <c r="D4" s="923"/>
      <c r="E4" s="923"/>
      <c r="F4" s="924" t="s">
        <v>482</v>
      </c>
      <c r="G4" s="924" t="s">
        <v>869</v>
      </c>
      <c r="H4" s="898" t="s">
        <v>872</v>
      </c>
      <c r="I4" s="887" t="s">
        <v>315</v>
      </c>
      <c r="J4" s="888"/>
    </row>
    <row r="5" spans="1:10" s="26" customFormat="1" ht="21" customHeight="1" thickBot="1">
      <c r="A5" s="922"/>
      <c r="B5" s="546" t="s">
        <v>431</v>
      </c>
      <c r="C5" s="546" t="s">
        <v>432</v>
      </c>
      <c r="D5" s="547" t="s">
        <v>350</v>
      </c>
      <c r="E5" s="546" t="s">
        <v>540</v>
      </c>
      <c r="F5" s="925"/>
      <c r="G5" s="925"/>
      <c r="H5" s="899"/>
      <c r="I5" s="548" t="s">
        <v>779</v>
      </c>
      <c r="J5" s="549" t="s">
        <v>780</v>
      </c>
    </row>
    <row r="6" spans="1:10" s="75" customFormat="1" ht="12" customHeight="1" thickBot="1">
      <c r="A6" s="558">
        <v>1</v>
      </c>
      <c r="B6" s="559">
        <v>2</v>
      </c>
      <c r="C6" s="559">
        <v>3</v>
      </c>
      <c r="D6" s="559">
        <v>4</v>
      </c>
      <c r="E6" s="559">
        <v>5</v>
      </c>
      <c r="F6" s="559">
        <v>6</v>
      </c>
      <c r="G6" s="560">
        <v>7</v>
      </c>
      <c r="H6" s="560">
        <v>8</v>
      </c>
      <c r="I6" s="560">
        <v>9</v>
      </c>
      <c r="J6" s="561">
        <v>10</v>
      </c>
    </row>
    <row r="7" spans="1:10" s="9" customFormat="1" ht="24" customHeight="1">
      <c r="A7" s="550" t="s">
        <v>381</v>
      </c>
      <c r="B7" s="551" t="s">
        <v>433</v>
      </c>
      <c r="C7" s="552" t="s">
        <v>541</v>
      </c>
      <c r="D7" s="553"/>
      <c r="E7" s="553"/>
      <c r="F7" s="554">
        <f>F8+F10+F12</f>
        <v>116590</v>
      </c>
      <c r="G7" s="555">
        <f>G8+G10+G12</f>
        <v>116590</v>
      </c>
      <c r="H7" s="556">
        <f>G7/F7</f>
        <v>1</v>
      </c>
      <c r="I7" s="555">
        <f>I8+I10+I12</f>
        <v>56590</v>
      </c>
      <c r="J7" s="557">
        <f>J8+J10+J12</f>
        <v>60000</v>
      </c>
    </row>
    <row r="8" spans="1:10" ht="32.25" customHeight="1">
      <c r="A8" s="448" t="s">
        <v>434</v>
      </c>
      <c r="B8" s="449" t="s">
        <v>351</v>
      </c>
      <c r="C8" s="450"/>
      <c r="D8" s="451" t="s">
        <v>740</v>
      </c>
      <c r="E8" s="452"/>
      <c r="F8" s="424">
        <f>F9</f>
        <v>56000</v>
      </c>
      <c r="G8" s="505">
        <f>G9</f>
        <v>56000</v>
      </c>
      <c r="H8" s="532">
        <f aca="true" t="shared" si="0" ref="H8:H69">G8/F8</f>
        <v>1</v>
      </c>
      <c r="I8" s="505">
        <f>I9</f>
        <v>56000</v>
      </c>
      <c r="J8" s="536">
        <f>J9</f>
        <v>0</v>
      </c>
    </row>
    <row r="9" spans="1:10" ht="24.75" customHeight="1">
      <c r="A9" s="185"/>
      <c r="B9" s="241" t="s">
        <v>445</v>
      </c>
      <c r="C9" s="453"/>
      <c r="D9" s="453"/>
      <c r="E9" s="454">
        <v>2110</v>
      </c>
      <c r="F9" s="455">
        <v>56000</v>
      </c>
      <c r="G9" s="507">
        <v>56000</v>
      </c>
      <c r="H9" s="533">
        <f t="shared" si="0"/>
        <v>1</v>
      </c>
      <c r="I9" s="508">
        <f>G9</f>
        <v>56000</v>
      </c>
      <c r="J9" s="457"/>
    </row>
    <row r="10" spans="1:10" ht="21.75" customHeight="1">
      <c r="A10" s="448" t="s">
        <v>437</v>
      </c>
      <c r="B10" s="458" t="s">
        <v>693</v>
      </c>
      <c r="C10" s="459"/>
      <c r="D10" s="460" t="s">
        <v>695</v>
      </c>
      <c r="E10" s="459"/>
      <c r="F10" s="345">
        <f>F11</f>
        <v>60000</v>
      </c>
      <c r="G10" s="509">
        <f>G11</f>
        <v>60000</v>
      </c>
      <c r="H10" s="532">
        <f t="shared" si="0"/>
        <v>1</v>
      </c>
      <c r="I10" s="509">
        <f>I11</f>
        <v>0</v>
      </c>
      <c r="J10" s="537">
        <f>J11</f>
        <v>60000</v>
      </c>
    </row>
    <row r="11" spans="1:10" ht="24.75" customHeight="1">
      <c r="A11" s="185"/>
      <c r="B11" s="241" t="s">
        <v>694</v>
      </c>
      <c r="C11" s="453"/>
      <c r="D11" s="453"/>
      <c r="E11" s="454">
        <v>6260</v>
      </c>
      <c r="F11" s="455">
        <v>60000</v>
      </c>
      <c r="G11" s="507">
        <v>60000</v>
      </c>
      <c r="H11" s="533">
        <f t="shared" si="0"/>
        <v>1</v>
      </c>
      <c r="I11" s="461"/>
      <c r="J11" s="510">
        <f>G11</f>
        <v>60000</v>
      </c>
    </row>
    <row r="12" spans="1:10" ht="23.25" customHeight="1">
      <c r="A12" s="448" t="s">
        <v>473</v>
      </c>
      <c r="B12" s="452" t="s">
        <v>158</v>
      </c>
      <c r="C12" s="451"/>
      <c r="D12" s="451" t="s">
        <v>438</v>
      </c>
      <c r="E12" s="451"/>
      <c r="F12" s="424">
        <f>F13</f>
        <v>590</v>
      </c>
      <c r="G12" s="505">
        <f>G13</f>
        <v>590</v>
      </c>
      <c r="H12" s="532">
        <f t="shared" si="0"/>
        <v>1</v>
      </c>
      <c r="I12" s="505">
        <f>I13</f>
        <v>590</v>
      </c>
      <c r="J12" s="536">
        <f>J13</f>
        <v>0</v>
      </c>
    </row>
    <row r="13" spans="1:10" ht="18" customHeight="1">
      <c r="A13" s="185"/>
      <c r="B13" s="241" t="s">
        <v>439</v>
      </c>
      <c r="C13" s="453"/>
      <c r="D13" s="453"/>
      <c r="E13" s="453" t="s">
        <v>508</v>
      </c>
      <c r="F13" s="455">
        <v>590</v>
      </c>
      <c r="G13" s="507">
        <v>590</v>
      </c>
      <c r="H13" s="533">
        <f t="shared" si="0"/>
        <v>1</v>
      </c>
      <c r="I13" s="508">
        <f>G13</f>
        <v>590</v>
      </c>
      <c r="J13" s="457"/>
    </row>
    <row r="14" spans="1:10" ht="21.75" customHeight="1">
      <c r="A14" s="193" t="s">
        <v>382</v>
      </c>
      <c r="B14" s="34" t="s">
        <v>479</v>
      </c>
      <c r="C14" s="445" t="s">
        <v>741</v>
      </c>
      <c r="D14" s="445"/>
      <c r="E14" s="445"/>
      <c r="F14" s="447">
        <f>F15</f>
        <v>141326</v>
      </c>
      <c r="G14" s="504">
        <f aca="true" t="shared" si="1" ref="G14:J15">G15</f>
        <v>141325.93</v>
      </c>
      <c r="H14" s="530">
        <f t="shared" si="0"/>
        <v>0.9999995046912811</v>
      </c>
      <c r="I14" s="504">
        <f t="shared" si="1"/>
        <v>141325.93</v>
      </c>
      <c r="J14" s="535">
        <f t="shared" si="1"/>
        <v>0</v>
      </c>
    </row>
    <row r="15" spans="1:10" ht="24" customHeight="1">
      <c r="A15" s="448" t="s">
        <v>434</v>
      </c>
      <c r="B15" s="452" t="s">
        <v>504</v>
      </c>
      <c r="C15" s="451"/>
      <c r="D15" s="451" t="s">
        <v>505</v>
      </c>
      <c r="E15" s="451"/>
      <c r="F15" s="424">
        <f>F16</f>
        <v>141326</v>
      </c>
      <c r="G15" s="505">
        <f t="shared" si="1"/>
        <v>141325.93</v>
      </c>
      <c r="H15" s="532">
        <f t="shared" si="0"/>
        <v>0.9999995046912811</v>
      </c>
      <c r="I15" s="505">
        <f t="shared" si="1"/>
        <v>141325.93</v>
      </c>
      <c r="J15" s="536">
        <f t="shared" si="1"/>
        <v>0</v>
      </c>
    </row>
    <row r="16" spans="1:10" ht="24.75" customHeight="1">
      <c r="A16" s="194"/>
      <c r="B16" s="518" t="s">
        <v>781</v>
      </c>
      <c r="C16" s="462"/>
      <c r="D16" s="462"/>
      <c r="E16" s="463" t="s">
        <v>515</v>
      </c>
      <c r="F16" s="455">
        <v>141326</v>
      </c>
      <c r="G16" s="507">
        <v>141325.93</v>
      </c>
      <c r="H16" s="533">
        <f t="shared" si="0"/>
        <v>0.9999995046912811</v>
      </c>
      <c r="I16" s="508">
        <f>G16</f>
        <v>141325.93</v>
      </c>
      <c r="J16" s="457"/>
    </row>
    <row r="17" spans="1:10" ht="21.75" customHeight="1">
      <c r="A17" s="193" t="s">
        <v>384</v>
      </c>
      <c r="B17" s="34" t="s">
        <v>440</v>
      </c>
      <c r="C17" s="445" t="s">
        <v>745</v>
      </c>
      <c r="D17" s="445"/>
      <c r="E17" s="445"/>
      <c r="F17" s="447">
        <f>F18</f>
        <v>2013468</v>
      </c>
      <c r="G17" s="504">
        <f>G18</f>
        <v>2014082.13</v>
      </c>
      <c r="H17" s="530">
        <f t="shared" si="0"/>
        <v>1.0003050110555518</v>
      </c>
      <c r="I17" s="504">
        <f>I18</f>
        <v>14064.650000000001</v>
      </c>
      <c r="J17" s="535">
        <f>J18</f>
        <v>2000017.48</v>
      </c>
    </row>
    <row r="18" spans="1:10" ht="15.75" customHeight="1">
      <c r="A18" s="448" t="s">
        <v>434</v>
      </c>
      <c r="B18" s="452" t="s">
        <v>533</v>
      </c>
      <c r="C18" s="451"/>
      <c r="D18" s="451" t="s">
        <v>119</v>
      </c>
      <c r="E18" s="451"/>
      <c r="F18" s="424">
        <f>F19+F20+F21+F22+F23+F24</f>
        <v>2013468</v>
      </c>
      <c r="G18" s="505">
        <f>G19+G20+G21+G22+G23+G24</f>
        <v>2014082.13</v>
      </c>
      <c r="H18" s="532">
        <f t="shared" si="0"/>
        <v>1.0003050110555518</v>
      </c>
      <c r="I18" s="505">
        <f>I19+I20+I21+I22+I23+I24</f>
        <v>14064.650000000001</v>
      </c>
      <c r="J18" s="536">
        <f>J19+J20+J21+J22+J23+J24</f>
        <v>2000017.48</v>
      </c>
    </row>
    <row r="19" spans="1:10" ht="24.75" customHeight="1">
      <c r="A19" s="185"/>
      <c r="B19" s="241" t="s">
        <v>441</v>
      </c>
      <c r="C19" s="453"/>
      <c r="D19" s="453"/>
      <c r="E19" s="453" t="s">
        <v>509</v>
      </c>
      <c r="F19" s="455">
        <v>6200</v>
      </c>
      <c r="G19" s="507">
        <v>6740.56</v>
      </c>
      <c r="H19" s="533">
        <f t="shared" si="0"/>
        <v>1.0871870967741937</v>
      </c>
      <c r="I19" s="508">
        <f>G19</f>
        <v>6740.56</v>
      </c>
      <c r="J19" s="457"/>
    </row>
    <row r="20" spans="1:10" ht="15.75" customHeight="1">
      <c r="A20" s="185"/>
      <c r="B20" s="241" t="s">
        <v>436</v>
      </c>
      <c r="C20" s="453"/>
      <c r="D20" s="453"/>
      <c r="E20" s="453" t="s">
        <v>507</v>
      </c>
      <c r="F20" s="455">
        <v>350</v>
      </c>
      <c r="G20" s="507">
        <v>424.09</v>
      </c>
      <c r="H20" s="533">
        <f t="shared" si="0"/>
        <v>1.2116857142857143</v>
      </c>
      <c r="I20" s="508">
        <f>G20</f>
        <v>424.09</v>
      </c>
      <c r="J20" s="457"/>
    </row>
    <row r="21" spans="1:10" ht="24" customHeight="1">
      <c r="A21" s="185"/>
      <c r="B21" s="241" t="s">
        <v>697</v>
      </c>
      <c r="C21" s="453"/>
      <c r="D21" s="453"/>
      <c r="E21" s="453" t="s">
        <v>148</v>
      </c>
      <c r="F21" s="455">
        <v>6900</v>
      </c>
      <c r="G21" s="507">
        <v>6900</v>
      </c>
      <c r="H21" s="533">
        <f t="shared" si="0"/>
        <v>1</v>
      </c>
      <c r="I21" s="508">
        <f>G21</f>
        <v>6900</v>
      </c>
      <c r="J21" s="457"/>
    </row>
    <row r="22" spans="1:10" ht="23.25" customHeight="1">
      <c r="A22" s="185"/>
      <c r="B22" s="241" t="s">
        <v>527</v>
      </c>
      <c r="C22" s="453"/>
      <c r="D22" s="453"/>
      <c r="E22" s="453" t="s">
        <v>389</v>
      </c>
      <c r="F22" s="455">
        <v>1690080</v>
      </c>
      <c r="G22" s="507">
        <v>1690079.9</v>
      </c>
      <c r="H22" s="533">
        <f t="shared" si="0"/>
        <v>0.9999999408312032</v>
      </c>
      <c r="I22" s="461"/>
      <c r="J22" s="510">
        <f>G22</f>
        <v>1690079.9</v>
      </c>
    </row>
    <row r="23" spans="1:10" ht="23.25" customHeight="1">
      <c r="A23" s="185"/>
      <c r="B23" s="241" t="s">
        <v>868</v>
      </c>
      <c r="C23" s="453"/>
      <c r="D23" s="453"/>
      <c r="E23" s="453" t="s">
        <v>497</v>
      </c>
      <c r="F23" s="455">
        <v>224938</v>
      </c>
      <c r="G23" s="507">
        <v>224937.58</v>
      </c>
      <c r="H23" s="533">
        <f t="shared" si="0"/>
        <v>0.9999981328188211</v>
      </c>
      <c r="I23" s="461"/>
      <c r="J23" s="510">
        <f>G23</f>
        <v>224937.58</v>
      </c>
    </row>
    <row r="24" spans="1:10" ht="23.25" customHeight="1">
      <c r="A24" s="136"/>
      <c r="B24" s="241" t="s">
        <v>446</v>
      </c>
      <c r="C24" s="454"/>
      <c r="D24" s="465"/>
      <c r="E24" s="454">
        <v>6610</v>
      </c>
      <c r="F24" s="455">
        <v>85000</v>
      </c>
      <c r="G24" s="507">
        <v>85000</v>
      </c>
      <c r="H24" s="533">
        <f t="shared" si="0"/>
        <v>1</v>
      </c>
      <c r="I24" s="461"/>
      <c r="J24" s="510">
        <f>G24</f>
        <v>85000</v>
      </c>
    </row>
    <row r="25" spans="1:10" ht="27.75" customHeight="1">
      <c r="A25" s="193" t="s">
        <v>386</v>
      </c>
      <c r="B25" s="34" t="s">
        <v>443</v>
      </c>
      <c r="C25" s="445" t="s">
        <v>130</v>
      </c>
      <c r="D25" s="466"/>
      <c r="E25" s="466"/>
      <c r="F25" s="447">
        <f>F26</f>
        <v>1871244</v>
      </c>
      <c r="G25" s="504">
        <f>G26</f>
        <v>1874301.21</v>
      </c>
      <c r="H25" s="530">
        <f t="shared" si="0"/>
        <v>1.0016337847977068</v>
      </c>
      <c r="I25" s="504">
        <f>I26</f>
        <v>222353.56</v>
      </c>
      <c r="J25" s="535">
        <f>J26</f>
        <v>1651947.65</v>
      </c>
    </row>
    <row r="26" spans="1:10" ht="23.25" customHeight="1">
      <c r="A26" s="448" t="s">
        <v>434</v>
      </c>
      <c r="B26" s="452" t="s">
        <v>444</v>
      </c>
      <c r="C26" s="451"/>
      <c r="D26" s="451" t="s">
        <v>131</v>
      </c>
      <c r="E26" s="451"/>
      <c r="F26" s="424">
        <f>SUM(F27:F33)</f>
        <v>1871244</v>
      </c>
      <c r="G26" s="505">
        <f>SUM(G27:G33)</f>
        <v>1874301.21</v>
      </c>
      <c r="H26" s="532">
        <f t="shared" si="0"/>
        <v>1.0016337847977068</v>
      </c>
      <c r="I26" s="505">
        <f>SUM(I27:I33)</f>
        <v>222353.56</v>
      </c>
      <c r="J26" s="536">
        <f>SUM(J27:J33)</f>
        <v>1651947.65</v>
      </c>
    </row>
    <row r="27" spans="1:10" ht="19.5" customHeight="1">
      <c r="A27" s="467"/>
      <c r="B27" s="519" t="s">
        <v>704</v>
      </c>
      <c r="C27" s="468"/>
      <c r="D27" s="468"/>
      <c r="E27" s="468" t="s">
        <v>696</v>
      </c>
      <c r="F27" s="456">
        <v>2151</v>
      </c>
      <c r="G27" s="507">
        <v>2150.64</v>
      </c>
      <c r="H27" s="533">
        <f t="shared" si="0"/>
        <v>0.9998326359832636</v>
      </c>
      <c r="I27" s="508">
        <f>G27</f>
        <v>2150.64</v>
      </c>
      <c r="J27" s="457"/>
    </row>
    <row r="28" spans="1:10" ht="19.5" customHeight="1">
      <c r="A28" s="467"/>
      <c r="B28" s="241" t="s">
        <v>439</v>
      </c>
      <c r="C28" s="468"/>
      <c r="D28" s="468"/>
      <c r="E28" s="468" t="s">
        <v>508</v>
      </c>
      <c r="F28" s="456">
        <v>9</v>
      </c>
      <c r="G28" s="507">
        <v>8.8</v>
      </c>
      <c r="H28" s="533">
        <f t="shared" si="0"/>
        <v>0.9777777777777779</v>
      </c>
      <c r="I28" s="508">
        <f aca="true" t="shared" si="2" ref="I28:I33">G28</f>
        <v>8.8</v>
      </c>
      <c r="J28" s="457"/>
    </row>
    <row r="29" spans="1:10" ht="22.5" customHeight="1">
      <c r="A29" s="185"/>
      <c r="B29" s="241" t="s">
        <v>441</v>
      </c>
      <c r="C29" s="453"/>
      <c r="D29" s="453"/>
      <c r="E29" s="453" t="s">
        <v>509</v>
      </c>
      <c r="F29" s="455">
        <v>5000</v>
      </c>
      <c r="G29" s="507">
        <v>5278.31</v>
      </c>
      <c r="H29" s="533">
        <f t="shared" si="0"/>
        <v>1.055662</v>
      </c>
      <c r="I29" s="508">
        <f t="shared" si="2"/>
        <v>5278.31</v>
      </c>
      <c r="J29" s="457"/>
    </row>
    <row r="30" spans="1:10" ht="17.25" customHeight="1">
      <c r="A30" s="185"/>
      <c r="B30" s="241" t="s">
        <v>317</v>
      </c>
      <c r="C30" s="453"/>
      <c r="D30" s="453"/>
      <c r="E30" s="453" t="s">
        <v>316</v>
      </c>
      <c r="F30" s="455">
        <v>1651948</v>
      </c>
      <c r="G30" s="507">
        <v>1651947.65</v>
      </c>
      <c r="H30" s="533">
        <f t="shared" si="0"/>
        <v>0.9999997881289241</v>
      </c>
      <c r="I30" s="508"/>
      <c r="J30" s="510">
        <f>G30</f>
        <v>1651947.65</v>
      </c>
    </row>
    <row r="31" spans="1:10" ht="19.5" customHeight="1">
      <c r="A31" s="185"/>
      <c r="B31" s="241" t="s">
        <v>436</v>
      </c>
      <c r="C31" s="453"/>
      <c r="D31" s="453"/>
      <c r="E31" s="453" t="s">
        <v>507</v>
      </c>
      <c r="F31" s="455">
        <v>2063</v>
      </c>
      <c r="G31" s="507">
        <v>2062.99</v>
      </c>
      <c r="H31" s="533">
        <f t="shared" si="0"/>
        <v>0.9999951526902568</v>
      </c>
      <c r="I31" s="508">
        <f t="shared" si="2"/>
        <v>2062.99</v>
      </c>
      <c r="J31" s="457"/>
    </row>
    <row r="32" spans="1:10" ht="17.25" customHeight="1">
      <c r="A32" s="136"/>
      <c r="B32" s="241" t="s">
        <v>466</v>
      </c>
      <c r="C32" s="453"/>
      <c r="D32" s="453"/>
      <c r="E32" s="453" t="s">
        <v>511</v>
      </c>
      <c r="F32" s="455">
        <v>91073</v>
      </c>
      <c r="G32" s="507">
        <v>93852.82</v>
      </c>
      <c r="H32" s="533">
        <f t="shared" si="0"/>
        <v>1.030522987054341</v>
      </c>
      <c r="I32" s="508">
        <f t="shared" si="2"/>
        <v>93852.82</v>
      </c>
      <c r="J32" s="457"/>
    </row>
    <row r="33" spans="1:10" ht="24.75" customHeight="1">
      <c r="A33" s="185"/>
      <c r="B33" s="241" t="s">
        <v>445</v>
      </c>
      <c r="C33" s="454"/>
      <c r="D33" s="454"/>
      <c r="E33" s="454">
        <v>2110</v>
      </c>
      <c r="F33" s="455">
        <v>119000</v>
      </c>
      <c r="G33" s="507">
        <v>119000</v>
      </c>
      <c r="H33" s="533">
        <f t="shared" si="0"/>
        <v>1</v>
      </c>
      <c r="I33" s="508">
        <f t="shared" si="2"/>
        <v>119000</v>
      </c>
      <c r="J33" s="457"/>
    </row>
    <row r="34" spans="1:10" ht="24.75" customHeight="1">
      <c r="A34" s="193" t="s">
        <v>388</v>
      </c>
      <c r="B34" s="34" t="s">
        <v>480</v>
      </c>
      <c r="C34" s="36">
        <v>710</v>
      </c>
      <c r="D34" s="446"/>
      <c r="E34" s="446"/>
      <c r="F34" s="447">
        <f>F35+F37+F39</f>
        <v>263081</v>
      </c>
      <c r="G34" s="504">
        <f>G35+G37+G39</f>
        <v>263084.61</v>
      </c>
      <c r="H34" s="530">
        <f t="shared" si="0"/>
        <v>1.000013722009571</v>
      </c>
      <c r="I34" s="504">
        <f>I35+I37+I39</f>
        <v>263084.61</v>
      </c>
      <c r="J34" s="535">
        <f>J35+J37+J39</f>
        <v>0</v>
      </c>
    </row>
    <row r="35" spans="1:10" ht="27" customHeight="1">
      <c r="A35" s="448" t="s">
        <v>434</v>
      </c>
      <c r="B35" s="452" t="s">
        <v>137</v>
      </c>
      <c r="C35" s="450"/>
      <c r="D35" s="450">
        <v>71013</v>
      </c>
      <c r="E35" s="452"/>
      <c r="F35" s="424">
        <f>F36</f>
        <v>46000</v>
      </c>
      <c r="G35" s="505">
        <f>G36</f>
        <v>46000</v>
      </c>
      <c r="H35" s="532">
        <f t="shared" si="0"/>
        <v>1</v>
      </c>
      <c r="I35" s="505">
        <f>I36</f>
        <v>46000</v>
      </c>
      <c r="J35" s="536">
        <f>J36</f>
        <v>0</v>
      </c>
    </row>
    <row r="36" spans="1:10" ht="24" customHeight="1">
      <c r="A36" s="185"/>
      <c r="B36" s="241" t="s">
        <v>445</v>
      </c>
      <c r="C36" s="454"/>
      <c r="D36" s="454"/>
      <c r="E36" s="454">
        <v>2110</v>
      </c>
      <c r="F36" s="455">
        <v>46000</v>
      </c>
      <c r="G36" s="507">
        <v>46000</v>
      </c>
      <c r="H36" s="533">
        <f t="shared" si="0"/>
        <v>1</v>
      </c>
      <c r="I36" s="508">
        <f>G36</f>
        <v>46000</v>
      </c>
      <c r="J36" s="457"/>
    </row>
    <row r="37" spans="1:10" ht="24.75" customHeight="1">
      <c r="A37" s="448" t="s">
        <v>437</v>
      </c>
      <c r="B37" s="452" t="s">
        <v>139</v>
      </c>
      <c r="C37" s="450"/>
      <c r="D37" s="450">
        <v>71014</v>
      </c>
      <c r="E37" s="452"/>
      <c r="F37" s="424">
        <f>F38</f>
        <v>20000</v>
      </c>
      <c r="G37" s="505">
        <f>G38</f>
        <v>20000</v>
      </c>
      <c r="H37" s="532">
        <f t="shared" si="0"/>
        <v>1</v>
      </c>
      <c r="I37" s="505">
        <f>I38</f>
        <v>20000</v>
      </c>
      <c r="J37" s="536">
        <f>J38</f>
        <v>0</v>
      </c>
    </row>
    <row r="38" spans="1:10" ht="24.75" customHeight="1">
      <c r="A38" s="185"/>
      <c r="B38" s="241" t="s">
        <v>445</v>
      </c>
      <c r="C38" s="454"/>
      <c r="D38" s="454"/>
      <c r="E38" s="454">
        <v>2110</v>
      </c>
      <c r="F38" s="455">
        <v>20000</v>
      </c>
      <c r="G38" s="507">
        <v>20000</v>
      </c>
      <c r="H38" s="533">
        <f t="shared" si="0"/>
        <v>1</v>
      </c>
      <c r="I38" s="508">
        <f>G38</f>
        <v>20000</v>
      </c>
      <c r="J38" s="457"/>
    </row>
    <row r="39" spans="1:10" ht="21.75" customHeight="1">
      <c r="A39" s="448" t="s">
        <v>473</v>
      </c>
      <c r="B39" s="452" t="s">
        <v>141</v>
      </c>
      <c r="C39" s="450"/>
      <c r="D39" s="450">
        <v>71015</v>
      </c>
      <c r="E39" s="452"/>
      <c r="F39" s="424">
        <f>F40+F41</f>
        <v>197081</v>
      </c>
      <c r="G39" s="505">
        <f>G40+G41</f>
        <v>197084.61</v>
      </c>
      <c r="H39" s="532">
        <f t="shared" si="0"/>
        <v>1.0000183173416006</v>
      </c>
      <c r="I39" s="505">
        <f>I40+I41</f>
        <v>197084.61</v>
      </c>
      <c r="J39" s="536">
        <f>J40+J41</f>
        <v>0</v>
      </c>
    </row>
    <row r="40" spans="1:10" ht="18" customHeight="1">
      <c r="A40" s="185"/>
      <c r="B40" s="241" t="s">
        <v>436</v>
      </c>
      <c r="C40" s="469"/>
      <c r="D40" s="469"/>
      <c r="E40" s="470" t="s">
        <v>507</v>
      </c>
      <c r="F40" s="455">
        <v>60</v>
      </c>
      <c r="G40" s="507">
        <v>63.61</v>
      </c>
      <c r="H40" s="533">
        <f t="shared" si="0"/>
        <v>1.0601666666666667</v>
      </c>
      <c r="I40" s="508">
        <f>G40</f>
        <v>63.61</v>
      </c>
      <c r="J40" s="457"/>
    </row>
    <row r="41" spans="1:10" ht="24.75" customHeight="1">
      <c r="A41" s="185"/>
      <c r="B41" s="241" t="s">
        <v>445</v>
      </c>
      <c r="C41" s="454"/>
      <c r="D41" s="454"/>
      <c r="E41" s="454">
        <v>2110</v>
      </c>
      <c r="F41" s="455">
        <v>197021</v>
      </c>
      <c r="G41" s="507">
        <v>197021</v>
      </c>
      <c r="H41" s="533">
        <f t="shared" si="0"/>
        <v>1</v>
      </c>
      <c r="I41" s="508">
        <f>G41</f>
        <v>197021</v>
      </c>
      <c r="J41" s="457"/>
    </row>
    <row r="42" spans="1:10" ht="21" customHeight="1">
      <c r="A42" s="193" t="s">
        <v>406</v>
      </c>
      <c r="B42" s="34" t="s">
        <v>463</v>
      </c>
      <c r="C42" s="36">
        <v>750</v>
      </c>
      <c r="D42" s="446"/>
      <c r="E42" s="36"/>
      <c r="F42" s="447">
        <f>F43+F45+F52+F54</f>
        <v>799037</v>
      </c>
      <c r="G42" s="504">
        <f>G43+G45+G52+G54</f>
        <v>817259.1599999999</v>
      </c>
      <c r="H42" s="530">
        <f t="shared" si="0"/>
        <v>1.0228051517013603</v>
      </c>
      <c r="I42" s="504">
        <f>I43+I45+I52+I54</f>
        <v>817259.1599999999</v>
      </c>
      <c r="J42" s="535">
        <f>J43+J45+J52+J54</f>
        <v>0</v>
      </c>
    </row>
    <row r="43" spans="1:10" ht="20.25" customHeight="1">
      <c r="A43" s="448" t="s">
        <v>434</v>
      </c>
      <c r="B43" s="452" t="s">
        <v>435</v>
      </c>
      <c r="C43" s="450"/>
      <c r="D43" s="450">
        <v>75011</v>
      </c>
      <c r="E43" s="452"/>
      <c r="F43" s="424">
        <f>F44</f>
        <v>102748</v>
      </c>
      <c r="G43" s="505">
        <f>G44</f>
        <v>102748</v>
      </c>
      <c r="H43" s="532">
        <f t="shared" si="0"/>
        <v>1</v>
      </c>
      <c r="I43" s="505">
        <f>I44</f>
        <v>102748</v>
      </c>
      <c r="J43" s="536">
        <f>J44</f>
        <v>0</v>
      </c>
    </row>
    <row r="44" spans="1:10" ht="24" customHeight="1">
      <c r="A44" s="185"/>
      <c r="B44" s="241" t="s">
        <v>445</v>
      </c>
      <c r="C44" s="454"/>
      <c r="D44" s="454"/>
      <c r="E44" s="454">
        <v>2110</v>
      </c>
      <c r="F44" s="455">
        <v>102748</v>
      </c>
      <c r="G44" s="507">
        <v>102748</v>
      </c>
      <c r="H44" s="533">
        <f t="shared" si="0"/>
        <v>1</v>
      </c>
      <c r="I44" s="508">
        <f>G44</f>
        <v>102748</v>
      </c>
      <c r="J44" s="457"/>
    </row>
    <row r="45" spans="1:10" ht="19.5" customHeight="1">
      <c r="A45" s="448" t="s">
        <v>437</v>
      </c>
      <c r="B45" s="452" t="s">
        <v>464</v>
      </c>
      <c r="C45" s="450"/>
      <c r="D45" s="450">
        <v>75020</v>
      </c>
      <c r="E45" s="450"/>
      <c r="F45" s="424">
        <f>SUM(F46:F51)</f>
        <v>677048</v>
      </c>
      <c r="G45" s="505">
        <f>SUM(G46:G51)</f>
        <v>695270.1599999999</v>
      </c>
      <c r="H45" s="532">
        <f t="shared" si="0"/>
        <v>1.0269141331190696</v>
      </c>
      <c r="I45" s="505">
        <f>SUM(I46:I51)</f>
        <v>695270.1599999999</v>
      </c>
      <c r="J45" s="536">
        <f>SUM(J46:J51)</f>
        <v>0</v>
      </c>
    </row>
    <row r="46" spans="1:10" ht="17.25" customHeight="1">
      <c r="A46" s="185"/>
      <c r="B46" s="241" t="s">
        <v>465</v>
      </c>
      <c r="C46" s="453"/>
      <c r="D46" s="453"/>
      <c r="E46" s="453" t="s">
        <v>512</v>
      </c>
      <c r="F46" s="455">
        <v>670000</v>
      </c>
      <c r="G46" s="507">
        <v>687676.82</v>
      </c>
      <c r="H46" s="533">
        <f t="shared" si="0"/>
        <v>1.0263833134328357</v>
      </c>
      <c r="I46" s="508">
        <f aca="true" t="shared" si="3" ref="I46:I51">G46</f>
        <v>687676.82</v>
      </c>
      <c r="J46" s="457"/>
    </row>
    <row r="47" spans="1:10" ht="17.25" customHeight="1">
      <c r="A47" s="185"/>
      <c r="B47" s="241" t="s">
        <v>439</v>
      </c>
      <c r="C47" s="453"/>
      <c r="D47" s="453"/>
      <c r="E47" s="453" t="s">
        <v>508</v>
      </c>
      <c r="F47" s="455">
        <v>2600</v>
      </c>
      <c r="G47" s="507">
        <v>2610.83</v>
      </c>
      <c r="H47" s="533">
        <f t="shared" si="0"/>
        <v>1.0041653846153846</v>
      </c>
      <c r="I47" s="508">
        <f t="shared" si="3"/>
        <v>2610.83</v>
      </c>
      <c r="J47" s="457"/>
    </row>
    <row r="48" spans="1:10" ht="24.75" customHeight="1">
      <c r="A48" s="185"/>
      <c r="B48" s="241" t="s">
        <v>441</v>
      </c>
      <c r="C48" s="453"/>
      <c r="D48" s="453"/>
      <c r="E48" s="453" t="s">
        <v>509</v>
      </c>
      <c r="F48" s="455">
        <v>1244</v>
      </c>
      <c r="G48" s="507">
        <v>1345.92</v>
      </c>
      <c r="H48" s="533">
        <f t="shared" si="0"/>
        <v>1.081929260450161</v>
      </c>
      <c r="I48" s="508">
        <f t="shared" si="3"/>
        <v>1345.92</v>
      </c>
      <c r="J48" s="457"/>
    </row>
    <row r="49" spans="1:10" ht="16.5" customHeight="1">
      <c r="A49" s="185"/>
      <c r="B49" s="241" t="s">
        <v>442</v>
      </c>
      <c r="C49" s="453"/>
      <c r="D49" s="453"/>
      <c r="E49" s="453" t="s">
        <v>510</v>
      </c>
      <c r="F49" s="455">
        <v>200</v>
      </c>
      <c r="G49" s="507">
        <v>215.39</v>
      </c>
      <c r="H49" s="533">
        <f t="shared" si="0"/>
        <v>1.0769499999999999</v>
      </c>
      <c r="I49" s="508">
        <f t="shared" si="3"/>
        <v>215.39</v>
      </c>
      <c r="J49" s="457"/>
    </row>
    <row r="50" spans="1:10" ht="16.5" customHeight="1">
      <c r="A50" s="185"/>
      <c r="B50" s="241" t="s">
        <v>436</v>
      </c>
      <c r="C50" s="453"/>
      <c r="D50" s="453"/>
      <c r="E50" s="453" t="s">
        <v>507</v>
      </c>
      <c r="F50" s="455">
        <v>309</v>
      </c>
      <c r="G50" s="507">
        <v>311.83</v>
      </c>
      <c r="H50" s="533">
        <f t="shared" si="0"/>
        <v>1.0091585760517798</v>
      </c>
      <c r="I50" s="508">
        <f t="shared" si="3"/>
        <v>311.83</v>
      </c>
      <c r="J50" s="457"/>
    </row>
    <row r="51" spans="1:10" ht="17.25" customHeight="1">
      <c r="A51" s="185"/>
      <c r="B51" s="241" t="s">
        <v>466</v>
      </c>
      <c r="C51" s="453"/>
      <c r="D51" s="453"/>
      <c r="E51" s="453" t="s">
        <v>511</v>
      </c>
      <c r="F51" s="455">
        <v>2695</v>
      </c>
      <c r="G51" s="507">
        <v>3109.37</v>
      </c>
      <c r="H51" s="533">
        <f t="shared" si="0"/>
        <v>1.1537551020408163</v>
      </c>
      <c r="I51" s="508">
        <f t="shared" si="3"/>
        <v>3109.37</v>
      </c>
      <c r="J51" s="457"/>
    </row>
    <row r="52" spans="1:10" ht="18" customHeight="1">
      <c r="A52" s="448" t="s">
        <v>473</v>
      </c>
      <c r="B52" s="452" t="s">
        <v>155</v>
      </c>
      <c r="C52" s="450"/>
      <c r="D52" s="450">
        <v>75045</v>
      </c>
      <c r="E52" s="452"/>
      <c r="F52" s="424">
        <f>F53</f>
        <v>14000</v>
      </c>
      <c r="G52" s="505">
        <f>G53</f>
        <v>14000</v>
      </c>
      <c r="H52" s="532">
        <f t="shared" si="0"/>
        <v>1</v>
      </c>
      <c r="I52" s="505">
        <f>I53</f>
        <v>14000</v>
      </c>
      <c r="J52" s="536">
        <f>J53</f>
        <v>0</v>
      </c>
    </row>
    <row r="53" spans="1:10" ht="24" customHeight="1">
      <c r="A53" s="185"/>
      <c r="B53" s="241" t="s">
        <v>445</v>
      </c>
      <c r="C53" s="454"/>
      <c r="D53" s="454"/>
      <c r="E53" s="454">
        <v>2110</v>
      </c>
      <c r="F53" s="455">
        <v>14000</v>
      </c>
      <c r="G53" s="507">
        <v>14000</v>
      </c>
      <c r="H53" s="533">
        <f t="shared" si="0"/>
        <v>1</v>
      </c>
      <c r="I53" s="508">
        <f>G53</f>
        <v>14000</v>
      </c>
      <c r="J53" s="457"/>
    </row>
    <row r="54" spans="1:10" ht="24" customHeight="1">
      <c r="A54" s="448" t="s">
        <v>475</v>
      </c>
      <c r="B54" s="450" t="s">
        <v>320</v>
      </c>
      <c r="C54" s="459"/>
      <c r="D54" s="458">
        <v>75075</v>
      </c>
      <c r="E54" s="459"/>
      <c r="F54" s="345">
        <f>F55</f>
        <v>5241</v>
      </c>
      <c r="G54" s="509">
        <f>G55</f>
        <v>5241</v>
      </c>
      <c r="H54" s="532">
        <f t="shared" si="0"/>
        <v>1</v>
      </c>
      <c r="I54" s="509">
        <f>I55</f>
        <v>5241</v>
      </c>
      <c r="J54" s="537">
        <f>J55</f>
        <v>0</v>
      </c>
    </row>
    <row r="55" spans="1:10" ht="23.25" customHeight="1">
      <c r="A55" s="185"/>
      <c r="B55" s="241" t="s">
        <v>697</v>
      </c>
      <c r="C55" s="454"/>
      <c r="D55" s="454"/>
      <c r="E55" s="454">
        <v>2310</v>
      </c>
      <c r="F55" s="455">
        <v>5241</v>
      </c>
      <c r="G55" s="507">
        <v>5241</v>
      </c>
      <c r="H55" s="533">
        <f t="shared" si="0"/>
        <v>1</v>
      </c>
      <c r="I55" s="508">
        <f>G55</f>
        <v>5241</v>
      </c>
      <c r="J55" s="457"/>
    </row>
    <row r="56" spans="1:10" ht="30" customHeight="1">
      <c r="A56" s="193" t="s">
        <v>407</v>
      </c>
      <c r="B56" s="34" t="s">
        <v>467</v>
      </c>
      <c r="C56" s="36">
        <v>754</v>
      </c>
      <c r="D56" s="446"/>
      <c r="E56" s="446"/>
      <c r="F56" s="447">
        <f>F57</f>
        <v>2834559</v>
      </c>
      <c r="G56" s="504">
        <f>G57</f>
        <v>2834656.96</v>
      </c>
      <c r="H56" s="530">
        <f t="shared" si="0"/>
        <v>1.0000345591677577</v>
      </c>
      <c r="I56" s="504">
        <f>I57</f>
        <v>2290656.96</v>
      </c>
      <c r="J56" s="535">
        <f>J57</f>
        <v>544000</v>
      </c>
    </row>
    <row r="57" spans="1:10" ht="24.75" customHeight="1">
      <c r="A57" s="448" t="s">
        <v>434</v>
      </c>
      <c r="B57" s="452" t="s">
        <v>362</v>
      </c>
      <c r="C57" s="450"/>
      <c r="D57" s="450">
        <v>75411</v>
      </c>
      <c r="E57" s="452"/>
      <c r="F57" s="424">
        <f>SUM(F58:F64)</f>
        <v>2834559</v>
      </c>
      <c r="G57" s="505">
        <f>SUM(G58:G64)</f>
        <v>2834656.96</v>
      </c>
      <c r="H57" s="532">
        <f t="shared" si="0"/>
        <v>1.0000345591677577</v>
      </c>
      <c r="I57" s="505">
        <f>SUM(I58:I64)</f>
        <v>2290656.96</v>
      </c>
      <c r="J57" s="536">
        <f>SUM(J58:J64)</f>
        <v>544000</v>
      </c>
    </row>
    <row r="58" spans="1:10" ht="16.5" customHeight="1">
      <c r="A58" s="185"/>
      <c r="B58" s="241" t="s">
        <v>436</v>
      </c>
      <c r="C58" s="469"/>
      <c r="D58" s="469"/>
      <c r="E58" s="468" t="s">
        <v>507</v>
      </c>
      <c r="F58" s="455">
        <v>1200</v>
      </c>
      <c r="G58" s="507">
        <v>1297.96</v>
      </c>
      <c r="H58" s="533">
        <f t="shared" si="0"/>
        <v>1.0816333333333334</v>
      </c>
      <c r="I58" s="508">
        <f>G58</f>
        <v>1297.96</v>
      </c>
      <c r="J58" s="457"/>
    </row>
    <row r="59" spans="1:10" ht="22.5" customHeight="1">
      <c r="A59" s="185"/>
      <c r="B59" s="241" t="s">
        <v>445</v>
      </c>
      <c r="C59" s="454"/>
      <c r="D59" s="454"/>
      <c r="E59" s="454">
        <v>2110</v>
      </c>
      <c r="F59" s="455">
        <v>2279359</v>
      </c>
      <c r="G59" s="507">
        <v>2279359</v>
      </c>
      <c r="H59" s="533">
        <f t="shared" si="0"/>
        <v>1</v>
      </c>
      <c r="I59" s="508">
        <f>G59</f>
        <v>2279359</v>
      </c>
      <c r="J59" s="457"/>
    </row>
    <row r="60" spans="1:10" ht="22.5" customHeight="1">
      <c r="A60" s="185"/>
      <c r="B60" s="241" t="s">
        <v>697</v>
      </c>
      <c r="C60" s="454"/>
      <c r="D60" s="454"/>
      <c r="E60" s="454">
        <v>2310</v>
      </c>
      <c r="F60" s="455">
        <v>10000</v>
      </c>
      <c r="G60" s="507">
        <v>10000</v>
      </c>
      <c r="H60" s="533">
        <f t="shared" si="0"/>
        <v>1</v>
      </c>
      <c r="I60" s="508">
        <f>G60</f>
        <v>10000</v>
      </c>
      <c r="J60" s="457"/>
    </row>
    <row r="61" spans="1:10" ht="23.25" customHeight="1">
      <c r="A61" s="185"/>
      <c r="B61" s="241" t="s">
        <v>874</v>
      </c>
      <c r="C61" s="454"/>
      <c r="D61" s="454"/>
      <c r="E61" s="454">
        <v>6290</v>
      </c>
      <c r="F61" s="455">
        <v>300000</v>
      </c>
      <c r="G61" s="507">
        <v>300000</v>
      </c>
      <c r="H61" s="533">
        <f t="shared" si="0"/>
        <v>1</v>
      </c>
      <c r="I61" s="461"/>
      <c r="J61" s="510">
        <f>G61</f>
        <v>300000</v>
      </c>
    </row>
    <row r="62" spans="1:10" ht="23.25" customHeight="1">
      <c r="A62" s="185"/>
      <c r="B62" s="241" t="s">
        <v>875</v>
      </c>
      <c r="C62" s="454"/>
      <c r="D62" s="454"/>
      <c r="E62" s="454">
        <v>6410</v>
      </c>
      <c r="F62" s="455">
        <v>54000</v>
      </c>
      <c r="G62" s="507">
        <v>54000</v>
      </c>
      <c r="H62" s="533">
        <f t="shared" si="0"/>
        <v>1</v>
      </c>
      <c r="I62" s="461"/>
      <c r="J62" s="510">
        <f>G62</f>
        <v>54000</v>
      </c>
    </row>
    <row r="63" spans="1:10" ht="25.5" customHeight="1">
      <c r="A63" s="185"/>
      <c r="B63" s="241" t="s">
        <v>709</v>
      </c>
      <c r="C63" s="454"/>
      <c r="D63" s="454"/>
      <c r="E63" s="454">
        <v>6610</v>
      </c>
      <c r="F63" s="455">
        <v>90000</v>
      </c>
      <c r="G63" s="507">
        <v>90000</v>
      </c>
      <c r="H63" s="533">
        <f t="shared" si="0"/>
        <v>1</v>
      </c>
      <c r="I63" s="461"/>
      <c r="J63" s="510">
        <f>G63</f>
        <v>90000</v>
      </c>
    </row>
    <row r="64" spans="1:10" ht="24" customHeight="1">
      <c r="A64" s="185"/>
      <c r="B64" s="241" t="s">
        <v>710</v>
      </c>
      <c r="C64" s="454"/>
      <c r="D64" s="454"/>
      <c r="E64" s="454">
        <v>6630</v>
      </c>
      <c r="F64" s="455">
        <v>100000</v>
      </c>
      <c r="G64" s="507">
        <v>100000</v>
      </c>
      <c r="H64" s="533">
        <f t="shared" si="0"/>
        <v>1</v>
      </c>
      <c r="I64" s="461"/>
      <c r="J64" s="510">
        <f>G64</f>
        <v>100000</v>
      </c>
    </row>
    <row r="65" spans="1:10" ht="36.75" customHeight="1">
      <c r="A65" s="193" t="s">
        <v>430</v>
      </c>
      <c r="B65" s="36" t="s">
        <v>521</v>
      </c>
      <c r="C65" s="445" t="s">
        <v>468</v>
      </c>
      <c r="D65" s="466"/>
      <c r="E65" s="466"/>
      <c r="F65" s="447">
        <f>F66</f>
        <v>2472630</v>
      </c>
      <c r="G65" s="504">
        <f>G66</f>
        <v>2677856.26</v>
      </c>
      <c r="H65" s="530">
        <f t="shared" si="0"/>
        <v>1.0829991790118214</v>
      </c>
      <c r="I65" s="504">
        <f>I66</f>
        <v>2677856.26</v>
      </c>
      <c r="J65" s="535">
        <f>J66</f>
        <v>0</v>
      </c>
    </row>
    <row r="66" spans="1:10" ht="26.25" customHeight="1">
      <c r="A66" s="448" t="s">
        <v>434</v>
      </c>
      <c r="B66" s="450" t="s">
        <v>519</v>
      </c>
      <c r="C66" s="451"/>
      <c r="D66" s="451" t="s">
        <v>469</v>
      </c>
      <c r="E66" s="451"/>
      <c r="F66" s="424">
        <f>F67+F68</f>
        <v>2472630</v>
      </c>
      <c r="G66" s="505">
        <f>G67+G68</f>
        <v>2677856.26</v>
      </c>
      <c r="H66" s="532">
        <f t="shared" si="0"/>
        <v>1.0829991790118214</v>
      </c>
      <c r="I66" s="505">
        <f>I67+I68</f>
        <v>2677856.26</v>
      </c>
      <c r="J66" s="536">
        <f>J67+J68</f>
        <v>0</v>
      </c>
    </row>
    <row r="67" spans="1:10" ht="17.25" customHeight="1">
      <c r="A67" s="185"/>
      <c r="B67" s="241" t="s">
        <v>520</v>
      </c>
      <c r="C67" s="453"/>
      <c r="D67" s="453"/>
      <c r="E67" s="453" t="s">
        <v>513</v>
      </c>
      <c r="F67" s="455">
        <v>2424330</v>
      </c>
      <c r="G67" s="507">
        <v>2621143</v>
      </c>
      <c r="H67" s="533">
        <f t="shared" si="0"/>
        <v>1.0811824297847241</v>
      </c>
      <c r="I67" s="508">
        <f>G67</f>
        <v>2621143</v>
      </c>
      <c r="J67" s="457"/>
    </row>
    <row r="68" spans="1:10" ht="18" customHeight="1">
      <c r="A68" s="185"/>
      <c r="B68" s="241" t="s">
        <v>123</v>
      </c>
      <c r="C68" s="453"/>
      <c r="D68" s="453"/>
      <c r="E68" s="453" t="s">
        <v>514</v>
      </c>
      <c r="F68" s="455">
        <v>48300</v>
      </c>
      <c r="G68" s="507">
        <v>56713.26</v>
      </c>
      <c r="H68" s="533">
        <f t="shared" si="0"/>
        <v>1.1741875776397517</v>
      </c>
      <c r="I68" s="508">
        <f>G68</f>
        <v>56713.26</v>
      </c>
      <c r="J68" s="457"/>
    </row>
    <row r="69" spans="1:10" ht="18.75" customHeight="1">
      <c r="A69" s="193" t="s">
        <v>428</v>
      </c>
      <c r="B69" s="34" t="s">
        <v>470</v>
      </c>
      <c r="C69" s="36">
        <v>758</v>
      </c>
      <c r="D69" s="446"/>
      <c r="E69" s="446"/>
      <c r="F69" s="447">
        <f>F70+F72+F75+F77+F79</f>
        <v>18691090</v>
      </c>
      <c r="G69" s="504">
        <f>G70+G72+G75+G77+G79</f>
        <v>18692650.02</v>
      </c>
      <c r="H69" s="530">
        <f t="shared" si="0"/>
        <v>1.000083463297218</v>
      </c>
      <c r="I69" s="504">
        <f>I70+I72+I75+I77+I79</f>
        <v>18692650.02</v>
      </c>
      <c r="J69" s="535">
        <f>J70+J72+J75+J77+J79</f>
        <v>0</v>
      </c>
    </row>
    <row r="70" spans="1:10" ht="21" customHeight="1">
      <c r="A70" s="448" t="s">
        <v>434</v>
      </c>
      <c r="B70" s="452" t="s">
        <v>447</v>
      </c>
      <c r="C70" s="450"/>
      <c r="D70" s="450">
        <v>75801</v>
      </c>
      <c r="E70" s="450"/>
      <c r="F70" s="424">
        <f>F71</f>
        <v>13970835</v>
      </c>
      <c r="G70" s="505">
        <f>G71</f>
        <v>13970835</v>
      </c>
      <c r="H70" s="532">
        <f aca="true" t="shared" si="4" ref="H70:H133">G70/F70</f>
        <v>1</v>
      </c>
      <c r="I70" s="505">
        <f>I71</f>
        <v>13970835</v>
      </c>
      <c r="J70" s="536">
        <f>J71</f>
        <v>0</v>
      </c>
    </row>
    <row r="71" spans="1:10" ht="18" customHeight="1">
      <c r="A71" s="185"/>
      <c r="B71" s="241" t="s">
        <v>391</v>
      </c>
      <c r="C71" s="454"/>
      <c r="D71" s="454"/>
      <c r="E71" s="453" t="s">
        <v>516</v>
      </c>
      <c r="F71" s="455">
        <v>13970835</v>
      </c>
      <c r="G71" s="507">
        <v>13970835</v>
      </c>
      <c r="H71" s="533">
        <f t="shared" si="4"/>
        <v>1</v>
      </c>
      <c r="I71" s="507">
        <f>G71</f>
        <v>13970835</v>
      </c>
      <c r="J71" s="538">
        <f>G71-I71</f>
        <v>0</v>
      </c>
    </row>
    <row r="72" spans="1:10" ht="24" customHeight="1">
      <c r="A72" s="448" t="s">
        <v>437</v>
      </c>
      <c r="B72" s="452" t="s">
        <v>448</v>
      </c>
      <c r="C72" s="450"/>
      <c r="D72" s="450">
        <v>75802</v>
      </c>
      <c r="E72" s="471"/>
      <c r="F72" s="424">
        <f>F73+F74</f>
        <v>889411</v>
      </c>
      <c r="G72" s="505">
        <f>G73+G74</f>
        <v>889411</v>
      </c>
      <c r="H72" s="532">
        <f t="shared" si="4"/>
        <v>1</v>
      </c>
      <c r="I72" s="505">
        <f>I73+I74</f>
        <v>889411</v>
      </c>
      <c r="J72" s="536">
        <f>J73+J74</f>
        <v>0</v>
      </c>
    </row>
    <row r="73" spans="1:10" ht="18" customHeight="1">
      <c r="A73" s="467"/>
      <c r="B73" s="519" t="s">
        <v>764</v>
      </c>
      <c r="C73" s="469"/>
      <c r="D73" s="469"/>
      <c r="E73" s="468" t="s">
        <v>763</v>
      </c>
      <c r="F73" s="456">
        <v>639411</v>
      </c>
      <c r="G73" s="507">
        <v>639411</v>
      </c>
      <c r="H73" s="533">
        <f t="shared" si="4"/>
        <v>1</v>
      </c>
      <c r="I73" s="508">
        <f>G73</f>
        <v>639411</v>
      </c>
      <c r="J73" s="457"/>
    </row>
    <row r="74" spans="1:10" ht="22.5" customHeight="1">
      <c r="A74" s="185"/>
      <c r="B74" s="241" t="s">
        <v>449</v>
      </c>
      <c r="C74" s="454"/>
      <c r="D74" s="454"/>
      <c r="E74" s="453" t="s">
        <v>392</v>
      </c>
      <c r="F74" s="455">
        <v>250000</v>
      </c>
      <c r="G74" s="507">
        <v>250000</v>
      </c>
      <c r="H74" s="533">
        <f t="shared" si="4"/>
        <v>1</v>
      </c>
      <c r="I74" s="508">
        <f>G74</f>
        <v>250000</v>
      </c>
      <c r="J74" s="457"/>
    </row>
    <row r="75" spans="1:10" ht="24" customHeight="1">
      <c r="A75" s="448" t="s">
        <v>473</v>
      </c>
      <c r="B75" s="452" t="s">
        <v>488</v>
      </c>
      <c r="C75" s="450"/>
      <c r="D75" s="450">
        <v>75803</v>
      </c>
      <c r="E75" s="471"/>
      <c r="F75" s="424">
        <f>F76</f>
        <v>2174598</v>
      </c>
      <c r="G75" s="505">
        <f>G76</f>
        <v>2174598</v>
      </c>
      <c r="H75" s="532">
        <f t="shared" si="4"/>
        <v>1</v>
      </c>
      <c r="I75" s="505">
        <f>I76</f>
        <v>2174598</v>
      </c>
      <c r="J75" s="536">
        <f>J76</f>
        <v>0</v>
      </c>
    </row>
    <row r="76" spans="1:10" ht="16.5" customHeight="1">
      <c r="A76" s="472"/>
      <c r="B76" s="241" t="s">
        <v>393</v>
      </c>
      <c r="C76" s="454"/>
      <c r="D76" s="454"/>
      <c r="E76" s="453" t="s">
        <v>516</v>
      </c>
      <c r="F76" s="455">
        <v>2174598</v>
      </c>
      <c r="G76" s="507">
        <v>2174598</v>
      </c>
      <c r="H76" s="533">
        <f t="shared" si="4"/>
        <v>1</v>
      </c>
      <c r="I76" s="508">
        <f>G76</f>
        <v>2174598</v>
      </c>
      <c r="J76" s="457"/>
    </row>
    <row r="77" spans="1:10" ht="17.25" customHeight="1">
      <c r="A77" s="448" t="s">
        <v>475</v>
      </c>
      <c r="B77" s="452" t="s">
        <v>471</v>
      </c>
      <c r="C77" s="450"/>
      <c r="D77" s="450">
        <v>75814</v>
      </c>
      <c r="E77" s="451"/>
      <c r="F77" s="424">
        <f>F78</f>
        <v>46000</v>
      </c>
      <c r="G77" s="505">
        <f>G78</f>
        <v>47560.02</v>
      </c>
      <c r="H77" s="532">
        <f t="shared" si="4"/>
        <v>1.0339134782608694</v>
      </c>
      <c r="I77" s="505">
        <f>I78</f>
        <v>47560.02</v>
      </c>
      <c r="J77" s="536">
        <f>J78</f>
        <v>0</v>
      </c>
    </row>
    <row r="78" spans="1:10" ht="18" customHeight="1">
      <c r="A78" s="185"/>
      <c r="B78" s="241" t="s">
        <v>436</v>
      </c>
      <c r="C78" s="454"/>
      <c r="D78" s="454"/>
      <c r="E78" s="453" t="s">
        <v>507</v>
      </c>
      <c r="F78" s="455">
        <v>46000</v>
      </c>
      <c r="G78" s="507">
        <v>47560.02</v>
      </c>
      <c r="H78" s="533">
        <f t="shared" si="4"/>
        <v>1.0339134782608694</v>
      </c>
      <c r="I78" s="508">
        <f>G78</f>
        <v>47560.02</v>
      </c>
      <c r="J78" s="457"/>
    </row>
    <row r="79" spans="1:10" ht="22.5" customHeight="1">
      <c r="A79" s="448" t="s">
        <v>476</v>
      </c>
      <c r="B79" s="452" t="s">
        <v>542</v>
      </c>
      <c r="C79" s="450"/>
      <c r="D79" s="450">
        <v>75832</v>
      </c>
      <c r="E79" s="451"/>
      <c r="F79" s="424">
        <f>F80</f>
        <v>1610246</v>
      </c>
      <c r="G79" s="505">
        <f>G80</f>
        <v>1610246</v>
      </c>
      <c r="H79" s="532">
        <f t="shared" si="4"/>
        <v>1</v>
      </c>
      <c r="I79" s="505">
        <f>I80</f>
        <v>1610246</v>
      </c>
      <c r="J79" s="536">
        <f>J80</f>
        <v>0</v>
      </c>
    </row>
    <row r="80" spans="1:10" ht="17.25" customHeight="1">
      <c r="A80" s="136"/>
      <c r="B80" s="241" t="s">
        <v>394</v>
      </c>
      <c r="C80" s="465"/>
      <c r="D80" s="465"/>
      <c r="E80" s="453" t="s">
        <v>516</v>
      </c>
      <c r="F80" s="455">
        <v>1610246</v>
      </c>
      <c r="G80" s="507">
        <v>1610246</v>
      </c>
      <c r="H80" s="533">
        <f t="shared" si="4"/>
        <v>1</v>
      </c>
      <c r="I80" s="508">
        <f>G80</f>
        <v>1610246</v>
      </c>
      <c r="J80" s="457"/>
    </row>
    <row r="81" spans="1:10" ht="18.75" customHeight="1">
      <c r="A81" s="193" t="s">
        <v>529</v>
      </c>
      <c r="B81" s="34" t="s">
        <v>472</v>
      </c>
      <c r="C81" s="445" t="s">
        <v>192</v>
      </c>
      <c r="D81" s="466"/>
      <c r="E81" s="466"/>
      <c r="F81" s="447">
        <f>F82+F86+F93</f>
        <v>325958</v>
      </c>
      <c r="G81" s="504">
        <f>G82+G86+G93</f>
        <v>327846.76</v>
      </c>
      <c r="H81" s="530">
        <f t="shared" si="4"/>
        <v>1.0057944888605281</v>
      </c>
      <c r="I81" s="504">
        <f>I82+I86+I93</f>
        <v>315957.94000000006</v>
      </c>
      <c r="J81" s="535">
        <f>J82+J86+J93</f>
        <v>11888.82</v>
      </c>
    </row>
    <row r="82" spans="1:10" ht="18" customHeight="1">
      <c r="A82" s="448" t="s">
        <v>434</v>
      </c>
      <c r="B82" s="452" t="s">
        <v>205</v>
      </c>
      <c r="C82" s="451"/>
      <c r="D82" s="451" t="s">
        <v>204</v>
      </c>
      <c r="E82" s="451"/>
      <c r="F82" s="424">
        <f>F83+F84+F85</f>
        <v>20800</v>
      </c>
      <c r="G82" s="505">
        <f>G83+G84+G85</f>
        <v>21290.850000000002</v>
      </c>
      <c r="H82" s="532">
        <f t="shared" si="4"/>
        <v>1.023598557692308</v>
      </c>
      <c r="I82" s="505">
        <f>I83+I84+I85</f>
        <v>21290.850000000002</v>
      </c>
      <c r="J82" s="536">
        <f>J83+J84+J85</f>
        <v>0</v>
      </c>
    </row>
    <row r="83" spans="1:10" ht="14.25" customHeight="1">
      <c r="A83" s="185"/>
      <c r="B83" s="241" t="s">
        <v>439</v>
      </c>
      <c r="C83" s="453"/>
      <c r="D83" s="453"/>
      <c r="E83" s="453" t="s">
        <v>508</v>
      </c>
      <c r="F83" s="455">
        <v>550</v>
      </c>
      <c r="G83" s="507">
        <v>523</v>
      </c>
      <c r="H83" s="533">
        <f t="shared" si="4"/>
        <v>0.9509090909090909</v>
      </c>
      <c r="I83" s="508">
        <f>G83</f>
        <v>523</v>
      </c>
      <c r="J83" s="457"/>
    </row>
    <row r="84" spans="1:10" ht="21.75" customHeight="1">
      <c r="A84" s="185"/>
      <c r="B84" s="241" t="s">
        <v>526</v>
      </c>
      <c r="C84" s="453"/>
      <c r="D84" s="453"/>
      <c r="E84" s="453" t="s">
        <v>509</v>
      </c>
      <c r="F84" s="455">
        <v>19700</v>
      </c>
      <c r="G84" s="507">
        <v>20163.79</v>
      </c>
      <c r="H84" s="533">
        <f t="shared" si="4"/>
        <v>1.0235426395939087</v>
      </c>
      <c r="I84" s="508">
        <f>G84</f>
        <v>20163.79</v>
      </c>
      <c r="J84" s="457"/>
    </row>
    <row r="85" spans="1:10" ht="15.75" customHeight="1">
      <c r="A85" s="136"/>
      <c r="B85" s="241" t="s">
        <v>436</v>
      </c>
      <c r="C85" s="454"/>
      <c r="D85" s="465"/>
      <c r="E85" s="453" t="s">
        <v>507</v>
      </c>
      <c r="F85" s="455">
        <v>550</v>
      </c>
      <c r="G85" s="507">
        <v>604.06</v>
      </c>
      <c r="H85" s="533">
        <f t="shared" si="4"/>
        <v>1.098290909090909</v>
      </c>
      <c r="I85" s="508">
        <f>G85</f>
        <v>604.06</v>
      </c>
      <c r="J85" s="457"/>
    </row>
    <row r="86" spans="1:10" ht="20.25" customHeight="1">
      <c r="A86" s="448" t="s">
        <v>437</v>
      </c>
      <c r="B86" s="452" t="s">
        <v>217</v>
      </c>
      <c r="C86" s="450"/>
      <c r="D86" s="450">
        <v>80130</v>
      </c>
      <c r="E86" s="450"/>
      <c r="F86" s="424">
        <f>F87+F88+F89+F90+F91+F92</f>
        <v>229581</v>
      </c>
      <c r="G86" s="505">
        <f>G87+G88+G89+G90+G91+G92</f>
        <v>230978.91000000003</v>
      </c>
      <c r="H86" s="532">
        <f t="shared" si="4"/>
        <v>1.0060889620656763</v>
      </c>
      <c r="I86" s="505">
        <f>I87+I88+I89+I90+I91+I92</f>
        <v>219090.09000000003</v>
      </c>
      <c r="J86" s="536">
        <f>J87+J88+J89+J90+J91+J92</f>
        <v>11888.82</v>
      </c>
    </row>
    <row r="87" spans="1:10" ht="23.25" customHeight="1">
      <c r="A87" s="136"/>
      <c r="B87" s="241" t="s">
        <v>526</v>
      </c>
      <c r="C87" s="454"/>
      <c r="D87" s="465"/>
      <c r="E87" s="453" t="s">
        <v>509</v>
      </c>
      <c r="F87" s="455">
        <v>57095</v>
      </c>
      <c r="G87" s="507">
        <v>57051.98</v>
      </c>
      <c r="H87" s="533">
        <f t="shared" si="4"/>
        <v>0.9992465189596288</v>
      </c>
      <c r="I87" s="508">
        <f>G87</f>
        <v>57051.98</v>
      </c>
      <c r="J87" s="457"/>
    </row>
    <row r="88" spans="1:10" ht="15" customHeight="1">
      <c r="A88" s="136"/>
      <c r="B88" s="241" t="s">
        <v>442</v>
      </c>
      <c r="C88" s="454"/>
      <c r="D88" s="465"/>
      <c r="E88" s="453" t="s">
        <v>510</v>
      </c>
      <c r="F88" s="455">
        <v>58525</v>
      </c>
      <c r="G88" s="507">
        <v>59499.75</v>
      </c>
      <c r="H88" s="533">
        <f t="shared" si="4"/>
        <v>1.0166552755232807</v>
      </c>
      <c r="I88" s="508">
        <f>G88</f>
        <v>59499.75</v>
      </c>
      <c r="J88" s="457"/>
    </row>
    <row r="89" spans="1:10" ht="15.75" customHeight="1">
      <c r="A89" s="136"/>
      <c r="B89" s="241" t="s">
        <v>317</v>
      </c>
      <c r="C89" s="454"/>
      <c r="D89" s="465"/>
      <c r="E89" s="453" t="s">
        <v>316</v>
      </c>
      <c r="F89" s="455">
        <v>11889</v>
      </c>
      <c r="G89" s="507">
        <v>11888.82</v>
      </c>
      <c r="H89" s="533">
        <f t="shared" si="4"/>
        <v>0.9999848599545799</v>
      </c>
      <c r="I89" s="508"/>
      <c r="J89" s="510">
        <f>G89</f>
        <v>11888.82</v>
      </c>
    </row>
    <row r="90" spans="1:10" ht="15.75" customHeight="1">
      <c r="A90" s="136"/>
      <c r="B90" s="241" t="s">
        <v>436</v>
      </c>
      <c r="C90" s="454"/>
      <c r="D90" s="465"/>
      <c r="E90" s="453" t="s">
        <v>507</v>
      </c>
      <c r="F90" s="455">
        <v>640</v>
      </c>
      <c r="G90" s="507">
        <v>723.17</v>
      </c>
      <c r="H90" s="533">
        <f t="shared" si="4"/>
        <v>1.129953125</v>
      </c>
      <c r="I90" s="508">
        <f>G90</f>
        <v>723.17</v>
      </c>
      <c r="J90" s="457"/>
    </row>
    <row r="91" spans="1:10" ht="16.5" customHeight="1">
      <c r="A91" s="136"/>
      <c r="B91" s="241" t="s">
        <v>466</v>
      </c>
      <c r="C91" s="454"/>
      <c r="D91" s="465"/>
      <c r="E91" s="453" t="s">
        <v>511</v>
      </c>
      <c r="F91" s="455">
        <v>100472</v>
      </c>
      <c r="G91" s="507">
        <v>100855.19</v>
      </c>
      <c r="H91" s="533">
        <f t="shared" si="4"/>
        <v>1.0038138983995541</v>
      </c>
      <c r="I91" s="508">
        <f>G91</f>
        <v>100855.19</v>
      </c>
      <c r="J91" s="457"/>
    </row>
    <row r="92" spans="1:10" ht="21" customHeight="1">
      <c r="A92" s="136"/>
      <c r="B92" s="241" t="s">
        <v>756</v>
      </c>
      <c r="C92" s="454"/>
      <c r="D92" s="465"/>
      <c r="E92" s="453" t="s">
        <v>755</v>
      </c>
      <c r="F92" s="455">
        <v>960</v>
      </c>
      <c r="G92" s="507">
        <v>960</v>
      </c>
      <c r="H92" s="533">
        <f t="shared" si="4"/>
        <v>1</v>
      </c>
      <c r="I92" s="508">
        <f>G92</f>
        <v>960</v>
      </c>
      <c r="J92" s="457"/>
    </row>
    <row r="93" spans="1:10" ht="19.5" customHeight="1">
      <c r="A93" s="473" t="s">
        <v>473</v>
      </c>
      <c r="B93" s="458" t="s">
        <v>158</v>
      </c>
      <c r="C93" s="347"/>
      <c r="D93" s="458">
        <v>80195</v>
      </c>
      <c r="E93" s="347"/>
      <c r="F93" s="345">
        <f>F94</f>
        <v>75577</v>
      </c>
      <c r="G93" s="509">
        <f>G94</f>
        <v>75577</v>
      </c>
      <c r="H93" s="532">
        <f t="shared" si="4"/>
        <v>1</v>
      </c>
      <c r="I93" s="509">
        <f>I94</f>
        <v>75577</v>
      </c>
      <c r="J93" s="537">
        <f>J94</f>
        <v>0</v>
      </c>
    </row>
    <row r="94" spans="1:10" ht="16.5" customHeight="1">
      <c r="A94" s="136"/>
      <c r="B94" s="241" t="s">
        <v>457</v>
      </c>
      <c r="C94" s="454"/>
      <c r="D94" s="465"/>
      <c r="E94" s="453" t="s">
        <v>703</v>
      </c>
      <c r="F94" s="455">
        <v>75577</v>
      </c>
      <c r="G94" s="507">
        <v>75577</v>
      </c>
      <c r="H94" s="530">
        <f t="shared" si="4"/>
        <v>1</v>
      </c>
      <c r="I94" s="508">
        <f>G94</f>
        <v>75577</v>
      </c>
      <c r="J94" s="457"/>
    </row>
    <row r="95" spans="1:10" ht="20.25" customHeight="1">
      <c r="A95" s="193">
        <v>12</v>
      </c>
      <c r="B95" s="34" t="s">
        <v>390</v>
      </c>
      <c r="C95" s="36">
        <v>803</v>
      </c>
      <c r="D95" s="36"/>
      <c r="E95" s="446"/>
      <c r="F95" s="447">
        <f>F96</f>
        <v>389040</v>
      </c>
      <c r="G95" s="504">
        <f>G96</f>
        <v>389039.29000000004</v>
      </c>
      <c r="H95" s="530">
        <f t="shared" si="4"/>
        <v>0.9999981749948592</v>
      </c>
      <c r="I95" s="504">
        <f>I96</f>
        <v>389039.29000000004</v>
      </c>
      <c r="J95" s="535">
        <f>J96</f>
        <v>0</v>
      </c>
    </row>
    <row r="96" spans="1:10" ht="20.25" customHeight="1">
      <c r="A96" s="448" t="s">
        <v>366</v>
      </c>
      <c r="B96" s="452" t="s">
        <v>324</v>
      </c>
      <c r="C96" s="450"/>
      <c r="D96" s="450">
        <v>80309</v>
      </c>
      <c r="E96" s="450"/>
      <c r="F96" s="424">
        <f>F97+F98+F99</f>
        <v>389040</v>
      </c>
      <c r="G96" s="505">
        <f>G97+G98+G99</f>
        <v>389039.29000000004</v>
      </c>
      <c r="H96" s="532">
        <f t="shared" si="4"/>
        <v>0.9999981749948592</v>
      </c>
      <c r="I96" s="505">
        <f>I97+I98+I99</f>
        <v>389039.29000000004</v>
      </c>
      <c r="J96" s="536">
        <f>J97+J98+J99</f>
        <v>0</v>
      </c>
    </row>
    <row r="97" spans="1:10" ht="20.25" customHeight="1">
      <c r="A97" s="136"/>
      <c r="B97" s="241" t="s">
        <v>436</v>
      </c>
      <c r="C97" s="454"/>
      <c r="D97" s="453"/>
      <c r="E97" s="453" t="s">
        <v>507</v>
      </c>
      <c r="F97" s="455">
        <v>116</v>
      </c>
      <c r="G97" s="507">
        <v>115.64</v>
      </c>
      <c r="H97" s="533">
        <f t="shared" si="4"/>
        <v>0.9968965517241379</v>
      </c>
      <c r="I97" s="508">
        <f>G97</f>
        <v>115.64</v>
      </c>
      <c r="J97" s="457"/>
    </row>
    <row r="98" spans="1:10" ht="48" customHeight="1">
      <c r="A98" s="136"/>
      <c r="B98" s="241" t="s">
        <v>460</v>
      </c>
      <c r="C98" s="454"/>
      <c r="D98" s="454"/>
      <c r="E98" s="453" t="s">
        <v>368</v>
      </c>
      <c r="F98" s="455">
        <v>291693</v>
      </c>
      <c r="G98" s="507">
        <v>291692.74</v>
      </c>
      <c r="H98" s="533">
        <f t="shared" si="4"/>
        <v>0.9999991086519046</v>
      </c>
      <c r="I98" s="508">
        <f>G98</f>
        <v>291692.74</v>
      </c>
      <c r="J98" s="457"/>
    </row>
    <row r="99" spans="1:10" ht="47.25" customHeight="1">
      <c r="A99" s="136"/>
      <c r="B99" s="241" t="s">
        <v>460</v>
      </c>
      <c r="C99" s="454"/>
      <c r="D99" s="454"/>
      <c r="E99" s="453" t="s">
        <v>369</v>
      </c>
      <c r="F99" s="455">
        <v>97231</v>
      </c>
      <c r="G99" s="507">
        <v>97230.91</v>
      </c>
      <c r="H99" s="533">
        <f t="shared" si="4"/>
        <v>0.9999990743692856</v>
      </c>
      <c r="I99" s="508">
        <f>G99</f>
        <v>97230.91</v>
      </c>
      <c r="J99" s="457"/>
    </row>
    <row r="100" spans="1:10" s="8" customFormat="1" ht="20.25" customHeight="1">
      <c r="A100" s="193" t="s">
        <v>450</v>
      </c>
      <c r="B100" s="34" t="s">
        <v>474</v>
      </c>
      <c r="C100" s="36">
        <v>851</v>
      </c>
      <c r="D100" s="36"/>
      <c r="E100" s="445"/>
      <c r="F100" s="447">
        <f>F101+F107+F109</f>
        <v>4968223</v>
      </c>
      <c r="G100" s="504">
        <f>G101+G107+G109</f>
        <v>4968223.140000001</v>
      </c>
      <c r="H100" s="530">
        <f t="shared" si="4"/>
        <v>1.0000000281790895</v>
      </c>
      <c r="I100" s="504">
        <f>I101+I107+I109</f>
        <v>724392</v>
      </c>
      <c r="J100" s="535">
        <f>J101+J107+J109</f>
        <v>4243831.140000001</v>
      </c>
    </row>
    <row r="101" spans="1:10" ht="20.25" customHeight="1">
      <c r="A101" s="448" t="s">
        <v>434</v>
      </c>
      <c r="B101" s="452" t="s">
        <v>243</v>
      </c>
      <c r="C101" s="450"/>
      <c r="D101" s="450">
        <v>85111</v>
      </c>
      <c r="E101" s="451"/>
      <c r="F101" s="424">
        <f>F102+F103+F104+F105+F106</f>
        <v>4297951</v>
      </c>
      <c r="G101" s="505">
        <f>G102+G103+G104+G105+G106</f>
        <v>4297951.140000001</v>
      </c>
      <c r="H101" s="532">
        <f t="shared" si="4"/>
        <v>1.0000000325736613</v>
      </c>
      <c r="I101" s="505">
        <f>I102+I103+I104+I105+I106</f>
        <v>54120</v>
      </c>
      <c r="J101" s="536">
        <f>J102+J103+J104+J105+J106</f>
        <v>4243831.140000001</v>
      </c>
    </row>
    <row r="102" spans="1:10" ht="22.5" customHeight="1">
      <c r="A102" s="136"/>
      <c r="B102" s="241" t="s">
        <v>526</v>
      </c>
      <c r="C102" s="454"/>
      <c r="D102" s="454"/>
      <c r="E102" s="453" t="s">
        <v>509</v>
      </c>
      <c r="F102" s="455">
        <v>54120</v>
      </c>
      <c r="G102" s="507">
        <v>54120</v>
      </c>
      <c r="H102" s="533">
        <f t="shared" si="4"/>
        <v>1</v>
      </c>
      <c r="I102" s="508">
        <f>G102</f>
        <v>54120</v>
      </c>
      <c r="J102" s="457"/>
    </row>
    <row r="103" spans="1:10" ht="22.5" customHeight="1">
      <c r="A103" s="136"/>
      <c r="B103" s="241" t="s">
        <v>370</v>
      </c>
      <c r="C103" s="454"/>
      <c r="D103" s="454"/>
      <c r="E103" s="453" t="s">
        <v>389</v>
      </c>
      <c r="F103" s="455">
        <v>2255369</v>
      </c>
      <c r="G103" s="507">
        <v>2255369.14</v>
      </c>
      <c r="H103" s="533">
        <f t="shared" si="4"/>
        <v>1.0000000620740996</v>
      </c>
      <c r="I103" s="461"/>
      <c r="J103" s="510">
        <f>G103</f>
        <v>2255369.14</v>
      </c>
    </row>
    <row r="104" spans="1:10" ht="24" customHeight="1">
      <c r="A104" s="136"/>
      <c r="B104" s="241" t="s">
        <v>527</v>
      </c>
      <c r="C104" s="454"/>
      <c r="D104" s="454"/>
      <c r="E104" s="453" t="s">
        <v>867</v>
      </c>
      <c r="F104" s="455">
        <v>663602</v>
      </c>
      <c r="G104" s="507">
        <v>663602.27</v>
      </c>
      <c r="H104" s="533">
        <f t="shared" si="4"/>
        <v>1.0000004068703832</v>
      </c>
      <c r="I104" s="461"/>
      <c r="J104" s="510">
        <f>G104</f>
        <v>663602.27</v>
      </c>
    </row>
    <row r="105" spans="1:10" ht="22.5" customHeight="1">
      <c r="A105" s="136"/>
      <c r="B105" s="241" t="s">
        <v>108</v>
      </c>
      <c r="C105" s="454"/>
      <c r="D105" s="465"/>
      <c r="E105" s="453" t="s">
        <v>497</v>
      </c>
      <c r="F105" s="455">
        <v>579439</v>
      </c>
      <c r="G105" s="507">
        <v>579438.73</v>
      </c>
      <c r="H105" s="533">
        <f t="shared" si="4"/>
        <v>0.9999995340320551</v>
      </c>
      <c r="I105" s="461"/>
      <c r="J105" s="510">
        <f>G105</f>
        <v>579438.73</v>
      </c>
    </row>
    <row r="106" spans="1:10" ht="21.75" customHeight="1">
      <c r="A106" s="136"/>
      <c r="B106" s="241" t="s">
        <v>446</v>
      </c>
      <c r="C106" s="454"/>
      <c r="D106" s="465"/>
      <c r="E106" s="453" t="s">
        <v>367</v>
      </c>
      <c r="F106" s="455">
        <v>745421</v>
      </c>
      <c r="G106" s="507">
        <v>745421</v>
      </c>
      <c r="H106" s="533">
        <f t="shared" si="4"/>
        <v>1</v>
      </c>
      <c r="I106" s="461"/>
      <c r="J106" s="510">
        <f>G106</f>
        <v>745421</v>
      </c>
    </row>
    <row r="107" spans="1:10" ht="19.5" customHeight="1">
      <c r="A107" s="448" t="s">
        <v>437</v>
      </c>
      <c r="B107" s="452" t="s">
        <v>750</v>
      </c>
      <c r="C107" s="452"/>
      <c r="D107" s="452">
        <v>85154</v>
      </c>
      <c r="E107" s="452"/>
      <c r="F107" s="474">
        <f>F108</f>
        <v>25625</v>
      </c>
      <c r="G107" s="511">
        <f>G108</f>
        <v>25625</v>
      </c>
      <c r="H107" s="532">
        <f t="shared" si="4"/>
        <v>1</v>
      </c>
      <c r="I107" s="511">
        <f>I108</f>
        <v>25625</v>
      </c>
      <c r="J107" s="539">
        <f>J108</f>
        <v>0</v>
      </c>
    </row>
    <row r="108" spans="1:10" ht="34.5" customHeight="1">
      <c r="A108" s="467"/>
      <c r="B108" s="241" t="s">
        <v>109</v>
      </c>
      <c r="C108" s="454"/>
      <c r="D108" s="465"/>
      <c r="E108" s="453" t="s">
        <v>417</v>
      </c>
      <c r="F108" s="455">
        <v>25625</v>
      </c>
      <c r="G108" s="507">
        <v>25625</v>
      </c>
      <c r="H108" s="533">
        <f t="shared" si="4"/>
        <v>1</v>
      </c>
      <c r="I108" s="508">
        <f>G108</f>
        <v>25625</v>
      </c>
      <c r="J108" s="457"/>
    </row>
    <row r="109" spans="1:10" ht="24.75" customHeight="1">
      <c r="A109" s="448" t="s">
        <v>473</v>
      </c>
      <c r="B109" s="452" t="s">
        <v>481</v>
      </c>
      <c r="C109" s="450"/>
      <c r="D109" s="450">
        <v>85156</v>
      </c>
      <c r="E109" s="452"/>
      <c r="F109" s="424">
        <f>F110</f>
        <v>644647</v>
      </c>
      <c r="G109" s="505">
        <f>G110</f>
        <v>644647</v>
      </c>
      <c r="H109" s="532">
        <f t="shared" si="4"/>
        <v>1</v>
      </c>
      <c r="I109" s="505">
        <f>I110</f>
        <v>644647</v>
      </c>
      <c r="J109" s="536">
        <f>J110</f>
        <v>0</v>
      </c>
    </row>
    <row r="110" spans="1:10" ht="27" customHeight="1">
      <c r="A110" s="185"/>
      <c r="B110" s="241" t="s">
        <v>454</v>
      </c>
      <c r="C110" s="454"/>
      <c r="D110" s="454"/>
      <c r="E110" s="454">
        <v>2110</v>
      </c>
      <c r="F110" s="455">
        <v>644647</v>
      </c>
      <c r="G110" s="507">
        <v>644647</v>
      </c>
      <c r="H110" s="533">
        <f t="shared" si="4"/>
        <v>1</v>
      </c>
      <c r="I110" s="508">
        <f>G110</f>
        <v>644647</v>
      </c>
      <c r="J110" s="457"/>
    </row>
    <row r="111" spans="1:10" ht="20.25" customHeight="1">
      <c r="A111" s="193" t="s">
        <v>455</v>
      </c>
      <c r="B111" s="34" t="s">
        <v>180</v>
      </c>
      <c r="C111" s="36">
        <v>852</v>
      </c>
      <c r="D111" s="36"/>
      <c r="E111" s="36"/>
      <c r="F111" s="447">
        <f>F112+F117+F122+F124+F128+F132+F135</f>
        <v>2286976</v>
      </c>
      <c r="G111" s="504">
        <f>G112+G117+G122+G124+G128+G132+G135</f>
        <v>2288784.08</v>
      </c>
      <c r="H111" s="530">
        <f t="shared" si="4"/>
        <v>1.0007905985895786</v>
      </c>
      <c r="I111" s="504">
        <f>I112+I117+I122+I124+I128+I132+I135</f>
        <v>2288742.08</v>
      </c>
      <c r="J111" s="535">
        <f>J112+J117+J122+J124+J128+J132+J135</f>
        <v>42</v>
      </c>
    </row>
    <row r="112" spans="1:10" ht="20.25" customHeight="1">
      <c r="A112" s="448" t="s">
        <v>434</v>
      </c>
      <c r="B112" s="452" t="s">
        <v>364</v>
      </c>
      <c r="C112" s="451"/>
      <c r="D112" s="451" t="s">
        <v>181</v>
      </c>
      <c r="E112" s="451"/>
      <c r="F112" s="424">
        <f>F113+F114+F115+F116</f>
        <v>428546</v>
      </c>
      <c r="G112" s="505">
        <f>G113+G114+G115+G116</f>
        <v>429272.38</v>
      </c>
      <c r="H112" s="532">
        <f t="shared" si="4"/>
        <v>1.0016949872359093</v>
      </c>
      <c r="I112" s="505">
        <f>I113+I114+I115+I116</f>
        <v>429272.38</v>
      </c>
      <c r="J112" s="536">
        <f>J113+J114+J115+J116</f>
        <v>0</v>
      </c>
    </row>
    <row r="113" spans="1:10" ht="24" customHeight="1">
      <c r="A113" s="136"/>
      <c r="B113" s="241" t="s">
        <v>344</v>
      </c>
      <c r="C113" s="464"/>
      <c r="D113" s="464"/>
      <c r="E113" s="453" t="s">
        <v>345</v>
      </c>
      <c r="F113" s="455">
        <v>521</v>
      </c>
      <c r="G113" s="507">
        <v>757.87</v>
      </c>
      <c r="H113" s="533">
        <f t="shared" si="4"/>
        <v>1.4546449136276391</v>
      </c>
      <c r="I113" s="508">
        <f>G113</f>
        <v>757.87</v>
      </c>
      <c r="J113" s="457"/>
    </row>
    <row r="114" spans="1:10" ht="21" customHeight="1">
      <c r="A114" s="136"/>
      <c r="B114" s="241" t="s">
        <v>436</v>
      </c>
      <c r="C114" s="453"/>
      <c r="D114" s="453"/>
      <c r="E114" s="453" t="s">
        <v>507</v>
      </c>
      <c r="F114" s="455">
        <v>500</v>
      </c>
      <c r="G114" s="507">
        <v>989.57</v>
      </c>
      <c r="H114" s="533">
        <f t="shared" si="4"/>
        <v>1.9791400000000001</v>
      </c>
      <c r="I114" s="508">
        <f>G114</f>
        <v>989.57</v>
      </c>
      <c r="J114" s="457"/>
    </row>
    <row r="115" spans="1:10" ht="21" customHeight="1">
      <c r="A115" s="136"/>
      <c r="B115" s="241" t="s">
        <v>457</v>
      </c>
      <c r="C115" s="453"/>
      <c r="D115" s="453"/>
      <c r="E115" s="453" t="s">
        <v>703</v>
      </c>
      <c r="F115" s="455">
        <v>303000</v>
      </c>
      <c r="G115" s="507">
        <v>303000</v>
      </c>
      <c r="H115" s="533">
        <f t="shared" si="4"/>
        <v>1</v>
      </c>
      <c r="I115" s="508">
        <f>G115</f>
        <v>303000</v>
      </c>
      <c r="J115" s="457"/>
    </row>
    <row r="116" spans="1:10" ht="27.75" customHeight="1">
      <c r="A116" s="136"/>
      <c r="B116" s="241" t="s">
        <v>456</v>
      </c>
      <c r="C116" s="465"/>
      <c r="D116" s="454"/>
      <c r="E116" s="454">
        <v>2320</v>
      </c>
      <c r="F116" s="455">
        <v>124525</v>
      </c>
      <c r="G116" s="507">
        <v>124524.94</v>
      </c>
      <c r="H116" s="533">
        <f t="shared" si="4"/>
        <v>0.9999995181690424</v>
      </c>
      <c r="I116" s="508">
        <f>G116</f>
        <v>124524.94</v>
      </c>
      <c r="J116" s="457"/>
    </row>
    <row r="117" spans="1:10" ht="21.75" customHeight="1">
      <c r="A117" s="448" t="s">
        <v>437</v>
      </c>
      <c r="B117" s="452" t="s">
        <v>255</v>
      </c>
      <c r="C117" s="451"/>
      <c r="D117" s="451" t="s">
        <v>182</v>
      </c>
      <c r="E117" s="451"/>
      <c r="F117" s="424">
        <f>SUM(F118:F121)</f>
        <v>1022372</v>
      </c>
      <c r="G117" s="505">
        <f>SUM(G118:G121)</f>
        <v>1022356.27</v>
      </c>
      <c r="H117" s="532">
        <f t="shared" si="4"/>
        <v>0.9999846142108744</v>
      </c>
      <c r="I117" s="505">
        <f>SUM(I118:I121)</f>
        <v>1022314.27</v>
      </c>
      <c r="J117" s="536">
        <f>SUM(J118:J121)</f>
        <v>42</v>
      </c>
    </row>
    <row r="118" spans="1:10" ht="15.75" customHeight="1">
      <c r="A118" s="185"/>
      <c r="B118" s="241" t="s">
        <v>442</v>
      </c>
      <c r="C118" s="453"/>
      <c r="D118" s="453"/>
      <c r="E118" s="453" t="s">
        <v>510</v>
      </c>
      <c r="F118" s="455">
        <v>440195</v>
      </c>
      <c r="G118" s="507">
        <v>440195</v>
      </c>
      <c r="H118" s="533">
        <f t="shared" si="4"/>
        <v>1</v>
      </c>
      <c r="I118" s="508">
        <f>G118</f>
        <v>440195</v>
      </c>
      <c r="J118" s="457"/>
    </row>
    <row r="119" spans="1:10" ht="15.75" customHeight="1">
      <c r="A119" s="185"/>
      <c r="B119" s="241" t="s">
        <v>317</v>
      </c>
      <c r="C119" s="453"/>
      <c r="D119" s="453"/>
      <c r="E119" s="453" t="s">
        <v>316</v>
      </c>
      <c r="F119" s="455">
        <v>42</v>
      </c>
      <c r="G119" s="507">
        <v>42</v>
      </c>
      <c r="H119" s="533">
        <f t="shared" si="4"/>
        <v>1</v>
      </c>
      <c r="I119" s="508"/>
      <c r="J119" s="510">
        <f>G119</f>
        <v>42</v>
      </c>
    </row>
    <row r="120" spans="1:10" ht="15" customHeight="1">
      <c r="A120" s="185"/>
      <c r="B120" s="241" t="s">
        <v>436</v>
      </c>
      <c r="C120" s="453"/>
      <c r="D120" s="453"/>
      <c r="E120" s="453" t="s">
        <v>507</v>
      </c>
      <c r="F120" s="455">
        <v>350</v>
      </c>
      <c r="G120" s="507">
        <v>334.27</v>
      </c>
      <c r="H120" s="533">
        <f t="shared" si="4"/>
        <v>0.9550571428571428</v>
      </c>
      <c r="I120" s="508">
        <f>G120</f>
        <v>334.27</v>
      </c>
      <c r="J120" s="457"/>
    </row>
    <row r="121" spans="1:10" ht="20.25" customHeight="1">
      <c r="A121" s="185"/>
      <c r="B121" s="241" t="s">
        <v>457</v>
      </c>
      <c r="C121" s="454"/>
      <c r="D121" s="465"/>
      <c r="E121" s="454">
        <v>2130</v>
      </c>
      <c r="F121" s="455">
        <v>581785</v>
      </c>
      <c r="G121" s="507">
        <v>581785</v>
      </c>
      <c r="H121" s="533">
        <f t="shared" si="4"/>
        <v>1</v>
      </c>
      <c r="I121" s="508">
        <f>G121</f>
        <v>581785</v>
      </c>
      <c r="J121" s="457"/>
    </row>
    <row r="122" spans="1:10" ht="20.25" customHeight="1">
      <c r="A122" s="448" t="s">
        <v>473</v>
      </c>
      <c r="B122" s="458" t="s">
        <v>458</v>
      </c>
      <c r="C122" s="459"/>
      <c r="D122" s="458">
        <v>85203</v>
      </c>
      <c r="E122" s="459"/>
      <c r="F122" s="345">
        <f>F123</f>
        <v>300000</v>
      </c>
      <c r="G122" s="509">
        <f>G123</f>
        <v>300000</v>
      </c>
      <c r="H122" s="532">
        <f t="shared" si="4"/>
        <v>1</v>
      </c>
      <c r="I122" s="509">
        <f>I123</f>
        <v>300000</v>
      </c>
      <c r="J122" s="537">
        <f>J123</f>
        <v>0</v>
      </c>
    </row>
    <row r="123" spans="1:10" ht="23.25" customHeight="1">
      <c r="A123" s="185"/>
      <c r="B123" s="241" t="s">
        <v>454</v>
      </c>
      <c r="C123" s="454"/>
      <c r="D123" s="465"/>
      <c r="E123" s="454">
        <v>2110</v>
      </c>
      <c r="F123" s="455">
        <v>300000</v>
      </c>
      <c r="G123" s="507">
        <v>300000</v>
      </c>
      <c r="H123" s="533">
        <f t="shared" si="4"/>
        <v>1</v>
      </c>
      <c r="I123" s="508">
        <f>G123</f>
        <v>300000</v>
      </c>
      <c r="J123" s="457"/>
    </row>
    <row r="124" spans="1:10" ht="19.5" customHeight="1">
      <c r="A124" s="448" t="s">
        <v>475</v>
      </c>
      <c r="B124" s="452" t="s">
        <v>365</v>
      </c>
      <c r="C124" s="451"/>
      <c r="D124" s="451" t="s">
        <v>187</v>
      </c>
      <c r="E124" s="451"/>
      <c r="F124" s="424">
        <f>F125+F126+F127</f>
        <v>91618</v>
      </c>
      <c r="G124" s="505">
        <f>G125+G126+G127</f>
        <v>91686.76000000001</v>
      </c>
      <c r="H124" s="532">
        <f t="shared" si="4"/>
        <v>1.000750507542186</v>
      </c>
      <c r="I124" s="505">
        <f>I125+I126+I127</f>
        <v>91686.76000000001</v>
      </c>
      <c r="J124" s="536">
        <f>J125+J126+J127</f>
        <v>0</v>
      </c>
    </row>
    <row r="125" spans="1:10" ht="24" customHeight="1">
      <c r="A125" s="185"/>
      <c r="B125" s="241" t="s">
        <v>344</v>
      </c>
      <c r="C125" s="453"/>
      <c r="D125" s="453"/>
      <c r="E125" s="453" t="s">
        <v>345</v>
      </c>
      <c r="F125" s="455">
        <v>500</v>
      </c>
      <c r="G125" s="507">
        <v>569.05</v>
      </c>
      <c r="H125" s="533">
        <f t="shared" si="4"/>
        <v>1.1381</v>
      </c>
      <c r="I125" s="508">
        <f>G125</f>
        <v>569.05</v>
      </c>
      <c r="J125" s="457"/>
    </row>
    <row r="126" spans="1:10" ht="24" customHeight="1">
      <c r="A126" s="185"/>
      <c r="B126" s="241" t="s">
        <v>697</v>
      </c>
      <c r="C126" s="453"/>
      <c r="D126" s="453"/>
      <c r="E126" s="453" t="s">
        <v>148</v>
      </c>
      <c r="F126" s="455">
        <v>34531</v>
      </c>
      <c r="G126" s="507">
        <v>34530.86</v>
      </c>
      <c r="H126" s="533">
        <f t="shared" si="4"/>
        <v>0.9999959456720049</v>
      </c>
      <c r="I126" s="508">
        <f>G126</f>
        <v>34530.86</v>
      </c>
      <c r="J126" s="457"/>
    </row>
    <row r="127" spans="1:10" ht="24" customHeight="1">
      <c r="A127" s="185"/>
      <c r="B127" s="241" t="s">
        <v>456</v>
      </c>
      <c r="C127" s="453"/>
      <c r="D127" s="453"/>
      <c r="E127" s="453" t="s">
        <v>235</v>
      </c>
      <c r="F127" s="455">
        <v>56587</v>
      </c>
      <c r="G127" s="507">
        <v>56586.85</v>
      </c>
      <c r="H127" s="533">
        <f t="shared" si="4"/>
        <v>0.9999973492144839</v>
      </c>
      <c r="I127" s="508">
        <f>G127</f>
        <v>56586.85</v>
      </c>
      <c r="J127" s="457"/>
    </row>
    <row r="128" spans="1:10" ht="20.25" customHeight="1">
      <c r="A128" s="448" t="s">
        <v>476</v>
      </c>
      <c r="B128" s="452" t="s">
        <v>557</v>
      </c>
      <c r="C128" s="451"/>
      <c r="D128" s="451" t="s">
        <v>183</v>
      </c>
      <c r="E128" s="451"/>
      <c r="F128" s="424">
        <f>F129+F130+F131</f>
        <v>88100</v>
      </c>
      <c r="G128" s="505">
        <f>G129+G130+G131</f>
        <v>88488.41</v>
      </c>
      <c r="H128" s="533">
        <f t="shared" si="4"/>
        <v>1.0044087400681045</v>
      </c>
      <c r="I128" s="505">
        <f>I129+I130+I131</f>
        <v>88488.41</v>
      </c>
      <c r="J128" s="536">
        <f>J129+J130+J131</f>
        <v>0</v>
      </c>
    </row>
    <row r="129" spans="1:10" ht="18.75" customHeight="1">
      <c r="A129" s="185"/>
      <c r="B129" s="241" t="s">
        <v>436</v>
      </c>
      <c r="C129" s="453"/>
      <c r="D129" s="453"/>
      <c r="E129" s="453" t="s">
        <v>507</v>
      </c>
      <c r="F129" s="455">
        <v>1200</v>
      </c>
      <c r="G129" s="507">
        <v>1588.41</v>
      </c>
      <c r="H129" s="533">
        <f t="shared" si="4"/>
        <v>1.3236750000000002</v>
      </c>
      <c r="I129" s="508">
        <f>G129</f>
        <v>1588.41</v>
      </c>
      <c r="J129" s="457"/>
    </row>
    <row r="130" spans="1:10" ht="22.5" customHeight="1">
      <c r="A130" s="185"/>
      <c r="B130" s="241" t="s">
        <v>454</v>
      </c>
      <c r="C130" s="453"/>
      <c r="D130" s="453"/>
      <c r="E130" s="453" t="s">
        <v>223</v>
      </c>
      <c r="F130" s="455">
        <v>12000</v>
      </c>
      <c r="G130" s="507">
        <v>12000</v>
      </c>
      <c r="H130" s="533">
        <f t="shared" si="4"/>
        <v>1</v>
      </c>
      <c r="I130" s="508">
        <f>G130</f>
        <v>12000</v>
      </c>
      <c r="J130" s="457"/>
    </row>
    <row r="131" spans="1:10" ht="20.25" customHeight="1">
      <c r="A131" s="185"/>
      <c r="B131" s="241" t="s">
        <v>457</v>
      </c>
      <c r="C131" s="453"/>
      <c r="D131" s="453"/>
      <c r="E131" s="453" t="s">
        <v>703</v>
      </c>
      <c r="F131" s="455">
        <v>74900</v>
      </c>
      <c r="G131" s="507">
        <v>74900</v>
      </c>
      <c r="H131" s="533">
        <f t="shared" si="4"/>
        <v>1</v>
      </c>
      <c r="I131" s="508">
        <f>G131</f>
        <v>74900</v>
      </c>
      <c r="J131" s="457"/>
    </row>
    <row r="132" spans="1:10" ht="38.25" customHeight="1">
      <c r="A132" s="448" t="s">
        <v>698</v>
      </c>
      <c r="B132" s="452" t="s">
        <v>339</v>
      </c>
      <c r="C132" s="451"/>
      <c r="D132" s="451" t="s">
        <v>337</v>
      </c>
      <c r="E132" s="451"/>
      <c r="F132" s="424">
        <f>F133+F134</f>
        <v>27890</v>
      </c>
      <c r="G132" s="505">
        <f>G133+G134</f>
        <v>28530.260000000002</v>
      </c>
      <c r="H132" s="532">
        <f t="shared" si="4"/>
        <v>1.022956615274292</v>
      </c>
      <c r="I132" s="505">
        <f>I133+I134</f>
        <v>28530.260000000002</v>
      </c>
      <c r="J132" s="536">
        <f>J133+J134</f>
        <v>0</v>
      </c>
    </row>
    <row r="133" spans="1:10" ht="19.5" customHeight="1">
      <c r="A133" s="467"/>
      <c r="B133" s="241" t="s">
        <v>466</v>
      </c>
      <c r="C133" s="468"/>
      <c r="D133" s="468"/>
      <c r="E133" s="468" t="s">
        <v>511</v>
      </c>
      <c r="F133" s="455">
        <v>3600</v>
      </c>
      <c r="G133" s="507">
        <v>4240.26</v>
      </c>
      <c r="H133" s="533">
        <f t="shared" si="4"/>
        <v>1.17785</v>
      </c>
      <c r="I133" s="508">
        <f>G133</f>
        <v>4240.26</v>
      </c>
      <c r="J133" s="457"/>
    </row>
    <row r="134" spans="1:10" ht="20.25" customHeight="1">
      <c r="A134" s="467"/>
      <c r="B134" s="241" t="s">
        <v>457</v>
      </c>
      <c r="C134" s="468"/>
      <c r="D134" s="468"/>
      <c r="E134" s="468" t="s">
        <v>703</v>
      </c>
      <c r="F134" s="455">
        <v>24290</v>
      </c>
      <c r="G134" s="507">
        <v>24290</v>
      </c>
      <c r="H134" s="533">
        <f aca="true" t="shared" si="5" ref="H134:H182">G134/F134</f>
        <v>1</v>
      </c>
      <c r="I134" s="508">
        <f>G134</f>
        <v>24290</v>
      </c>
      <c r="J134" s="457"/>
    </row>
    <row r="135" spans="1:10" ht="20.25" customHeight="1">
      <c r="A135" s="448" t="s">
        <v>634</v>
      </c>
      <c r="B135" s="458" t="s">
        <v>158</v>
      </c>
      <c r="C135" s="459"/>
      <c r="D135" s="458">
        <v>85295</v>
      </c>
      <c r="E135" s="459"/>
      <c r="F135" s="345">
        <f>F136</f>
        <v>328450</v>
      </c>
      <c r="G135" s="509">
        <f>G136</f>
        <v>328450</v>
      </c>
      <c r="H135" s="532">
        <f t="shared" si="5"/>
        <v>1</v>
      </c>
      <c r="I135" s="509">
        <f>I136</f>
        <v>328450</v>
      </c>
      <c r="J135" s="537">
        <f>J136</f>
        <v>0</v>
      </c>
    </row>
    <row r="136" spans="1:10" ht="34.5" customHeight="1">
      <c r="A136" s="467"/>
      <c r="B136" s="158" t="s">
        <v>110</v>
      </c>
      <c r="C136" s="468"/>
      <c r="D136" s="468"/>
      <c r="E136" s="468" t="s">
        <v>635</v>
      </c>
      <c r="F136" s="455">
        <v>328450</v>
      </c>
      <c r="G136" s="507">
        <v>328450</v>
      </c>
      <c r="H136" s="533">
        <f t="shared" si="5"/>
        <v>1</v>
      </c>
      <c r="I136" s="508">
        <f>G136</f>
        <v>328450</v>
      </c>
      <c r="J136" s="457"/>
    </row>
    <row r="137" spans="1:10" ht="29.25" customHeight="1">
      <c r="A137" s="193" t="s">
        <v>459</v>
      </c>
      <c r="B137" s="34" t="s">
        <v>184</v>
      </c>
      <c r="C137" s="445" t="s">
        <v>249</v>
      </c>
      <c r="D137" s="445"/>
      <c r="E137" s="445"/>
      <c r="F137" s="447">
        <f>F138+F140</f>
        <v>216191</v>
      </c>
      <c r="G137" s="504">
        <f>G138+G140</f>
        <v>215552.75</v>
      </c>
      <c r="H137" s="530">
        <f t="shared" si="5"/>
        <v>0.9970477494437788</v>
      </c>
      <c r="I137" s="504">
        <f>I138+I140</f>
        <v>215455.15</v>
      </c>
      <c r="J137" s="535">
        <f>J138+J140</f>
        <v>97.6</v>
      </c>
    </row>
    <row r="138" spans="1:10" s="27" customFormat="1" ht="18.75" customHeight="1">
      <c r="A138" s="448" t="s">
        <v>434</v>
      </c>
      <c r="B138" s="452" t="s">
        <v>477</v>
      </c>
      <c r="C138" s="451"/>
      <c r="D138" s="451" t="s">
        <v>260</v>
      </c>
      <c r="E138" s="451"/>
      <c r="F138" s="424">
        <f>F139</f>
        <v>44704</v>
      </c>
      <c r="G138" s="505">
        <f>G139</f>
        <v>44704.5</v>
      </c>
      <c r="H138" s="532">
        <f t="shared" si="5"/>
        <v>1.0000111846814603</v>
      </c>
      <c r="I138" s="505">
        <f>I139</f>
        <v>44704.5</v>
      </c>
      <c r="J138" s="536">
        <f>J139</f>
        <v>0</v>
      </c>
    </row>
    <row r="139" spans="1:10" s="27" customFormat="1" ht="18.75" customHeight="1">
      <c r="A139" s="185"/>
      <c r="B139" s="241" t="s">
        <v>466</v>
      </c>
      <c r="C139" s="453"/>
      <c r="D139" s="453"/>
      <c r="E139" s="453" t="s">
        <v>511</v>
      </c>
      <c r="F139" s="475">
        <v>44704</v>
      </c>
      <c r="G139" s="507">
        <v>44704.5</v>
      </c>
      <c r="H139" s="533">
        <f t="shared" si="5"/>
        <v>1.0000111846814603</v>
      </c>
      <c r="I139" s="512">
        <f>G139</f>
        <v>44704.5</v>
      </c>
      <c r="J139" s="476"/>
    </row>
    <row r="140" spans="1:10" s="8" customFormat="1" ht="19.5" customHeight="1">
      <c r="A140" s="448" t="s">
        <v>437</v>
      </c>
      <c r="B140" s="477" t="s">
        <v>291</v>
      </c>
      <c r="C140" s="451"/>
      <c r="D140" s="451" t="s">
        <v>290</v>
      </c>
      <c r="E140" s="451"/>
      <c r="F140" s="424">
        <f>SUM(F141:F145)</f>
        <v>171487</v>
      </c>
      <c r="G140" s="505">
        <f>SUM(G141:G145)</f>
        <v>170848.25</v>
      </c>
      <c r="H140" s="532">
        <f t="shared" si="5"/>
        <v>0.9962752278598378</v>
      </c>
      <c r="I140" s="505">
        <f>SUM(I141:I145)</f>
        <v>170750.65</v>
      </c>
      <c r="J140" s="536">
        <f>SUM(J141:J145)</f>
        <v>97.6</v>
      </c>
    </row>
    <row r="141" spans="1:10" s="8" customFormat="1" ht="24" customHeight="1">
      <c r="A141" s="467"/>
      <c r="B141" s="241" t="s">
        <v>526</v>
      </c>
      <c r="C141" s="468"/>
      <c r="D141" s="468"/>
      <c r="E141" s="468" t="s">
        <v>509</v>
      </c>
      <c r="F141" s="456">
        <v>20702</v>
      </c>
      <c r="G141" s="507">
        <v>20061.83</v>
      </c>
      <c r="H141" s="533">
        <f t="shared" si="5"/>
        <v>0.9690769007825332</v>
      </c>
      <c r="I141" s="513">
        <f>G141</f>
        <v>20061.83</v>
      </c>
      <c r="J141" s="478"/>
    </row>
    <row r="142" spans="1:10" s="8" customFormat="1" ht="18.75" customHeight="1">
      <c r="A142" s="467"/>
      <c r="B142" s="241" t="s">
        <v>317</v>
      </c>
      <c r="C142" s="468"/>
      <c r="D142" s="468"/>
      <c r="E142" s="468" t="s">
        <v>316</v>
      </c>
      <c r="F142" s="456">
        <v>98</v>
      </c>
      <c r="G142" s="507">
        <v>97.6</v>
      </c>
      <c r="H142" s="533">
        <f t="shared" si="5"/>
        <v>0.9959183673469387</v>
      </c>
      <c r="I142" s="513"/>
      <c r="J142" s="514">
        <f>G142</f>
        <v>97.6</v>
      </c>
    </row>
    <row r="143" spans="1:10" ht="18" customHeight="1">
      <c r="A143" s="185"/>
      <c r="B143" s="241" t="s">
        <v>436</v>
      </c>
      <c r="C143" s="453"/>
      <c r="D143" s="453"/>
      <c r="E143" s="453" t="s">
        <v>507</v>
      </c>
      <c r="F143" s="455">
        <v>450</v>
      </c>
      <c r="G143" s="507">
        <v>452.22</v>
      </c>
      <c r="H143" s="533">
        <f t="shared" si="5"/>
        <v>1.0049333333333335</v>
      </c>
      <c r="I143" s="513">
        <f>G143</f>
        <v>452.22</v>
      </c>
      <c r="J143" s="457"/>
    </row>
    <row r="144" spans="1:10" ht="18" customHeight="1">
      <c r="A144" s="185"/>
      <c r="B144" s="241" t="s">
        <v>466</v>
      </c>
      <c r="C144" s="453"/>
      <c r="D144" s="453"/>
      <c r="E144" s="453" t="s">
        <v>511</v>
      </c>
      <c r="F144" s="455">
        <v>37</v>
      </c>
      <c r="G144" s="507">
        <v>36.6</v>
      </c>
      <c r="H144" s="533">
        <f t="shared" si="5"/>
        <v>0.9891891891891892</v>
      </c>
      <c r="I144" s="513">
        <f>G144</f>
        <v>36.6</v>
      </c>
      <c r="J144" s="457"/>
    </row>
    <row r="145" spans="1:10" s="8" customFormat="1" ht="23.25" customHeight="1">
      <c r="A145" s="136"/>
      <c r="B145" s="241" t="s">
        <v>111</v>
      </c>
      <c r="C145" s="454"/>
      <c r="D145" s="454"/>
      <c r="E145" s="454">
        <v>2690</v>
      </c>
      <c r="F145" s="455">
        <v>150200</v>
      </c>
      <c r="G145" s="507">
        <v>150200</v>
      </c>
      <c r="H145" s="533">
        <f t="shared" si="5"/>
        <v>1</v>
      </c>
      <c r="I145" s="455">
        <f>G145</f>
        <v>150200</v>
      </c>
      <c r="J145" s="478"/>
    </row>
    <row r="146" spans="1:10" s="8" customFormat="1" ht="25.5" customHeight="1">
      <c r="A146" s="193" t="s">
        <v>461</v>
      </c>
      <c r="B146" s="34" t="s">
        <v>478</v>
      </c>
      <c r="C146" s="445" t="s">
        <v>293</v>
      </c>
      <c r="D146" s="466"/>
      <c r="E146" s="466"/>
      <c r="F146" s="447">
        <f>F147+F153+F157+F162</f>
        <v>691790</v>
      </c>
      <c r="G146" s="504">
        <f>G147+G153+G157+G162</f>
        <v>697659.3500000001</v>
      </c>
      <c r="H146" s="530">
        <f t="shared" si="5"/>
        <v>1.0084842943667878</v>
      </c>
      <c r="I146" s="504">
        <f>I147+I153+I157+I162</f>
        <v>697385.3500000001</v>
      </c>
      <c r="J146" s="535">
        <f>J147+J153+J157+J162</f>
        <v>274</v>
      </c>
    </row>
    <row r="147" spans="1:10" s="8" customFormat="1" ht="24" customHeight="1">
      <c r="A147" s="448" t="s">
        <v>434</v>
      </c>
      <c r="B147" s="452" t="s">
        <v>296</v>
      </c>
      <c r="C147" s="451"/>
      <c r="D147" s="451" t="s">
        <v>295</v>
      </c>
      <c r="E147" s="451"/>
      <c r="F147" s="424">
        <f>F148+F149+F150+F151+F152</f>
        <v>72625</v>
      </c>
      <c r="G147" s="505">
        <f>G148+G149+G150+G151+G152</f>
        <v>77043.53</v>
      </c>
      <c r="H147" s="532">
        <f t="shared" si="5"/>
        <v>1.0608403442340792</v>
      </c>
      <c r="I147" s="505">
        <f>I148+I149+I150+I151+I152</f>
        <v>76769.53</v>
      </c>
      <c r="J147" s="536">
        <f>J148+J149+J150+J151+J152</f>
        <v>274</v>
      </c>
    </row>
    <row r="148" spans="1:10" ht="23.25" customHeight="1">
      <c r="A148" s="185"/>
      <c r="B148" s="241" t="s">
        <v>346</v>
      </c>
      <c r="C148" s="453"/>
      <c r="D148" s="453"/>
      <c r="E148" s="453" t="s">
        <v>345</v>
      </c>
      <c r="F148" s="455">
        <v>33079</v>
      </c>
      <c r="G148" s="507">
        <v>36460.8</v>
      </c>
      <c r="H148" s="533">
        <f t="shared" si="5"/>
        <v>1.1022340457692192</v>
      </c>
      <c r="I148" s="508">
        <f>G148</f>
        <v>36460.8</v>
      </c>
      <c r="J148" s="457"/>
    </row>
    <row r="149" spans="1:10" ht="21.75" customHeight="1">
      <c r="A149" s="185"/>
      <c r="B149" s="241" t="s">
        <v>526</v>
      </c>
      <c r="C149" s="453"/>
      <c r="D149" s="453"/>
      <c r="E149" s="468" t="s">
        <v>509</v>
      </c>
      <c r="F149" s="456">
        <v>21351</v>
      </c>
      <c r="G149" s="507">
        <v>21351</v>
      </c>
      <c r="H149" s="533">
        <f t="shared" si="5"/>
        <v>1</v>
      </c>
      <c r="I149" s="508">
        <f>G149</f>
        <v>21351</v>
      </c>
      <c r="J149" s="457"/>
    </row>
    <row r="150" spans="1:10" ht="21.75" customHeight="1">
      <c r="A150" s="185"/>
      <c r="B150" s="241" t="s">
        <v>317</v>
      </c>
      <c r="C150" s="453"/>
      <c r="D150" s="453"/>
      <c r="E150" s="468" t="s">
        <v>316</v>
      </c>
      <c r="F150" s="456">
        <v>274</v>
      </c>
      <c r="G150" s="507">
        <v>274</v>
      </c>
      <c r="H150" s="533">
        <f t="shared" si="5"/>
        <v>1</v>
      </c>
      <c r="I150" s="508"/>
      <c r="J150" s="510">
        <f>G150</f>
        <v>274</v>
      </c>
    </row>
    <row r="151" spans="1:10" ht="21" customHeight="1">
      <c r="A151" s="185"/>
      <c r="B151" s="241" t="s">
        <v>436</v>
      </c>
      <c r="C151" s="453"/>
      <c r="D151" s="453"/>
      <c r="E151" s="453" t="s">
        <v>507</v>
      </c>
      <c r="F151" s="456">
        <v>1421</v>
      </c>
      <c r="G151" s="507">
        <v>1328.95</v>
      </c>
      <c r="H151" s="533">
        <f t="shared" si="5"/>
        <v>0.9352216748768474</v>
      </c>
      <c r="I151" s="508">
        <f>G151</f>
        <v>1328.95</v>
      </c>
      <c r="J151" s="457"/>
    </row>
    <row r="152" spans="1:10" ht="18.75" customHeight="1">
      <c r="A152" s="185"/>
      <c r="B152" s="241" t="s">
        <v>466</v>
      </c>
      <c r="C152" s="453"/>
      <c r="D152" s="453"/>
      <c r="E152" s="453" t="s">
        <v>511</v>
      </c>
      <c r="F152" s="456">
        <v>16500</v>
      </c>
      <c r="G152" s="507">
        <v>17628.78</v>
      </c>
      <c r="H152" s="533">
        <f t="shared" si="5"/>
        <v>1.068410909090909</v>
      </c>
      <c r="I152" s="508">
        <f>G152</f>
        <v>17628.78</v>
      </c>
      <c r="J152" s="457"/>
    </row>
    <row r="153" spans="1:10" ht="21" customHeight="1">
      <c r="A153" s="448" t="s">
        <v>437</v>
      </c>
      <c r="B153" s="452" t="s">
        <v>522</v>
      </c>
      <c r="C153" s="451"/>
      <c r="D153" s="451" t="s">
        <v>297</v>
      </c>
      <c r="E153" s="451"/>
      <c r="F153" s="424">
        <f>SUM(F154:F156)</f>
        <v>5687</v>
      </c>
      <c r="G153" s="505">
        <f>SUM(G154:G156)</f>
        <v>5693.38</v>
      </c>
      <c r="H153" s="532">
        <f t="shared" si="5"/>
        <v>1.0011218568665377</v>
      </c>
      <c r="I153" s="505">
        <f>SUM(I154:I156)</f>
        <v>5693.38</v>
      </c>
      <c r="J153" s="536">
        <f>SUM(J154:J156)</f>
        <v>0</v>
      </c>
    </row>
    <row r="154" spans="1:10" ht="22.5" customHeight="1">
      <c r="A154" s="467"/>
      <c r="B154" s="241" t="s">
        <v>442</v>
      </c>
      <c r="C154" s="468"/>
      <c r="D154" s="468"/>
      <c r="E154" s="468" t="s">
        <v>510</v>
      </c>
      <c r="F154" s="456">
        <v>152</v>
      </c>
      <c r="G154" s="507">
        <v>152</v>
      </c>
      <c r="H154" s="533">
        <f t="shared" si="5"/>
        <v>1</v>
      </c>
      <c r="I154" s="508">
        <f>G154</f>
        <v>152</v>
      </c>
      <c r="J154" s="479"/>
    </row>
    <row r="155" spans="1:10" ht="21" customHeight="1">
      <c r="A155" s="185"/>
      <c r="B155" s="241" t="s">
        <v>436</v>
      </c>
      <c r="C155" s="453"/>
      <c r="D155" s="453"/>
      <c r="E155" s="453" t="s">
        <v>507</v>
      </c>
      <c r="F155" s="456">
        <v>20</v>
      </c>
      <c r="G155" s="507">
        <v>26.38</v>
      </c>
      <c r="H155" s="533">
        <f t="shared" si="5"/>
        <v>1.319</v>
      </c>
      <c r="I155" s="508">
        <f>G155</f>
        <v>26.38</v>
      </c>
      <c r="J155" s="457"/>
    </row>
    <row r="156" spans="1:10" ht="21" customHeight="1">
      <c r="A156" s="185"/>
      <c r="B156" s="241" t="s">
        <v>457</v>
      </c>
      <c r="C156" s="453"/>
      <c r="D156" s="453"/>
      <c r="E156" s="453" t="s">
        <v>703</v>
      </c>
      <c r="F156" s="456">
        <v>5515</v>
      </c>
      <c r="G156" s="507">
        <v>5515</v>
      </c>
      <c r="H156" s="533">
        <f t="shared" si="5"/>
        <v>1</v>
      </c>
      <c r="I156" s="508">
        <f>G156</f>
        <v>5515</v>
      </c>
      <c r="J156" s="457"/>
    </row>
    <row r="157" spans="1:10" ht="18.75" customHeight="1">
      <c r="A157" s="448" t="s">
        <v>473</v>
      </c>
      <c r="B157" s="452" t="s">
        <v>300</v>
      </c>
      <c r="C157" s="451"/>
      <c r="D157" s="451" t="s">
        <v>299</v>
      </c>
      <c r="E157" s="451"/>
      <c r="F157" s="424">
        <f>F158+F159+F160+F161</f>
        <v>243962</v>
      </c>
      <c r="G157" s="505">
        <f>G158+G159+G160+G161</f>
        <v>247605.99</v>
      </c>
      <c r="H157" s="532">
        <f t="shared" si="5"/>
        <v>1.0149367114550627</v>
      </c>
      <c r="I157" s="505">
        <f>I158+I159+I160+I161</f>
        <v>247605.99</v>
      </c>
      <c r="J157" s="536">
        <f>J158+J159+J160+J161</f>
        <v>0</v>
      </c>
    </row>
    <row r="158" spans="1:10" ht="24.75" customHeight="1">
      <c r="A158" s="185"/>
      <c r="B158" s="241" t="s">
        <v>441</v>
      </c>
      <c r="C158" s="453"/>
      <c r="D158" s="453"/>
      <c r="E158" s="453" t="s">
        <v>509</v>
      </c>
      <c r="F158" s="456">
        <v>126382</v>
      </c>
      <c r="G158" s="507">
        <v>126832.39</v>
      </c>
      <c r="H158" s="533">
        <f t="shared" si="5"/>
        <v>1.0035637195170197</v>
      </c>
      <c r="I158" s="508">
        <f>G158</f>
        <v>126832.39</v>
      </c>
      <c r="J158" s="457"/>
    </row>
    <row r="159" spans="1:10" ht="21.75" customHeight="1">
      <c r="A159" s="185"/>
      <c r="B159" s="241" t="s">
        <v>442</v>
      </c>
      <c r="C159" s="453"/>
      <c r="D159" s="453"/>
      <c r="E159" s="453" t="s">
        <v>510</v>
      </c>
      <c r="F159" s="455">
        <v>102226</v>
      </c>
      <c r="G159" s="507">
        <v>105430.7</v>
      </c>
      <c r="H159" s="533">
        <f t="shared" si="5"/>
        <v>1.031349167530765</v>
      </c>
      <c r="I159" s="508">
        <f>G159</f>
        <v>105430.7</v>
      </c>
      <c r="J159" s="457"/>
    </row>
    <row r="160" spans="1:10" ht="21.75" customHeight="1">
      <c r="A160" s="185"/>
      <c r="B160" s="241" t="s">
        <v>436</v>
      </c>
      <c r="C160" s="453"/>
      <c r="D160" s="453"/>
      <c r="E160" s="453" t="s">
        <v>507</v>
      </c>
      <c r="F160" s="455">
        <v>140</v>
      </c>
      <c r="G160" s="507">
        <v>128.52</v>
      </c>
      <c r="H160" s="533">
        <f t="shared" si="5"/>
        <v>0.918</v>
      </c>
      <c r="I160" s="508">
        <f>G160</f>
        <v>128.52</v>
      </c>
      <c r="J160" s="457"/>
    </row>
    <row r="161" spans="1:10" ht="23.25" customHeight="1">
      <c r="A161" s="185"/>
      <c r="B161" s="241" t="s">
        <v>466</v>
      </c>
      <c r="C161" s="453"/>
      <c r="D161" s="453"/>
      <c r="E161" s="453" t="s">
        <v>511</v>
      </c>
      <c r="F161" s="455">
        <v>15214</v>
      </c>
      <c r="G161" s="507">
        <v>15214.38</v>
      </c>
      <c r="H161" s="533">
        <f t="shared" si="5"/>
        <v>1.000024976994873</v>
      </c>
      <c r="I161" s="508">
        <f>G161</f>
        <v>15214.38</v>
      </c>
      <c r="J161" s="457"/>
    </row>
    <row r="162" spans="1:10" ht="18" customHeight="1">
      <c r="A162" s="448" t="s">
        <v>475</v>
      </c>
      <c r="B162" s="452" t="s">
        <v>462</v>
      </c>
      <c r="C162" s="451"/>
      <c r="D162" s="451" t="s">
        <v>301</v>
      </c>
      <c r="E162" s="471"/>
      <c r="F162" s="424">
        <f>F163+F164+F165+F166+F167</f>
        <v>369516</v>
      </c>
      <c r="G162" s="505">
        <f>G163+G164+G165+G166+G167</f>
        <v>367316.45</v>
      </c>
      <c r="H162" s="532">
        <f t="shared" si="5"/>
        <v>0.994047483735481</v>
      </c>
      <c r="I162" s="505">
        <f>I163+I164+I165+I166+I167</f>
        <v>367316.45</v>
      </c>
      <c r="J162" s="536">
        <f>J163+J164+J165+J166+J167</f>
        <v>0</v>
      </c>
    </row>
    <row r="163" spans="1:10" ht="22.5" customHeight="1">
      <c r="A163" s="467"/>
      <c r="B163" s="241" t="s">
        <v>436</v>
      </c>
      <c r="C163" s="468"/>
      <c r="D163" s="468"/>
      <c r="E163" s="468" t="s">
        <v>507</v>
      </c>
      <c r="F163" s="455">
        <v>111</v>
      </c>
      <c r="G163" s="507">
        <v>111.2</v>
      </c>
      <c r="H163" s="533">
        <f t="shared" si="5"/>
        <v>1.0018018018018018</v>
      </c>
      <c r="I163" s="508">
        <f>G163</f>
        <v>111.2</v>
      </c>
      <c r="J163" s="457"/>
    </row>
    <row r="164" spans="1:10" ht="21.75" customHeight="1">
      <c r="A164" s="467"/>
      <c r="B164" s="241" t="s">
        <v>457</v>
      </c>
      <c r="C164" s="468"/>
      <c r="D164" s="468"/>
      <c r="E164" s="468" t="s">
        <v>703</v>
      </c>
      <c r="F164" s="455">
        <v>142602</v>
      </c>
      <c r="G164" s="507">
        <v>140402</v>
      </c>
      <c r="H164" s="533">
        <f t="shared" si="5"/>
        <v>0.9845724463892512</v>
      </c>
      <c r="I164" s="508">
        <f>G164</f>
        <v>140402</v>
      </c>
      <c r="J164" s="457"/>
    </row>
    <row r="165" spans="1:10" ht="33" customHeight="1">
      <c r="A165" s="467"/>
      <c r="B165" s="20" t="s">
        <v>501</v>
      </c>
      <c r="C165" s="468"/>
      <c r="D165" s="468"/>
      <c r="E165" s="468" t="s">
        <v>500</v>
      </c>
      <c r="F165" s="455">
        <v>850</v>
      </c>
      <c r="G165" s="507">
        <v>850</v>
      </c>
      <c r="H165" s="533">
        <f t="shared" si="5"/>
        <v>1</v>
      </c>
      <c r="I165" s="508">
        <f>G165</f>
        <v>850</v>
      </c>
      <c r="J165" s="457"/>
    </row>
    <row r="166" spans="1:10" ht="45" customHeight="1">
      <c r="A166" s="185"/>
      <c r="B166" s="20" t="s">
        <v>484</v>
      </c>
      <c r="C166" s="465"/>
      <c r="D166" s="465"/>
      <c r="E166" s="454">
        <v>2888</v>
      </c>
      <c r="F166" s="455">
        <v>153648</v>
      </c>
      <c r="G166" s="507">
        <v>153648.21</v>
      </c>
      <c r="H166" s="533">
        <f t="shared" si="5"/>
        <v>1.0000013667603873</v>
      </c>
      <c r="I166" s="508">
        <f>G166</f>
        <v>153648.21</v>
      </c>
      <c r="J166" s="457"/>
    </row>
    <row r="167" spans="1:10" ht="46.5" customHeight="1">
      <c r="A167" s="185"/>
      <c r="B167" s="20" t="s">
        <v>484</v>
      </c>
      <c r="C167" s="465"/>
      <c r="D167" s="465"/>
      <c r="E167" s="454">
        <v>2889</v>
      </c>
      <c r="F167" s="455">
        <v>72305</v>
      </c>
      <c r="G167" s="507">
        <v>72305.04</v>
      </c>
      <c r="H167" s="533">
        <f t="shared" si="5"/>
        <v>1.0000005532120877</v>
      </c>
      <c r="I167" s="508">
        <f>G167</f>
        <v>72305.04</v>
      </c>
      <c r="J167" s="457"/>
    </row>
    <row r="168" spans="1:10" ht="27.75" customHeight="1">
      <c r="A168" s="193" t="s">
        <v>713</v>
      </c>
      <c r="B168" s="36" t="s">
        <v>558</v>
      </c>
      <c r="C168" s="480">
        <v>900</v>
      </c>
      <c r="D168" s="480"/>
      <c r="E168" s="480"/>
      <c r="F168" s="481">
        <f>F169</f>
        <v>196500</v>
      </c>
      <c r="G168" s="515">
        <f>G169</f>
        <v>196500</v>
      </c>
      <c r="H168" s="530">
        <f t="shared" si="5"/>
        <v>1</v>
      </c>
      <c r="I168" s="515">
        <f>I169</f>
        <v>42000</v>
      </c>
      <c r="J168" s="540">
        <f>J169</f>
        <v>154500</v>
      </c>
    </row>
    <row r="169" spans="1:10" ht="24" customHeight="1">
      <c r="A169" s="448" t="s">
        <v>434</v>
      </c>
      <c r="B169" s="450" t="s">
        <v>714</v>
      </c>
      <c r="C169" s="459"/>
      <c r="D169" s="458">
        <v>90011</v>
      </c>
      <c r="E169" s="459"/>
      <c r="F169" s="345">
        <f>SUM(F170:F171)</f>
        <v>196500</v>
      </c>
      <c r="G169" s="509">
        <f>SUM(G170:G171)</f>
        <v>196500</v>
      </c>
      <c r="H169" s="532">
        <f t="shared" si="5"/>
        <v>1</v>
      </c>
      <c r="I169" s="509">
        <f>SUM(I170:I171)</f>
        <v>42000</v>
      </c>
      <c r="J169" s="537">
        <f>SUM(J170:J171)</f>
        <v>154500</v>
      </c>
    </row>
    <row r="170" spans="1:10" ht="34.5" customHeight="1">
      <c r="A170" s="467"/>
      <c r="B170" s="20" t="s">
        <v>112</v>
      </c>
      <c r="C170" s="482"/>
      <c r="D170" s="482"/>
      <c r="E170" s="483">
        <v>2440</v>
      </c>
      <c r="F170" s="484">
        <v>42000</v>
      </c>
      <c r="G170" s="516">
        <v>42000</v>
      </c>
      <c r="H170" s="533">
        <f t="shared" si="5"/>
        <v>1</v>
      </c>
      <c r="I170" s="507">
        <f>G170</f>
        <v>42000</v>
      </c>
      <c r="J170" s="457"/>
    </row>
    <row r="171" spans="1:10" ht="33.75" customHeight="1">
      <c r="A171" s="185"/>
      <c r="B171" s="20" t="s">
        <v>113</v>
      </c>
      <c r="C171" s="465"/>
      <c r="D171" s="465"/>
      <c r="E171" s="454">
        <v>6260</v>
      </c>
      <c r="F171" s="455">
        <v>154500</v>
      </c>
      <c r="G171" s="516">
        <v>154500</v>
      </c>
      <c r="H171" s="533">
        <f t="shared" si="5"/>
        <v>1</v>
      </c>
      <c r="I171" s="485"/>
      <c r="J171" s="510">
        <f>G171</f>
        <v>154500</v>
      </c>
    </row>
    <row r="172" spans="1:10" ht="18.75" customHeight="1">
      <c r="A172" s="195"/>
      <c r="B172" s="486" t="s">
        <v>489</v>
      </c>
      <c r="C172" s="74"/>
      <c r="D172" s="74"/>
      <c r="E172" s="74"/>
      <c r="F172" s="487">
        <f>F7+F14+F17+F25+F34+F42+F56+F65+F69+F81+F95+F100+F111+F137+F146+F168</f>
        <v>38277703</v>
      </c>
      <c r="G172" s="517">
        <f>G7+G14+G17+G25+G34+G42+G56+G65+G69+G81+G95+G100+G111+G137+G146+G168</f>
        <v>38515411.65</v>
      </c>
      <c r="H172" s="534">
        <f t="shared" si="5"/>
        <v>1.0062101074873797</v>
      </c>
      <c r="I172" s="517">
        <f>I7+I14+I17+I25+I34+I42+I56+I65+I69+I81+I95+I100+I111+I137+I146+I168</f>
        <v>29848812.96</v>
      </c>
      <c r="J172" s="541">
        <f>J7+J14+J17+J25+J34+J42+J56+J65+J69+J81+J95+J100+J111+J137+J146+J168</f>
        <v>8666598.69</v>
      </c>
    </row>
    <row r="173" spans="1:10" ht="18" customHeight="1">
      <c r="A173" s="521"/>
      <c r="B173" s="894" t="s">
        <v>490</v>
      </c>
      <c r="C173" s="894"/>
      <c r="D173" s="894"/>
      <c r="E173" s="894"/>
      <c r="F173" s="522">
        <f>F174+F175+F176+F177+F178+F179</f>
        <v>8340478</v>
      </c>
      <c r="G173" s="523">
        <f>G174+G175+G176+G177+G178+G179</f>
        <v>8338276.859999999</v>
      </c>
      <c r="H173" s="531">
        <f t="shared" si="5"/>
        <v>0.9997360894663351</v>
      </c>
      <c r="I173" s="523">
        <f>I174+I175+I176+I177+I178+I179</f>
        <v>6244979.55</v>
      </c>
      <c r="J173" s="542">
        <f>J174+J175+J176+J177+J178+J179</f>
        <v>2093297.31</v>
      </c>
    </row>
    <row r="174" spans="1:10" ht="20.25" customHeight="1">
      <c r="A174" s="185"/>
      <c r="B174" s="893" t="s">
        <v>517</v>
      </c>
      <c r="C174" s="893"/>
      <c r="D174" s="893"/>
      <c r="E174" s="893"/>
      <c r="F174" s="455">
        <f>F94+F115+F121+F131+F134+F156+F164</f>
        <v>1207669</v>
      </c>
      <c r="G174" s="508">
        <f>G94+G115+G121+G131+G134+G156+G164</f>
        <v>1205469</v>
      </c>
      <c r="H174" s="533">
        <f t="shared" si="5"/>
        <v>0.9981783087915646</v>
      </c>
      <c r="I174" s="508">
        <f>I94+I115+I121+I131+I134+I156+I164</f>
        <v>1205469</v>
      </c>
      <c r="J174" s="130">
        <f>J94+J115+J121+J131+J134+J156+J164</f>
        <v>0</v>
      </c>
    </row>
    <row r="175" spans="1:10" ht="19.5" customHeight="1">
      <c r="A175" s="185"/>
      <c r="B175" s="893" t="s">
        <v>636</v>
      </c>
      <c r="C175" s="893"/>
      <c r="D175" s="893"/>
      <c r="E175" s="893"/>
      <c r="F175" s="455">
        <f>F9+F33+F36+F38+F41+F44+F53+F59+F62+F110+F123+F130</f>
        <v>3844775</v>
      </c>
      <c r="G175" s="508">
        <f>G9+G33+G36+G38+G41+G44+G53+G59+G62+G110+G123+G130</f>
        <v>3844775</v>
      </c>
      <c r="H175" s="533">
        <f t="shared" si="5"/>
        <v>1</v>
      </c>
      <c r="I175" s="508">
        <f>I9+I33+I36+I38+I41+I44+I53+I59+I62+I110+I123+I130</f>
        <v>3790775</v>
      </c>
      <c r="J175" s="510">
        <f>J9+J33+J36+J38+J41+J44+J53+J59+J62+J110+J123+J130</f>
        <v>54000</v>
      </c>
    </row>
    <row r="176" spans="1:10" ht="19.5" customHeight="1">
      <c r="A176" s="185"/>
      <c r="B176" s="884" t="s">
        <v>818</v>
      </c>
      <c r="C176" s="885"/>
      <c r="D176" s="885"/>
      <c r="E176" s="886"/>
      <c r="F176" s="455">
        <f>F136</f>
        <v>328450</v>
      </c>
      <c r="G176" s="508">
        <f>G136</f>
        <v>328450</v>
      </c>
      <c r="H176" s="533">
        <f t="shared" si="5"/>
        <v>1</v>
      </c>
      <c r="I176" s="508">
        <f>I136</f>
        <v>328450</v>
      </c>
      <c r="J176" s="130">
        <f>J136</f>
        <v>0</v>
      </c>
    </row>
    <row r="177" spans="1:10" ht="23.25" customHeight="1">
      <c r="A177" s="185"/>
      <c r="B177" s="892" t="s">
        <v>115</v>
      </c>
      <c r="C177" s="892"/>
      <c r="D177" s="892"/>
      <c r="E177" s="892"/>
      <c r="F177" s="455">
        <f>F21+F24+F55+F60+F63+F64+F98+F99+F106+F108+F116+F126+F127+F166+F167</f>
        <v>1898707</v>
      </c>
      <c r="G177" s="508">
        <f>G21+G24+G55+G60+G63+G64+G98+G99+G106+G108+G116+G126+G127+G166+G167</f>
        <v>1898706.55</v>
      </c>
      <c r="H177" s="533">
        <f t="shared" si="5"/>
        <v>0.9999997629966078</v>
      </c>
      <c r="I177" s="508">
        <f>I21+I24+I55+I60+I63+I64+I98+I99+I106+I108+I116+I126+I127+I166+I167</f>
        <v>878285.55</v>
      </c>
      <c r="J177" s="510">
        <f>J21+J24+J55+J60+J63+J64+J98+J99+J106+J108+J116+J126+J127+J166+J167</f>
        <v>1020421</v>
      </c>
    </row>
    <row r="178" spans="1:10" ht="21.75" customHeight="1">
      <c r="A178" s="185"/>
      <c r="B178" s="892" t="s">
        <v>116</v>
      </c>
      <c r="C178" s="892"/>
      <c r="D178" s="892"/>
      <c r="E178" s="892"/>
      <c r="F178" s="455">
        <f>F11+F170+F171</f>
        <v>256500</v>
      </c>
      <c r="G178" s="508">
        <f>G11+G170+G171</f>
        <v>256500</v>
      </c>
      <c r="H178" s="533">
        <f t="shared" si="5"/>
        <v>1</v>
      </c>
      <c r="I178" s="508">
        <f>I11+I170+I171</f>
        <v>42000</v>
      </c>
      <c r="J178" s="510">
        <f>J11+J170+J171</f>
        <v>214500</v>
      </c>
    </row>
    <row r="179" spans="1:10" ht="21.75" customHeight="1">
      <c r="A179" s="185"/>
      <c r="B179" s="930" t="s">
        <v>117</v>
      </c>
      <c r="C179" s="931"/>
      <c r="D179" s="931"/>
      <c r="E179" s="891"/>
      <c r="F179" s="455">
        <f>F23+F105</f>
        <v>804377</v>
      </c>
      <c r="G179" s="508">
        <f>G23+G105</f>
        <v>804376.3099999999</v>
      </c>
      <c r="H179" s="533">
        <f t="shared" si="5"/>
        <v>0.999999142193275</v>
      </c>
      <c r="I179" s="508">
        <f>I23+I105</f>
        <v>0</v>
      </c>
      <c r="J179" s="510">
        <f>J23+J105</f>
        <v>804376.3099999999</v>
      </c>
    </row>
    <row r="180" spans="1:10" ht="21.75" customHeight="1">
      <c r="A180" s="520"/>
      <c r="B180" s="895" t="s">
        <v>114</v>
      </c>
      <c r="C180" s="896"/>
      <c r="D180" s="896"/>
      <c r="E180" s="897"/>
      <c r="F180" s="527">
        <f>F16+F22+F61+F103+F104+F145</f>
        <v>5200577</v>
      </c>
      <c r="G180" s="528">
        <f>G16+G22+G61+G103+G104+G145</f>
        <v>5200577.24</v>
      </c>
      <c r="H180" s="531">
        <f t="shared" si="5"/>
        <v>1.0000000461487255</v>
      </c>
      <c r="I180" s="528">
        <f>I16+I22+I61+I103+I104+I1456</f>
        <v>141325.93</v>
      </c>
      <c r="J180" s="528">
        <f>J16+J22+J61+J103+J104+J1456</f>
        <v>4909051.3100000005</v>
      </c>
    </row>
    <row r="181" spans="1:10" ht="21.75" customHeight="1">
      <c r="A181" s="520"/>
      <c r="B181" s="895" t="s">
        <v>871</v>
      </c>
      <c r="C181" s="896"/>
      <c r="D181" s="896"/>
      <c r="E181" s="897"/>
      <c r="F181" s="527">
        <f>F71+F73+F74+F76+F80</f>
        <v>18645090</v>
      </c>
      <c r="G181" s="528">
        <f>G71+G73+G74+G76+G80</f>
        <v>18645090</v>
      </c>
      <c r="H181" s="531">
        <f t="shared" si="5"/>
        <v>1</v>
      </c>
      <c r="I181" s="528">
        <f>I71+I73+I74+I76+I80</f>
        <v>18645090</v>
      </c>
      <c r="J181" s="543">
        <f>J71+J73+J74+J76+J80</f>
        <v>0</v>
      </c>
    </row>
    <row r="182" spans="1:10" ht="22.5" customHeight="1" thickBot="1">
      <c r="A182" s="524"/>
      <c r="B182" s="927" t="s">
        <v>870</v>
      </c>
      <c r="C182" s="927"/>
      <c r="D182" s="927"/>
      <c r="E182" s="927"/>
      <c r="F182" s="525">
        <f>F13+F19+F20+F27+F28+F29+F30+F31+F32+F40+F46+F47+F48+F49+F50+F51+F58+F67+F68+F78+F83+F84+F85+F87+F88+F89+F90+F91+F92+F97+F102+F113+F114+F118+F119+F120+F125+F129+F133+F139+F141+F142+F143+F144+F148+F149+F150+F151+F152+F154+F155+F158+F159+F160+F161+F163+F165</f>
        <v>6091558</v>
      </c>
      <c r="G182" s="529">
        <f>G13+G19+G20+G27+G28+G29+G30+G31+G32+G40+G46+G47+G48+G49+G50+G51+G58+G67+G68+G78+G83+G84+G85+G87+G88+G89+G90+G91+G92+G97+G102+G113+G114+G118+G119+G120+G125+G129+G133+G139+G141+G142+G143+G144+G148+G149+G150+G151+G152+G154+G155+G158+G159+G160+G161+G163+G165</f>
        <v>6331467.549999998</v>
      </c>
      <c r="H182" s="544">
        <f t="shared" si="5"/>
        <v>1.0393839392155502</v>
      </c>
      <c r="I182" s="529">
        <f>I13+I19+I20+I27+I28+I29+I30+I31+I32+I40+I46+I47+I48+I49+I50+I51+I58+I67+I68+I78+I83+I84+I85+I87+I88+I89+I90+I91+I92+I97+I102+I113+I114+I118+I119+I120+I125+I129+I133+I139+I141+I142+I143+I144+I148+I149+I150+I151+I152+I154+I155+I158+I159+I160+I161+I163+I165</f>
        <v>4667217.479999999</v>
      </c>
      <c r="J182" s="545">
        <f>J13+J19+J20+J27+J28+J29+J30+J31+J32+J40+J46+J47+J48+J49+J50+J51+J58+J67+J68+J78+J83+J84+J85+J87+J88+J89+J90+J91+J92+J97+J102+J113+J114+J118+J119+J120+J125+J129+J133+J139+J141+J142+J143+J144+J148+J149+J150+J151+J152+J154+J155+J158+J159+J160+J161+J163+J165</f>
        <v>1664250.07</v>
      </c>
    </row>
    <row r="183" spans="7:8" ht="8.25" customHeight="1">
      <c r="G183" s="928"/>
      <c r="H183" s="433"/>
    </row>
    <row r="184" spans="7:8" ht="12" customHeight="1">
      <c r="G184" s="928"/>
      <c r="H184" s="433"/>
    </row>
    <row r="185" spans="7:8" ht="10.5" customHeight="1">
      <c r="G185" s="928"/>
      <c r="H185" s="433"/>
    </row>
    <row r="186" spans="2:8" ht="12" customHeight="1">
      <c r="B186" s="526"/>
      <c r="G186" s="928"/>
      <c r="H186" s="433"/>
    </row>
    <row r="187" spans="7:8" ht="15.75" customHeight="1">
      <c r="G187" s="928"/>
      <c r="H187" s="433"/>
    </row>
    <row r="188" spans="7:8" ht="14.25" customHeight="1">
      <c r="G188" s="928"/>
      <c r="H188" s="433"/>
    </row>
    <row r="189" spans="7:8" ht="15.75" customHeight="1">
      <c r="G189" s="928"/>
      <c r="H189" s="433"/>
    </row>
    <row r="190" spans="7:8" ht="12.75">
      <c r="G190" s="928"/>
      <c r="H190" s="433"/>
    </row>
  </sheetData>
  <mergeCells count="20">
    <mergeCell ref="B180:E180"/>
    <mergeCell ref="B181:E181"/>
    <mergeCell ref="H4:H5"/>
    <mergeCell ref="B2:I2"/>
    <mergeCell ref="B176:E176"/>
    <mergeCell ref="I4:J4"/>
    <mergeCell ref="D1:I1"/>
    <mergeCell ref="B182:E182"/>
    <mergeCell ref="G183:G190"/>
    <mergeCell ref="A3:G3"/>
    <mergeCell ref="B179:E179"/>
    <mergeCell ref="B177:E177"/>
    <mergeCell ref="B178:E178"/>
    <mergeCell ref="B175:E175"/>
    <mergeCell ref="B173:E173"/>
    <mergeCell ref="B174:E174"/>
    <mergeCell ref="A4:A5"/>
    <mergeCell ref="C4:E4"/>
    <mergeCell ref="F4:F5"/>
    <mergeCell ref="G4:G5"/>
  </mergeCells>
  <printOptions/>
  <pageMargins left="0.3937007874015748" right="0.1968503937007874" top="0.3937007874015748" bottom="0.3937007874015748" header="0.4330708661417323" footer="0.5118110236220472"/>
  <pageSetup horizontalDpi="600" verticalDpi="600" orientation="portrait" paperSize="9" scale="80" r:id="rId1"/>
  <headerFooter alignWithMargins="0">
    <oddFooter>&amp;CStrona &amp;P</oddFooter>
  </headerFooter>
  <rowBreaks count="4" manualBreakCount="4">
    <brk id="41" max="9" man="1"/>
    <brk id="80" max="9" man="1"/>
    <brk id="121" max="9" man="1"/>
    <brk id="16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E2">
      <selection activeCell="M4" sqref="M4"/>
    </sheetView>
  </sheetViews>
  <sheetFormatPr defaultColWidth="9.00390625" defaultRowHeight="12.75"/>
  <cols>
    <col min="1" max="1" width="4.125" style="0" customWidth="1"/>
    <col min="2" max="2" width="7.125" style="0" customWidth="1"/>
    <col min="3" max="3" width="6.875" style="0" customWidth="1"/>
    <col min="4" max="4" width="31.625" style="0" customWidth="1"/>
    <col min="5" max="13" width="12.75390625" style="0" customWidth="1"/>
    <col min="14" max="14" width="9.625" style="0" bestFit="1" customWidth="1"/>
  </cols>
  <sheetData>
    <row r="3" spans="4:13" ht="11.25" customHeight="1">
      <c r="D3" s="115"/>
      <c r="E3" s="1032" t="s">
        <v>55</v>
      </c>
      <c r="F3" s="1032"/>
      <c r="G3" s="1032"/>
      <c r="H3" s="1032"/>
      <c r="I3" s="1032"/>
      <c r="J3" s="1032"/>
      <c r="K3" s="1032"/>
      <c r="L3" s="1032"/>
      <c r="M3" s="1032"/>
    </row>
    <row r="4" spans="4:13" ht="11.25" customHeight="1">
      <c r="D4" s="115"/>
      <c r="E4" s="662"/>
      <c r="F4" s="662"/>
      <c r="G4" s="287"/>
      <c r="H4" s="287"/>
      <c r="I4" s="287"/>
      <c r="J4" s="287"/>
      <c r="K4" s="287"/>
      <c r="L4" s="287"/>
      <c r="M4" s="287"/>
    </row>
    <row r="5" spans="4:13" ht="11.25" customHeight="1">
      <c r="D5" s="115"/>
      <c r="E5" s="287"/>
      <c r="F5" s="287"/>
      <c r="G5" s="287"/>
      <c r="H5" s="287"/>
      <c r="I5" s="287"/>
      <c r="J5" s="287"/>
      <c r="K5" s="287"/>
      <c r="L5" s="287"/>
      <c r="M5" s="287"/>
    </row>
    <row r="6" spans="1:13" ht="19.5" customHeight="1">
      <c r="A6" s="1064" t="s">
        <v>897</v>
      </c>
      <c r="B6" s="1064"/>
      <c r="C6" s="1064"/>
      <c r="D6" s="1064"/>
      <c r="E6" s="1064"/>
      <c r="F6" s="1064"/>
      <c r="G6" s="1064"/>
      <c r="H6" s="1064"/>
      <c r="I6" s="1064"/>
      <c r="J6" s="1064"/>
      <c r="K6" s="1064"/>
      <c r="L6" s="1064"/>
      <c r="M6" s="1064"/>
    </row>
    <row r="7" spans="1:13" ht="19.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13" ht="19.5" customHeight="1" thickBot="1">
      <c r="A8" s="288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</row>
    <row r="9" spans="1:13" ht="14.25" customHeight="1">
      <c r="A9" s="1065" t="s">
        <v>347</v>
      </c>
      <c r="B9" s="1066"/>
      <c r="C9" s="1066"/>
      <c r="D9" s="1066" t="s">
        <v>348</v>
      </c>
      <c r="E9" s="1069" t="s">
        <v>898</v>
      </c>
      <c r="F9" s="1075" t="s">
        <v>899</v>
      </c>
      <c r="G9" s="1069" t="s">
        <v>361</v>
      </c>
      <c r="H9" s="1075" t="s">
        <v>900</v>
      </c>
      <c r="I9" s="1066" t="s">
        <v>608</v>
      </c>
      <c r="J9" s="1066"/>
      <c r="K9" s="1066"/>
      <c r="L9" s="1066"/>
      <c r="M9" s="1072"/>
    </row>
    <row r="10" spans="1:13" ht="16.5" customHeight="1">
      <c r="A10" s="200"/>
      <c r="B10" s="199"/>
      <c r="C10" s="199"/>
      <c r="D10" s="1067"/>
      <c r="E10" s="1070"/>
      <c r="F10" s="1076"/>
      <c r="G10" s="1070"/>
      <c r="H10" s="1076"/>
      <c r="I10" s="1070" t="s">
        <v>496</v>
      </c>
      <c r="J10" s="1067" t="s">
        <v>371</v>
      </c>
      <c r="K10" s="1067"/>
      <c r="L10" s="1067"/>
      <c r="M10" s="1073" t="s">
        <v>523</v>
      </c>
    </row>
    <row r="11" spans="1:13" ht="27" customHeight="1" thickBot="1">
      <c r="A11" s="294" t="s">
        <v>349</v>
      </c>
      <c r="B11" s="295" t="s">
        <v>350</v>
      </c>
      <c r="C11" s="295" t="s">
        <v>540</v>
      </c>
      <c r="D11" s="1080"/>
      <c r="E11" s="1081"/>
      <c r="F11" s="1077"/>
      <c r="G11" s="1081"/>
      <c r="H11" s="1077"/>
      <c r="I11" s="1081"/>
      <c r="J11" s="295" t="s">
        <v>609</v>
      </c>
      <c r="K11" s="296" t="s">
        <v>585</v>
      </c>
      <c r="L11" s="296" t="s">
        <v>586</v>
      </c>
      <c r="M11" s="1082"/>
    </row>
    <row r="12" spans="1:13" ht="13.5" customHeight="1" thickBot="1">
      <c r="A12" s="87">
        <v>1</v>
      </c>
      <c r="B12" s="86">
        <v>2</v>
      </c>
      <c r="C12" s="86">
        <v>3</v>
      </c>
      <c r="D12" s="86">
        <v>4</v>
      </c>
      <c r="E12" s="134">
        <v>5</v>
      </c>
      <c r="F12" s="134"/>
      <c r="G12" s="134">
        <v>6</v>
      </c>
      <c r="H12" s="134"/>
      <c r="I12" s="134">
        <v>7</v>
      </c>
      <c r="J12" s="134">
        <v>8</v>
      </c>
      <c r="K12" s="134">
        <v>9</v>
      </c>
      <c r="L12" s="134">
        <v>10</v>
      </c>
      <c r="M12" s="135">
        <v>11</v>
      </c>
    </row>
    <row r="13" spans="1:13" ht="18.75" customHeight="1">
      <c r="A13" s="228">
        <v>852</v>
      </c>
      <c r="B13" s="229"/>
      <c r="C13" s="229"/>
      <c r="D13" s="297" t="s">
        <v>180</v>
      </c>
      <c r="E13" s="298">
        <f aca="true" t="shared" si="0" ref="E13:M13">E14</f>
        <v>328450</v>
      </c>
      <c r="F13" s="746">
        <f>F14</f>
        <v>328450</v>
      </c>
      <c r="G13" s="298">
        <f t="shared" si="0"/>
        <v>328450</v>
      </c>
      <c r="H13" s="746">
        <f t="shared" si="0"/>
        <v>328450</v>
      </c>
      <c r="I13" s="746">
        <f t="shared" si="0"/>
        <v>328450</v>
      </c>
      <c r="J13" s="746">
        <f t="shared" si="0"/>
        <v>2050</v>
      </c>
      <c r="K13" s="746">
        <f t="shared" si="0"/>
        <v>107</v>
      </c>
      <c r="L13" s="746">
        <f t="shared" si="0"/>
        <v>0</v>
      </c>
      <c r="M13" s="748">
        <f t="shared" si="0"/>
        <v>0</v>
      </c>
    </row>
    <row r="14" spans="1:13" ht="21" customHeight="1">
      <c r="A14" s="289"/>
      <c r="B14" s="290">
        <v>85295</v>
      </c>
      <c r="C14" s="291"/>
      <c r="D14" s="292" t="s">
        <v>158</v>
      </c>
      <c r="E14" s="293">
        <f>E15</f>
        <v>328450</v>
      </c>
      <c r="F14" s="747">
        <f>F15</f>
        <v>328450</v>
      </c>
      <c r="G14" s="293">
        <f aca="true" t="shared" si="1" ref="G14:M14">SUM(G16:G22)</f>
        <v>328450</v>
      </c>
      <c r="H14" s="747">
        <f t="shared" si="1"/>
        <v>328450</v>
      </c>
      <c r="I14" s="747">
        <f t="shared" si="1"/>
        <v>328450</v>
      </c>
      <c r="J14" s="747">
        <f t="shared" si="1"/>
        <v>2050</v>
      </c>
      <c r="K14" s="747">
        <f t="shared" si="1"/>
        <v>107</v>
      </c>
      <c r="L14" s="747">
        <f t="shared" si="1"/>
        <v>0</v>
      </c>
      <c r="M14" s="749">
        <f t="shared" si="1"/>
        <v>0</v>
      </c>
    </row>
    <row r="15" spans="1:13" ht="35.25" customHeight="1">
      <c r="A15" s="136"/>
      <c r="B15" s="236"/>
      <c r="C15" s="315">
        <v>2120</v>
      </c>
      <c r="D15" s="171" t="s">
        <v>762</v>
      </c>
      <c r="E15" s="242">
        <f>'z1.1'!G136</f>
        <v>328450</v>
      </c>
      <c r="F15" s="743">
        <f>'z1.1'!G136</f>
        <v>328450</v>
      </c>
      <c r="G15" s="242"/>
      <c r="H15" s="743"/>
      <c r="I15" s="743"/>
      <c r="J15" s="743"/>
      <c r="K15" s="743"/>
      <c r="L15" s="743"/>
      <c r="M15" s="750"/>
    </row>
    <row r="16" spans="1:13" ht="17.25" customHeight="1">
      <c r="A16" s="136"/>
      <c r="B16" s="236"/>
      <c r="C16" s="35">
        <v>4110</v>
      </c>
      <c r="D16" s="35" t="s">
        <v>156</v>
      </c>
      <c r="E16" s="242">
        <v>0</v>
      </c>
      <c r="F16" s="743"/>
      <c r="G16" s="242">
        <v>77</v>
      </c>
      <c r="H16" s="743">
        <v>77</v>
      </c>
      <c r="I16" s="743">
        <f aca="true" t="shared" si="2" ref="I16:I22">H16</f>
        <v>77</v>
      </c>
      <c r="J16" s="743"/>
      <c r="K16" s="743">
        <f>I16</f>
        <v>77</v>
      </c>
      <c r="L16" s="743"/>
      <c r="M16" s="750"/>
    </row>
    <row r="17" spans="1:13" ht="15.75" customHeight="1">
      <c r="A17" s="136"/>
      <c r="B17" s="236"/>
      <c r="C17" s="35">
        <v>4120</v>
      </c>
      <c r="D17" s="35" t="s">
        <v>725</v>
      </c>
      <c r="E17" s="242">
        <v>0</v>
      </c>
      <c r="F17" s="743"/>
      <c r="G17" s="242">
        <v>30</v>
      </c>
      <c r="H17" s="743">
        <v>30</v>
      </c>
      <c r="I17" s="743">
        <f t="shared" si="2"/>
        <v>30</v>
      </c>
      <c r="J17" s="743"/>
      <c r="K17" s="743">
        <f>I17</f>
        <v>30</v>
      </c>
      <c r="L17" s="743"/>
      <c r="M17" s="750"/>
    </row>
    <row r="18" spans="1:13" ht="14.25" customHeight="1">
      <c r="A18" s="136"/>
      <c r="B18" s="236"/>
      <c r="C18" s="35">
        <v>4170</v>
      </c>
      <c r="D18" s="20" t="s">
        <v>492</v>
      </c>
      <c r="E18" s="242"/>
      <c r="F18" s="743"/>
      <c r="G18" s="242">
        <v>2050</v>
      </c>
      <c r="H18" s="743">
        <v>2050</v>
      </c>
      <c r="I18" s="743">
        <f t="shared" si="2"/>
        <v>2050</v>
      </c>
      <c r="J18" s="743">
        <f>I18</f>
        <v>2050</v>
      </c>
      <c r="K18" s="743"/>
      <c r="L18" s="743"/>
      <c r="M18" s="750"/>
    </row>
    <row r="19" spans="1:13" ht="15" customHeight="1">
      <c r="A19" s="136"/>
      <c r="B19" s="236"/>
      <c r="C19" s="163">
        <v>4210</v>
      </c>
      <c r="D19" s="35" t="s">
        <v>727</v>
      </c>
      <c r="E19" s="242">
        <v>0</v>
      </c>
      <c r="F19" s="743"/>
      <c r="G19" s="242">
        <v>90808</v>
      </c>
      <c r="H19" s="743">
        <v>90808</v>
      </c>
      <c r="I19" s="743">
        <f t="shared" si="2"/>
        <v>90808</v>
      </c>
      <c r="J19" s="743"/>
      <c r="K19" s="743"/>
      <c r="L19" s="743"/>
      <c r="M19" s="750"/>
    </row>
    <row r="20" spans="1:13" ht="15" customHeight="1">
      <c r="A20" s="136"/>
      <c r="B20" s="236"/>
      <c r="C20" s="163">
        <v>4270</v>
      </c>
      <c r="D20" s="21" t="s">
        <v>173</v>
      </c>
      <c r="E20" s="242">
        <v>0</v>
      </c>
      <c r="F20" s="743"/>
      <c r="G20" s="242">
        <v>230135</v>
      </c>
      <c r="H20" s="743">
        <f>'z1. 2 '!E484</f>
        <v>230135</v>
      </c>
      <c r="I20" s="743">
        <f t="shared" si="2"/>
        <v>230135</v>
      </c>
      <c r="J20" s="743"/>
      <c r="K20" s="743"/>
      <c r="L20" s="743"/>
      <c r="M20" s="750"/>
    </row>
    <row r="21" spans="1:13" ht="13.5" customHeight="1">
      <c r="A21" s="136"/>
      <c r="B21" s="236"/>
      <c r="C21" s="163">
        <v>4300</v>
      </c>
      <c r="D21" s="35" t="s">
        <v>174</v>
      </c>
      <c r="E21" s="242">
        <v>0</v>
      </c>
      <c r="F21" s="743"/>
      <c r="G21" s="242">
        <v>2350</v>
      </c>
      <c r="H21" s="743">
        <f>'z1. 2 '!E485</f>
        <v>2350</v>
      </c>
      <c r="I21" s="743">
        <f t="shared" si="2"/>
        <v>2350</v>
      </c>
      <c r="J21" s="743"/>
      <c r="K21" s="743"/>
      <c r="L21" s="743"/>
      <c r="M21" s="750"/>
    </row>
    <row r="22" spans="1:13" ht="15" customHeight="1" thickBot="1">
      <c r="A22" s="299"/>
      <c r="B22" s="300"/>
      <c r="C22" s="316">
        <v>4700</v>
      </c>
      <c r="D22" s="276" t="s">
        <v>684</v>
      </c>
      <c r="E22" s="301">
        <v>0</v>
      </c>
      <c r="F22" s="744"/>
      <c r="G22" s="301">
        <v>3000</v>
      </c>
      <c r="H22" s="743">
        <f>'z1. 2 '!E487</f>
        <v>3000</v>
      </c>
      <c r="I22" s="743">
        <f t="shared" si="2"/>
        <v>3000</v>
      </c>
      <c r="J22" s="744"/>
      <c r="K22" s="744"/>
      <c r="L22" s="744"/>
      <c r="M22" s="751"/>
    </row>
    <row r="23" spans="1:13" ht="24" customHeight="1" thickBot="1">
      <c r="A23" s="1078" t="s">
        <v>612</v>
      </c>
      <c r="B23" s="1079"/>
      <c r="C23" s="1079"/>
      <c r="D23" s="1079"/>
      <c r="E23" s="302">
        <f>E13</f>
        <v>328450</v>
      </c>
      <c r="F23" s="745">
        <f>F15</f>
        <v>328450</v>
      </c>
      <c r="G23" s="302">
        <f aca="true" t="shared" si="3" ref="G23:M23">G13</f>
        <v>328450</v>
      </c>
      <c r="H23" s="745">
        <f t="shared" si="3"/>
        <v>328450</v>
      </c>
      <c r="I23" s="745">
        <f t="shared" si="3"/>
        <v>328450</v>
      </c>
      <c r="J23" s="745">
        <f t="shared" si="3"/>
        <v>2050</v>
      </c>
      <c r="K23" s="745">
        <f t="shared" si="3"/>
        <v>107</v>
      </c>
      <c r="L23" s="745">
        <f t="shared" si="3"/>
        <v>0</v>
      </c>
      <c r="M23" s="752">
        <f t="shared" si="3"/>
        <v>0</v>
      </c>
    </row>
    <row r="24" spans="1:13" ht="24" customHeight="1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</row>
    <row r="25" spans="1:13" ht="27" customHeight="1">
      <c r="A25" s="238"/>
      <c r="B25" s="238"/>
      <c r="C25" s="239"/>
      <c r="D25" s="238"/>
      <c r="E25" s="238"/>
      <c r="F25" s="238"/>
      <c r="G25" s="238"/>
      <c r="H25" s="238"/>
      <c r="I25" s="238"/>
      <c r="J25" s="238"/>
      <c r="K25" s="238"/>
      <c r="L25" s="240"/>
      <c r="M25" s="238"/>
    </row>
    <row r="26" spans="1:13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M26" s="14"/>
    </row>
    <row r="27" spans="3:12" ht="13.5" customHeight="1">
      <c r="C27" s="137"/>
      <c r="L27" s="81"/>
    </row>
    <row r="28" ht="12.75">
      <c r="C28" s="137"/>
    </row>
    <row r="29" ht="12.75">
      <c r="C29" s="137"/>
    </row>
  </sheetData>
  <mergeCells count="13">
    <mergeCell ref="I10:I11"/>
    <mergeCell ref="M10:M11"/>
    <mergeCell ref="J10:L10"/>
    <mergeCell ref="F9:F11"/>
    <mergeCell ref="H9:H11"/>
    <mergeCell ref="E3:M3"/>
    <mergeCell ref="A23:D23"/>
    <mergeCell ref="A6:M6"/>
    <mergeCell ref="A9:C9"/>
    <mergeCell ref="D9:D11"/>
    <mergeCell ref="E9:E11"/>
    <mergeCell ref="G9:G11"/>
    <mergeCell ref="I9:M9"/>
  </mergeCells>
  <printOptions/>
  <pageMargins left="0" right="0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2"/>
  <sheetViews>
    <sheetView workbookViewId="0" topLeftCell="A140">
      <selection activeCell="H157" sqref="H157"/>
    </sheetView>
  </sheetViews>
  <sheetFormatPr defaultColWidth="9.00390625" defaultRowHeight="12.75"/>
  <cols>
    <col min="1" max="1" width="4.375" style="0" customWidth="1"/>
    <col min="2" max="2" width="6.375" style="0" customWidth="1"/>
    <col min="3" max="3" width="6.75390625" style="0" customWidth="1"/>
    <col min="4" max="4" width="40.875" style="0" customWidth="1"/>
    <col min="5" max="5" width="12.00390625" style="0" customWidth="1"/>
    <col min="6" max="6" width="11.75390625" style="0" customWidth="1"/>
    <col min="7" max="7" width="12.75390625" style="0" customWidth="1"/>
    <col min="8" max="8" width="11.375" style="0" customWidth="1"/>
    <col min="9" max="11" width="11.875" style="0" customWidth="1"/>
    <col min="12" max="12" width="11.00390625" style="0" customWidth="1"/>
    <col min="13" max="13" width="12.625" style="0" customWidth="1"/>
    <col min="14" max="14" width="17.00390625" style="0" customWidth="1"/>
  </cols>
  <sheetData>
    <row r="1" spans="3:14" ht="20.25" customHeight="1">
      <c r="C1" s="1093" t="s">
        <v>906</v>
      </c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38"/>
    </row>
    <row r="2" spans="1:14" ht="14.25" customHeight="1">
      <c r="A2" s="1094" t="s">
        <v>56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39"/>
    </row>
    <row r="3" spans="1:14" ht="16.5" customHeight="1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2" customHeight="1">
      <c r="A4" s="1095" t="s">
        <v>347</v>
      </c>
      <c r="B4" s="1096"/>
      <c r="C4" s="1096"/>
      <c r="D4" s="1088" t="s">
        <v>348</v>
      </c>
      <c r="E4" s="1090" t="s">
        <v>892</v>
      </c>
      <c r="F4" s="858" t="s">
        <v>893</v>
      </c>
      <c r="G4" s="1099" t="s">
        <v>894</v>
      </c>
      <c r="H4" s="1102" t="s">
        <v>895</v>
      </c>
      <c r="I4" s="1088" t="s">
        <v>613</v>
      </c>
      <c r="J4" s="1088"/>
      <c r="K4" s="1088"/>
      <c r="L4" s="1088"/>
      <c r="M4" s="1101"/>
      <c r="N4" s="140"/>
    </row>
    <row r="5" spans="1:15" ht="15" customHeight="1">
      <c r="A5" s="1097"/>
      <c r="B5" s="1098"/>
      <c r="C5" s="1098"/>
      <c r="D5" s="1089"/>
      <c r="E5" s="1091"/>
      <c r="F5" s="859"/>
      <c r="G5" s="1100"/>
      <c r="H5" s="1103"/>
      <c r="I5" s="1091" t="s">
        <v>496</v>
      </c>
      <c r="J5" s="1089" t="s">
        <v>371</v>
      </c>
      <c r="K5" s="1089"/>
      <c r="L5" s="1089"/>
      <c r="M5" s="1092" t="s">
        <v>523</v>
      </c>
      <c r="N5" s="141"/>
      <c r="O5" s="30"/>
    </row>
    <row r="6" spans="1:15" ht="30" customHeight="1">
      <c r="A6" s="258" t="s">
        <v>349</v>
      </c>
      <c r="B6" s="243" t="s">
        <v>350</v>
      </c>
      <c r="C6" s="243" t="s">
        <v>540</v>
      </c>
      <c r="D6" s="1089"/>
      <c r="E6" s="1091"/>
      <c r="F6" s="860"/>
      <c r="G6" s="1100"/>
      <c r="H6" s="1104"/>
      <c r="I6" s="1091"/>
      <c r="J6" s="251" t="s">
        <v>212</v>
      </c>
      <c r="K6" s="252" t="s">
        <v>614</v>
      </c>
      <c r="L6" s="251" t="s">
        <v>615</v>
      </c>
      <c r="M6" s="1092"/>
      <c r="N6" s="141"/>
      <c r="O6" s="30"/>
    </row>
    <row r="7" spans="1:15" ht="11.25" customHeight="1">
      <c r="A7" s="259">
        <v>1</v>
      </c>
      <c r="B7" s="253">
        <v>2</v>
      </c>
      <c r="C7" s="253">
        <v>3</v>
      </c>
      <c r="D7" s="253">
        <v>4</v>
      </c>
      <c r="E7" s="254">
        <v>5</v>
      </c>
      <c r="F7" s="254"/>
      <c r="G7" s="253">
        <v>6</v>
      </c>
      <c r="H7" s="253"/>
      <c r="I7" s="253">
        <v>7</v>
      </c>
      <c r="J7" s="253">
        <v>8</v>
      </c>
      <c r="K7" s="253">
        <v>9</v>
      </c>
      <c r="L7" s="253">
        <v>10</v>
      </c>
      <c r="M7" s="260"/>
      <c r="N7" s="142"/>
      <c r="O7" s="30"/>
    </row>
    <row r="8" spans="1:15" ht="20.25" customHeight="1">
      <c r="A8" s="143"/>
      <c r="B8" s="144"/>
      <c r="C8" s="144"/>
      <c r="D8" s="145" t="s">
        <v>616</v>
      </c>
      <c r="E8" s="146">
        <f aca="true" t="shared" si="0" ref="E8:M8">E9+E29+E45</f>
        <v>640502</v>
      </c>
      <c r="F8" s="719">
        <f t="shared" si="0"/>
        <v>640501.9</v>
      </c>
      <c r="G8" s="146">
        <f t="shared" si="0"/>
        <v>615079</v>
      </c>
      <c r="H8" s="719">
        <f t="shared" si="0"/>
        <v>615078.65</v>
      </c>
      <c r="I8" s="719">
        <f t="shared" si="0"/>
        <v>615078.65</v>
      </c>
      <c r="J8" s="719">
        <f t="shared" si="0"/>
        <v>35638.12</v>
      </c>
      <c r="K8" s="719">
        <f t="shared" si="0"/>
        <v>5045.360000000001</v>
      </c>
      <c r="L8" s="719">
        <f t="shared" si="0"/>
        <v>0</v>
      </c>
      <c r="M8" s="729">
        <f t="shared" si="0"/>
        <v>0</v>
      </c>
      <c r="N8" s="131"/>
      <c r="O8" s="30"/>
    </row>
    <row r="9" spans="1:15" ht="21.75" customHeight="1">
      <c r="A9" s="147">
        <v>803</v>
      </c>
      <c r="B9" s="148"/>
      <c r="C9" s="149"/>
      <c r="D9" s="246" t="s">
        <v>390</v>
      </c>
      <c r="E9" s="151">
        <f aca="true" t="shared" si="1" ref="E9:M9">E10</f>
        <v>388924</v>
      </c>
      <c r="F9" s="720">
        <f t="shared" si="1"/>
        <v>388923.65</v>
      </c>
      <c r="G9" s="151">
        <f t="shared" si="1"/>
        <v>388924</v>
      </c>
      <c r="H9" s="720">
        <f t="shared" si="1"/>
        <v>388923.65</v>
      </c>
      <c r="I9" s="720">
        <f t="shared" si="1"/>
        <v>388923.65</v>
      </c>
      <c r="J9" s="720">
        <f t="shared" si="1"/>
        <v>16698.120000000003</v>
      </c>
      <c r="K9" s="720">
        <f t="shared" si="1"/>
        <v>3376.96</v>
      </c>
      <c r="L9" s="720">
        <f t="shared" si="1"/>
        <v>0</v>
      </c>
      <c r="M9" s="730">
        <f t="shared" si="1"/>
        <v>0</v>
      </c>
      <c r="N9" s="131"/>
      <c r="O9" s="30"/>
    </row>
    <row r="10" spans="1:15" ht="18.75" customHeight="1">
      <c r="A10" s="304"/>
      <c r="B10" s="305">
        <v>80309</v>
      </c>
      <c r="C10" s="309"/>
      <c r="D10" s="310" t="s">
        <v>324</v>
      </c>
      <c r="E10" s="308">
        <f>E11+E12</f>
        <v>388924</v>
      </c>
      <c r="F10" s="721">
        <f>F11+F12</f>
        <v>388923.65</v>
      </c>
      <c r="G10" s="308">
        <f aca="true" t="shared" si="2" ref="G10:M10">SUM(G13:G28)</f>
        <v>388924</v>
      </c>
      <c r="H10" s="721">
        <f t="shared" si="2"/>
        <v>388923.65</v>
      </c>
      <c r="I10" s="721">
        <f t="shared" si="2"/>
        <v>388923.65</v>
      </c>
      <c r="J10" s="721">
        <f t="shared" si="2"/>
        <v>16698.120000000003</v>
      </c>
      <c r="K10" s="721">
        <f t="shared" si="2"/>
        <v>3376.96</v>
      </c>
      <c r="L10" s="721">
        <f t="shared" si="2"/>
        <v>0</v>
      </c>
      <c r="M10" s="731">
        <f t="shared" si="2"/>
        <v>0</v>
      </c>
      <c r="N10" s="154"/>
      <c r="O10" s="30"/>
    </row>
    <row r="11" spans="1:15" ht="39.75" customHeight="1">
      <c r="A11" s="155"/>
      <c r="B11" s="156"/>
      <c r="C11" s="157">
        <v>2888</v>
      </c>
      <c r="D11" s="241" t="s">
        <v>460</v>
      </c>
      <c r="E11" s="153">
        <f>'z1.1'!F98</f>
        <v>291693</v>
      </c>
      <c r="F11" s="722">
        <f>'z1.1'!G98</f>
        <v>291692.74</v>
      </c>
      <c r="G11" s="153"/>
      <c r="H11" s="722"/>
      <c r="I11" s="722"/>
      <c r="J11" s="722"/>
      <c r="K11" s="722"/>
      <c r="L11" s="722"/>
      <c r="M11" s="732"/>
      <c r="N11" s="154"/>
      <c r="O11" s="30"/>
    </row>
    <row r="12" spans="1:15" ht="39" customHeight="1">
      <c r="A12" s="155"/>
      <c r="B12" s="156"/>
      <c r="C12" s="157">
        <v>2889</v>
      </c>
      <c r="D12" s="241" t="s">
        <v>460</v>
      </c>
      <c r="E12" s="153">
        <f>'z1.1'!F99</f>
        <v>97231</v>
      </c>
      <c r="F12" s="722">
        <f>'z1.1'!G99</f>
        <v>97230.91</v>
      </c>
      <c r="G12" s="153"/>
      <c r="H12" s="722"/>
      <c r="I12" s="722"/>
      <c r="J12" s="722"/>
      <c r="K12" s="722"/>
      <c r="L12" s="722"/>
      <c r="M12" s="732"/>
      <c r="N12" s="154"/>
      <c r="O12" s="30"/>
    </row>
    <row r="13" spans="1:15" ht="18.75" customHeight="1">
      <c r="A13" s="155"/>
      <c r="B13" s="156"/>
      <c r="C13" s="23" t="s">
        <v>325</v>
      </c>
      <c r="D13" s="156" t="s">
        <v>326</v>
      </c>
      <c r="E13" s="153"/>
      <c r="F13" s="722"/>
      <c r="G13" s="153">
        <f>'z1. 2 '!D343</f>
        <v>265131</v>
      </c>
      <c r="H13" s="810">
        <f>'z1. 2 '!E343</f>
        <v>265130.98</v>
      </c>
      <c r="I13" s="722">
        <f>H13</f>
        <v>265130.98</v>
      </c>
      <c r="J13" s="722"/>
      <c r="K13" s="722"/>
      <c r="L13" s="722"/>
      <c r="M13" s="732"/>
      <c r="N13" s="154"/>
      <c r="O13" s="30"/>
    </row>
    <row r="14" spans="1:15" ht="15.75" customHeight="1">
      <c r="A14" s="155"/>
      <c r="B14" s="156"/>
      <c r="C14" s="23" t="s">
        <v>327</v>
      </c>
      <c r="D14" s="156" t="s">
        <v>326</v>
      </c>
      <c r="E14" s="153"/>
      <c r="F14" s="722"/>
      <c r="G14" s="153">
        <v>88377</v>
      </c>
      <c r="H14" s="810">
        <v>88377</v>
      </c>
      <c r="I14" s="722">
        <f aca="true" t="shared" si="3" ref="I14:I28">H14</f>
        <v>88377</v>
      </c>
      <c r="J14" s="722"/>
      <c r="K14" s="722"/>
      <c r="L14" s="722"/>
      <c r="M14" s="732"/>
      <c r="N14" s="154"/>
      <c r="O14" s="30"/>
    </row>
    <row r="15" spans="1:15" ht="17.25" customHeight="1">
      <c r="A15" s="155"/>
      <c r="B15" s="156"/>
      <c r="C15" s="23" t="s">
        <v>262</v>
      </c>
      <c r="D15" s="241" t="s">
        <v>338</v>
      </c>
      <c r="E15" s="153"/>
      <c r="F15" s="722"/>
      <c r="G15" s="153">
        <f>'z1. 2 '!D345</f>
        <v>9149</v>
      </c>
      <c r="H15" s="810">
        <f>'z1. 2 '!E345</f>
        <v>9148.59</v>
      </c>
      <c r="I15" s="722">
        <f t="shared" si="3"/>
        <v>9148.59</v>
      </c>
      <c r="J15" s="722">
        <f>I15</f>
        <v>9148.59</v>
      </c>
      <c r="K15" s="722"/>
      <c r="L15" s="722"/>
      <c r="M15" s="732"/>
      <c r="N15" s="154"/>
      <c r="O15" s="30"/>
    </row>
    <row r="16" spans="1:15" ht="15.75" customHeight="1">
      <c r="A16" s="155"/>
      <c r="B16" s="156"/>
      <c r="C16" s="23" t="s">
        <v>263</v>
      </c>
      <c r="D16" s="241" t="s">
        <v>338</v>
      </c>
      <c r="E16" s="153"/>
      <c r="F16" s="722"/>
      <c r="G16" s="153">
        <f>'z1. 2 '!D346</f>
        <v>3049</v>
      </c>
      <c r="H16" s="810">
        <f>'z1. 2 '!E346</f>
        <v>3049.53</v>
      </c>
      <c r="I16" s="722">
        <f t="shared" si="3"/>
        <v>3049.53</v>
      </c>
      <c r="J16" s="722">
        <f>I16</f>
        <v>3049.53</v>
      </c>
      <c r="K16" s="722"/>
      <c r="L16" s="722"/>
      <c r="M16" s="732"/>
      <c r="N16" s="154"/>
      <c r="O16" s="30"/>
    </row>
    <row r="17" spans="1:15" ht="15" customHeight="1">
      <c r="A17" s="155"/>
      <c r="B17" s="156"/>
      <c r="C17" s="23" t="s">
        <v>264</v>
      </c>
      <c r="D17" s="241" t="s">
        <v>156</v>
      </c>
      <c r="E17" s="153"/>
      <c r="F17" s="722"/>
      <c r="G17" s="153">
        <f>'z1. 2 '!D347</f>
        <v>2226</v>
      </c>
      <c r="H17" s="810">
        <f>'z1. 2 '!E347</f>
        <v>2225.91</v>
      </c>
      <c r="I17" s="722">
        <f t="shared" si="3"/>
        <v>2225.91</v>
      </c>
      <c r="J17" s="722"/>
      <c r="K17" s="722">
        <f>I17</f>
        <v>2225.91</v>
      </c>
      <c r="L17" s="722"/>
      <c r="M17" s="732"/>
      <c r="N17" s="154"/>
      <c r="O17" s="30"/>
    </row>
    <row r="18" spans="1:15" ht="15.75" customHeight="1">
      <c r="A18" s="155"/>
      <c r="B18" s="156"/>
      <c r="C18" s="23" t="s">
        <v>265</v>
      </c>
      <c r="D18" s="241" t="s">
        <v>156</v>
      </c>
      <c r="E18" s="153"/>
      <c r="F18" s="722"/>
      <c r="G18" s="153">
        <f>'z1. 2 '!D348</f>
        <v>742</v>
      </c>
      <c r="H18" s="810">
        <f>'z1. 2 '!E348</f>
        <v>741.96</v>
      </c>
      <c r="I18" s="722">
        <f t="shared" si="3"/>
        <v>741.96</v>
      </c>
      <c r="J18" s="722"/>
      <c r="K18" s="722">
        <f>I18</f>
        <v>741.96</v>
      </c>
      <c r="L18" s="722"/>
      <c r="M18" s="732"/>
      <c r="N18" s="154"/>
      <c r="O18" s="30"/>
    </row>
    <row r="19" spans="1:15" ht="15.75" customHeight="1">
      <c r="A19" s="155"/>
      <c r="B19" s="156"/>
      <c r="C19" s="23" t="s">
        <v>266</v>
      </c>
      <c r="D19" s="241" t="s">
        <v>725</v>
      </c>
      <c r="E19" s="153"/>
      <c r="F19" s="722"/>
      <c r="G19" s="153">
        <f>'z1. 2 '!D349</f>
        <v>307</v>
      </c>
      <c r="H19" s="810">
        <f>'z1. 2 '!E349</f>
        <v>306.84</v>
      </c>
      <c r="I19" s="722">
        <f t="shared" si="3"/>
        <v>306.84</v>
      </c>
      <c r="J19" s="722"/>
      <c r="K19" s="722">
        <f>I19</f>
        <v>306.84</v>
      </c>
      <c r="L19" s="722"/>
      <c r="M19" s="732"/>
      <c r="N19" s="154"/>
      <c r="O19" s="30"/>
    </row>
    <row r="20" spans="1:15" ht="15.75" customHeight="1">
      <c r="A20" s="155"/>
      <c r="B20" s="156"/>
      <c r="C20" s="23" t="s">
        <v>267</v>
      </c>
      <c r="D20" s="241" t="s">
        <v>725</v>
      </c>
      <c r="E20" s="153"/>
      <c r="F20" s="722"/>
      <c r="G20" s="153">
        <f>'z1. 2 '!D350</f>
        <v>102</v>
      </c>
      <c r="H20" s="810">
        <f>'z1. 2 '!E350</f>
        <v>102.25</v>
      </c>
      <c r="I20" s="722">
        <f t="shared" si="3"/>
        <v>102.25</v>
      </c>
      <c r="J20" s="722"/>
      <c r="K20" s="722">
        <f>I20</f>
        <v>102.25</v>
      </c>
      <c r="L20" s="722"/>
      <c r="M20" s="732"/>
      <c r="N20" s="154"/>
      <c r="O20" s="30"/>
    </row>
    <row r="21" spans="1:15" ht="15.75" customHeight="1">
      <c r="A21" s="155"/>
      <c r="B21" s="156"/>
      <c r="C21" s="23" t="s">
        <v>328</v>
      </c>
      <c r="D21" s="156" t="s">
        <v>492</v>
      </c>
      <c r="E21" s="153"/>
      <c r="F21" s="722"/>
      <c r="G21" s="153">
        <f>'z1. 2 '!D351</f>
        <v>3375</v>
      </c>
      <c r="H21" s="810">
        <f>'z1. 2 '!E351</f>
        <v>3375</v>
      </c>
      <c r="I21" s="722">
        <f t="shared" si="3"/>
        <v>3375</v>
      </c>
      <c r="J21" s="722">
        <f>I21</f>
        <v>3375</v>
      </c>
      <c r="K21" s="722"/>
      <c r="L21" s="722"/>
      <c r="M21" s="732"/>
      <c r="N21" s="154"/>
      <c r="O21" s="30"/>
    </row>
    <row r="22" spans="1:15" ht="16.5" customHeight="1">
      <c r="A22" s="155"/>
      <c r="B22" s="156"/>
      <c r="C22" s="23" t="s">
        <v>329</v>
      </c>
      <c r="D22" s="156" t="s">
        <v>492</v>
      </c>
      <c r="E22" s="153"/>
      <c r="F22" s="722"/>
      <c r="G22" s="153">
        <f>'z1. 2 '!D352</f>
        <v>1125</v>
      </c>
      <c r="H22" s="810">
        <f>'z1. 2 '!E352</f>
        <v>1125</v>
      </c>
      <c r="I22" s="722">
        <f t="shared" si="3"/>
        <v>1125</v>
      </c>
      <c r="J22" s="722">
        <f>I22</f>
        <v>1125</v>
      </c>
      <c r="K22" s="722"/>
      <c r="L22" s="722"/>
      <c r="M22" s="732"/>
      <c r="N22" s="154"/>
      <c r="O22" s="30"/>
    </row>
    <row r="23" spans="1:15" ht="16.5" customHeight="1">
      <c r="A23" s="155"/>
      <c r="B23" s="156"/>
      <c r="C23" s="23" t="s">
        <v>330</v>
      </c>
      <c r="D23" s="156" t="s">
        <v>727</v>
      </c>
      <c r="E23" s="153"/>
      <c r="F23" s="722"/>
      <c r="G23" s="153">
        <f>'z1. 2 '!D353</f>
        <v>5239</v>
      </c>
      <c r="H23" s="810">
        <f>'z1. 2 '!E353</f>
        <v>5238.29</v>
      </c>
      <c r="I23" s="722">
        <f t="shared" si="3"/>
        <v>5238.29</v>
      </c>
      <c r="J23" s="722"/>
      <c r="K23" s="722"/>
      <c r="L23" s="722"/>
      <c r="M23" s="732"/>
      <c r="N23" s="154"/>
      <c r="O23" s="30"/>
    </row>
    <row r="24" spans="1:15" ht="15.75" customHeight="1">
      <c r="A24" s="155"/>
      <c r="B24" s="156"/>
      <c r="C24" s="23" t="s">
        <v>333</v>
      </c>
      <c r="D24" s="156" t="s">
        <v>727</v>
      </c>
      <c r="E24" s="153"/>
      <c r="F24" s="722"/>
      <c r="G24" s="153">
        <f>'z1. 2 '!D354</f>
        <v>1746</v>
      </c>
      <c r="H24" s="810">
        <f>'z1. 2 '!E354</f>
        <v>1746.1</v>
      </c>
      <c r="I24" s="722">
        <f t="shared" si="3"/>
        <v>1746.1</v>
      </c>
      <c r="J24" s="722"/>
      <c r="K24" s="722"/>
      <c r="L24" s="722"/>
      <c r="M24" s="732"/>
      <c r="N24" s="154"/>
      <c r="O24" s="30"/>
    </row>
    <row r="25" spans="1:15" ht="17.25" customHeight="1">
      <c r="A25" s="155"/>
      <c r="B25" s="156"/>
      <c r="C25" s="23" t="s">
        <v>331</v>
      </c>
      <c r="D25" s="156" t="s">
        <v>174</v>
      </c>
      <c r="E25" s="153"/>
      <c r="F25" s="722"/>
      <c r="G25" s="153">
        <f>'z1. 2 '!D355</f>
        <v>5817</v>
      </c>
      <c r="H25" s="810">
        <f>'z1. 2 '!E355</f>
        <v>5817.15</v>
      </c>
      <c r="I25" s="722">
        <f t="shared" si="3"/>
        <v>5817.15</v>
      </c>
      <c r="J25" s="722"/>
      <c r="K25" s="722"/>
      <c r="L25" s="722"/>
      <c r="M25" s="732"/>
      <c r="N25" s="154"/>
      <c r="O25" s="30"/>
    </row>
    <row r="26" spans="1:15" ht="18" customHeight="1">
      <c r="A26" s="155"/>
      <c r="B26" s="156"/>
      <c r="C26" s="23" t="s">
        <v>332</v>
      </c>
      <c r="D26" s="156" t="s">
        <v>174</v>
      </c>
      <c r="E26" s="153"/>
      <c r="F26" s="722"/>
      <c r="G26" s="153">
        <f>'z1. 2 '!D356</f>
        <v>1939</v>
      </c>
      <c r="H26" s="810">
        <f>'z1. 2 '!E356</f>
        <v>1939.05</v>
      </c>
      <c r="I26" s="722">
        <f t="shared" si="3"/>
        <v>1939.05</v>
      </c>
      <c r="J26" s="722"/>
      <c r="K26" s="722"/>
      <c r="L26" s="722"/>
      <c r="M26" s="732"/>
      <c r="N26" s="154"/>
      <c r="O26" s="30"/>
    </row>
    <row r="27" spans="1:15" ht="17.25" customHeight="1">
      <c r="A27" s="155"/>
      <c r="B27" s="156"/>
      <c r="C27" s="23" t="s">
        <v>288</v>
      </c>
      <c r="D27" s="241" t="s">
        <v>280</v>
      </c>
      <c r="E27" s="153"/>
      <c r="F27" s="722"/>
      <c r="G27" s="153">
        <f>'z1. 2 '!D357</f>
        <v>450</v>
      </c>
      <c r="H27" s="810">
        <f>'z1. 2 '!E357</f>
        <v>450</v>
      </c>
      <c r="I27" s="722">
        <f t="shared" si="3"/>
        <v>450</v>
      </c>
      <c r="J27" s="722"/>
      <c r="K27" s="722"/>
      <c r="L27" s="722"/>
      <c r="M27" s="732"/>
      <c r="N27" s="154"/>
      <c r="O27" s="30"/>
    </row>
    <row r="28" spans="1:15" ht="20.25" customHeight="1">
      <c r="A28" s="155"/>
      <c r="B28" s="156"/>
      <c r="C28" s="23" t="s">
        <v>289</v>
      </c>
      <c r="D28" s="241" t="s">
        <v>280</v>
      </c>
      <c r="E28" s="153"/>
      <c r="F28" s="722"/>
      <c r="G28" s="153">
        <f>'z1. 2 '!D358</f>
        <v>150</v>
      </c>
      <c r="H28" s="810">
        <f>'z1. 2 '!E358</f>
        <v>150</v>
      </c>
      <c r="I28" s="722">
        <f t="shared" si="3"/>
        <v>150</v>
      </c>
      <c r="J28" s="722"/>
      <c r="K28" s="722"/>
      <c r="L28" s="722"/>
      <c r="M28" s="732"/>
      <c r="N28" s="154"/>
      <c r="O28" s="30"/>
    </row>
    <row r="29" spans="1:15" ht="21.75" customHeight="1">
      <c r="A29" s="147">
        <v>854</v>
      </c>
      <c r="B29" s="148"/>
      <c r="C29" s="149"/>
      <c r="D29" s="246" t="s">
        <v>478</v>
      </c>
      <c r="E29" s="151">
        <f>E30</f>
        <v>225953</v>
      </c>
      <c r="F29" s="720">
        <f>F30</f>
        <v>225953.25</v>
      </c>
      <c r="G29" s="151">
        <f aca="true" t="shared" si="4" ref="G29:M29">G30</f>
        <v>200530</v>
      </c>
      <c r="H29" s="720">
        <f t="shared" si="4"/>
        <v>200530.00000000003</v>
      </c>
      <c r="I29" s="720">
        <f t="shared" si="4"/>
        <v>200530.00000000003</v>
      </c>
      <c r="J29" s="720">
        <f t="shared" si="4"/>
        <v>5850</v>
      </c>
      <c r="K29" s="720">
        <f t="shared" si="4"/>
        <v>1143.72</v>
      </c>
      <c r="L29" s="720">
        <f t="shared" si="4"/>
        <v>0</v>
      </c>
      <c r="M29" s="730">
        <f t="shared" si="4"/>
        <v>0</v>
      </c>
      <c r="N29" s="131"/>
      <c r="O29" s="30"/>
    </row>
    <row r="30" spans="1:15" ht="20.25" customHeight="1">
      <c r="A30" s="304"/>
      <c r="B30" s="305">
        <v>85415</v>
      </c>
      <c r="C30" s="309"/>
      <c r="D30" s="310" t="s">
        <v>462</v>
      </c>
      <c r="E30" s="308">
        <f>E31+E32</f>
        <v>225953</v>
      </c>
      <c r="F30" s="721">
        <f>F31+F32</f>
        <v>225953.25</v>
      </c>
      <c r="G30" s="308">
        <f aca="true" t="shared" si="5" ref="G30:M30">SUM(G33:G44)</f>
        <v>200530</v>
      </c>
      <c r="H30" s="721">
        <f t="shared" si="5"/>
        <v>200530.00000000003</v>
      </c>
      <c r="I30" s="721">
        <f t="shared" si="5"/>
        <v>200530.00000000003</v>
      </c>
      <c r="J30" s="721">
        <f t="shared" si="5"/>
        <v>5850</v>
      </c>
      <c r="K30" s="721">
        <f t="shared" si="5"/>
        <v>1143.72</v>
      </c>
      <c r="L30" s="721">
        <f t="shared" si="5"/>
        <v>0</v>
      </c>
      <c r="M30" s="731">
        <f t="shared" si="5"/>
        <v>0</v>
      </c>
      <c r="N30" s="154"/>
      <c r="O30" s="30"/>
    </row>
    <row r="31" spans="1:15" ht="38.25" customHeight="1">
      <c r="A31" s="155"/>
      <c r="B31" s="156"/>
      <c r="C31" s="157">
        <v>2888</v>
      </c>
      <c r="D31" s="241" t="s">
        <v>460</v>
      </c>
      <c r="E31" s="153">
        <f>'z1.1'!F166</f>
        <v>153648</v>
      </c>
      <c r="F31" s="722">
        <f>'z1.1'!G166</f>
        <v>153648.21</v>
      </c>
      <c r="G31" s="153"/>
      <c r="H31" s="722"/>
      <c r="I31" s="722"/>
      <c r="J31" s="722"/>
      <c r="K31" s="722"/>
      <c r="L31" s="722"/>
      <c r="M31" s="732"/>
      <c r="N31" s="154"/>
      <c r="O31" s="30"/>
    </row>
    <row r="32" spans="1:15" ht="38.25" customHeight="1">
      <c r="A32" s="155"/>
      <c r="B32" s="156"/>
      <c r="C32" s="157">
        <v>2889</v>
      </c>
      <c r="D32" s="241" t="s">
        <v>460</v>
      </c>
      <c r="E32" s="153">
        <f>'z1.1'!F167</f>
        <v>72305</v>
      </c>
      <c r="F32" s="722">
        <f>'z1.1'!G167</f>
        <v>72305.04</v>
      </c>
      <c r="G32" s="153"/>
      <c r="H32" s="722"/>
      <c r="I32" s="722"/>
      <c r="J32" s="722"/>
      <c r="K32" s="722"/>
      <c r="L32" s="722"/>
      <c r="M32" s="732"/>
      <c r="N32" s="154"/>
      <c r="O32" s="30"/>
    </row>
    <row r="33" spans="1:15" ht="18" customHeight="1">
      <c r="A33" s="155"/>
      <c r="B33" s="156"/>
      <c r="C33" s="58" t="s">
        <v>342</v>
      </c>
      <c r="D33" s="241" t="s">
        <v>341</v>
      </c>
      <c r="E33" s="153"/>
      <c r="F33" s="722"/>
      <c r="G33" s="153">
        <f>'z1. 2 '!D583</f>
        <v>127296</v>
      </c>
      <c r="H33" s="722">
        <f>'z1. 2 '!E583</f>
        <v>127296</v>
      </c>
      <c r="I33" s="722">
        <f>H33</f>
        <v>127296</v>
      </c>
      <c r="J33" s="722"/>
      <c r="K33" s="722"/>
      <c r="L33" s="722"/>
      <c r="M33" s="732"/>
      <c r="N33" s="154"/>
      <c r="O33" s="30"/>
    </row>
    <row r="34" spans="1:15" ht="17.25" customHeight="1">
      <c r="A34" s="155"/>
      <c r="B34" s="156"/>
      <c r="C34" s="58" t="s">
        <v>343</v>
      </c>
      <c r="D34" s="241" t="s">
        <v>341</v>
      </c>
      <c r="E34" s="153"/>
      <c r="F34" s="722"/>
      <c r="G34" s="153">
        <f>'z1. 2 '!D584</f>
        <v>59904</v>
      </c>
      <c r="H34" s="722">
        <f>'z1. 2 '!E584</f>
        <v>59904</v>
      </c>
      <c r="I34" s="722">
        <f aca="true" t="shared" si="6" ref="I34:I44">H34</f>
        <v>59904</v>
      </c>
      <c r="J34" s="722"/>
      <c r="K34" s="722"/>
      <c r="L34" s="722"/>
      <c r="M34" s="732"/>
      <c r="N34" s="154"/>
      <c r="O34" s="30"/>
    </row>
    <row r="35" spans="1:15" ht="17.25" customHeight="1">
      <c r="A35" s="155"/>
      <c r="B35" s="156"/>
      <c r="C35" s="58" t="s">
        <v>262</v>
      </c>
      <c r="D35" s="241" t="s">
        <v>525</v>
      </c>
      <c r="E35" s="153"/>
      <c r="F35" s="722"/>
      <c r="G35" s="153">
        <f>'z1. 2 '!D586</f>
        <v>3978</v>
      </c>
      <c r="H35" s="722">
        <f>'z1. 2 '!E586</f>
        <v>3978</v>
      </c>
      <c r="I35" s="722">
        <f t="shared" si="6"/>
        <v>3978</v>
      </c>
      <c r="J35" s="722">
        <f>I35</f>
        <v>3978</v>
      </c>
      <c r="K35" s="722"/>
      <c r="L35" s="722"/>
      <c r="M35" s="732"/>
      <c r="N35" s="154"/>
      <c r="O35" s="30"/>
    </row>
    <row r="36" spans="1:15" ht="17.25" customHeight="1">
      <c r="A36" s="155"/>
      <c r="B36" s="156"/>
      <c r="C36" s="58" t="s">
        <v>263</v>
      </c>
      <c r="D36" s="241" t="s">
        <v>525</v>
      </c>
      <c r="E36" s="153"/>
      <c r="F36" s="722"/>
      <c r="G36" s="153">
        <f>'z1. 2 '!D587</f>
        <v>1872</v>
      </c>
      <c r="H36" s="722">
        <f>'z1. 2 '!E587</f>
        <v>1872</v>
      </c>
      <c r="I36" s="722">
        <f t="shared" si="6"/>
        <v>1872</v>
      </c>
      <c r="J36" s="722">
        <f>I36</f>
        <v>1872</v>
      </c>
      <c r="K36" s="722"/>
      <c r="L36" s="722"/>
      <c r="M36" s="732"/>
      <c r="N36" s="154"/>
      <c r="O36" s="30"/>
    </row>
    <row r="37" spans="1:15" ht="16.5" customHeight="1">
      <c r="A37" s="155"/>
      <c r="B37" s="156"/>
      <c r="C37" s="58" t="s">
        <v>264</v>
      </c>
      <c r="D37" s="241" t="s">
        <v>156</v>
      </c>
      <c r="E37" s="153"/>
      <c r="F37" s="722"/>
      <c r="G37" s="153">
        <f>'z1. 2 '!D589</f>
        <v>680</v>
      </c>
      <c r="H37" s="722">
        <f>'z1. 2 '!E589</f>
        <v>680.25</v>
      </c>
      <c r="I37" s="722">
        <f t="shared" si="6"/>
        <v>680.25</v>
      </c>
      <c r="J37" s="722"/>
      <c r="K37" s="722">
        <f>I37</f>
        <v>680.25</v>
      </c>
      <c r="L37" s="722"/>
      <c r="M37" s="732"/>
      <c r="N37" s="154"/>
      <c r="O37" s="30"/>
    </row>
    <row r="38" spans="1:15" ht="17.25" customHeight="1">
      <c r="A38" s="155"/>
      <c r="B38" s="156"/>
      <c r="C38" s="58" t="s">
        <v>265</v>
      </c>
      <c r="D38" s="241" t="s">
        <v>156</v>
      </c>
      <c r="E38" s="153"/>
      <c r="F38" s="722"/>
      <c r="G38" s="153">
        <f>'z1. 2 '!D590</f>
        <v>320</v>
      </c>
      <c r="H38" s="722">
        <f>'z1. 2 '!E590</f>
        <v>320.13</v>
      </c>
      <c r="I38" s="722">
        <f t="shared" si="6"/>
        <v>320.13</v>
      </c>
      <c r="J38" s="722"/>
      <c r="K38" s="722">
        <f>I38</f>
        <v>320.13</v>
      </c>
      <c r="L38" s="722"/>
      <c r="M38" s="732"/>
      <c r="N38" s="154"/>
      <c r="O38" s="30"/>
    </row>
    <row r="39" spans="1:15" ht="18" customHeight="1">
      <c r="A39" s="155"/>
      <c r="B39" s="156"/>
      <c r="C39" s="58" t="s">
        <v>266</v>
      </c>
      <c r="D39" s="241" t="s">
        <v>725</v>
      </c>
      <c r="E39" s="153"/>
      <c r="F39" s="722"/>
      <c r="G39" s="153">
        <f>'z1. 2 '!D592</f>
        <v>97</v>
      </c>
      <c r="H39" s="722">
        <f>'z1. 2 '!E592</f>
        <v>97.45</v>
      </c>
      <c r="I39" s="722">
        <f t="shared" si="6"/>
        <v>97.45</v>
      </c>
      <c r="J39" s="722"/>
      <c r="K39" s="722">
        <f>I39</f>
        <v>97.45</v>
      </c>
      <c r="L39" s="722"/>
      <c r="M39" s="732"/>
      <c r="N39" s="154"/>
      <c r="O39" s="30"/>
    </row>
    <row r="40" spans="1:15" ht="17.25" customHeight="1">
      <c r="A40" s="155"/>
      <c r="B40" s="156"/>
      <c r="C40" s="58" t="s">
        <v>267</v>
      </c>
      <c r="D40" s="241" t="s">
        <v>725</v>
      </c>
      <c r="E40" s="153"/>
      <c r="F40" s="722"/>
      <c r="G40" s="153">
        <f>'z1. 2 '!D593</f>
        <v>46</v>
      </c>
      <c r="H40" s="722">
        <f>'z1. 2 '!E593</f>
        <v>45.89</v>
      </c>
      <c r="I40" s="722">
        <f t="shared" si="6"/>
        <v>45.89</v>
      </c>
      <c r="J40" s="722"/>
      <c r="K40" s="722">
        <f>I40</f>
        <v>45.89</v>
      </c>
      <c r="L40" s="722"/>
      <c r="M40" s="732"/>
      <c r="N40" s="154"/>
      <c r="O40" s="30"/>
    </row>
    <row r="41" spans="1:15" ht="16.5" customHeight="1">
      <c r="A41" s="155"/>
      <c r="B41" s="156"/>
      <c r="C41" s="58" t="s">
        <v>330</v>
      </c>
      <c r="D41" s="156" t="s">
        <v>727</v>
      </c>
      <c r="E41" s="153"/>
      <c r="F41" s="722"/>
      <c r="G41" s="153">
        <f>'z1. 2 '!D596</f>
        <v>692</v>
      </c>
      <c r="H41" s="722">
        <f>'z1. 2 '!E596</f>
        <v>691.07</v>
      </c>
      <c r="I41" s="722">
        <f t="shared" si="6"/>
        <v>691.07</v>
      </c>
      <c r="J41" s="722"/>
      <c r="K41" s="722"/>
      <c r="L41" s="722"/>
      <c r="M41" s="732"/>
      <c r="N41" s="154"/>
      <c r="O41" s="30"/>
    </row>
    <row r="42" spans="1:15" ht="16.5" customHeight="1">
      <c r="A42" s="155"/>
      <c r="B42" s="156"/>
      <c r="C42" s="58" t="s">
        <v>333</v>
      </c>
      <c r="D42" s="156" t="s">
        <v>727</v>
      </c>
      <c r="E42" s="153"/>
      <c r="F42" s="722"/>
      <c r="G42" s="153">
        <f>'z1. 2 '!D597</f>
        <v>325</v>
      </c>
      <c r="H42" s="722">
        <f>'z1. 2 '!E597</f>
        <v>325.21</v>
      </c>
      <c r="I42" s="722">
        <f t="shared" si="6"/>
        <v>325.21</v>
      </c>
      <c r="J42" s="722"/>
      <c r="K42" s="722"/>
      <c r="L42" s="722"/>
      <c r="M42" s="732"/>
      <c r="N42" s="154"/>
      <c r="O42" s="30"/>
    </row>
    <row r="43" spans="1:15" ht="17.25" customHeight="1">
      <c r="A43" s="155"/>
      <c r="B43" s="156"/>
      <c r="C43" s="58" t="s">
        <v>331</v>
      </c>
      <c r="D43" s="241" t="s">
        <v>174</v>
      </c>
      <c r="E43" s="153"/>
      <c r="F43" s="722"/>
      <c r="G43" s="153">
        <f>'z1. 2 '!D601</f>
        <v>3618</v>
      </c>
      <c r="H43" s="722">
        <f>'z1. 2 '!E601</f>
        <v>3617.6</v>
      </c>
      <c r="I43" s="722">
        <f t="shared" si="6"/>
        <v>3617.6</v>
      </c>
      <c r="J43" s="722"/>
      <c r="K43" s="722"/>
      <c r="L43" s="722"/>
      <c r="M43" s="732"/>
      <c r="N43" s="154"/>
      <c r="O43" s="30"/>
    </row>
    <row r="44" spans="1:15" ht="18" customHeight="1">
      <c r="A44" s="155"/>
      <c r="B44" s="156"/>
      <c r="C44" s="58" t="s">
        <v>332</v>
      </c>
      <c r="D44" s="241" t="s">
        <v>174</v>
      </c>
      <c r="E44" s="153"/>
      <c r="F44" s="722"/>
      <c r="G44" s="153">
        <f>'z1. 2 '!D602</f>
        <v>1702</v>
      </c>
      <c r="H44" s="722">
        <f>'z1. 2 '!E602</f>
        <v>1702.4</v>
      </c>
      <c r="I44" s="722">
        <f t="shared" si="6"/>
        <v>1702.4</v>
      </c>
      <c r="J44" s="722"/>
      <c r="K44" s="722"/>
      <c r="L44" s="722"/>
      <c r="M44" s="732"/>
      <c r="N44" s="154"/>
      <c r="O44" s="30"/>
    </row>
    <row r="45" spans="1:15" ht="18.75" customHeight="1">
      <c r="A45" s="245">
        <v>851</v>
      </c>
      <c r="B45" s="255"/>
      <c r="C45" s="256"/>
      <c r="D45" s="247" t="s">
        <v>750</v>
      </c>
      <c r="E45" s="257">
        <f>E46</f>
        <v>25625</v>
      </c>
      <c r="F45" s="723">
        <f>F46</f>
        <v>25625</v>
      </c>
      <c r="G45" s="257">
        <f aca="true" t="shared" si="7" ref="G45:M45">G46</f>
        <v>25625</v>
      </c>
      <c r="H45" s="723">
        <f t="shared" si="7"/>
        <v>25625</v>
      </c>
      <c r="I45" s="723">
        <f t="shared" si="7"/>
        <v>25625</v>
      </c>
      <c r="J45" s="723">
        <f t="shared" si="7"/>
        <v>13090</v>
      </c>
      <c r="K45" s="723">
        <f t="shared" si="7"/>
        <v>524.6800000000001</v>
      </c>
      <c r="L45" s="723">
        <f t="shared" si="7"/>
        <v>0</v>
      </c>
      <c r="M45" s="733">
        <f t="shared" si="7"/>
        <v>0</v>
      </c>
      <c r="N45" s="154"/>
      <c r="O45" s="30"/>
    </row>
    <row r="46" spans="1:15" ht="15.75" customHeight="1">
      <c r="A46" s="304"/>
      <c r="B46" s="305">
        <v>85154</v>
      </c>
      <c r="C46" s="306"/>
      <c r="D46" s="307" t="s">
        <v>750</v>
      </c>
      <c r="E46" s="308">
        <f>E47</f>
        <v>25625</v>
      </c>
      <c r="F46" s="721">
        <f>F47</f>
        <v>25625</v>
      </c>
      <c r="G46" s="308">
        <f aca="true" t="shared" si="8" ref="G46:M46">SUM(G48:G53)</f>
        <v>25625</v>
      </c>
      <c r="H46" s="721">
        <f t="shared" si="8"/>
        <v>25625</v>
      </c>
      <c r="I46" s="721">
        <f t="shared" si="8"/>
        <v>25625</v>
      </c>
      <c r="J46" s="721">
        <f t="shared" si="8"/>
        <v>13090</v>
      </c>
      <c r="K46" s="721">
        <f t="shared" si="8"/>
        <v>524.6800000000001</v>
      </c>
      <c r="L46" s="721">
        <f t="shared" si="8"/>
        <v>0</v>
      </c>
      <c r="M46" s="731">
        <f t="shared" si="8"/>
        <v>0</v>
      </c>
      <c r="N46" s="154"/>
      <c r="O46" s="30"/>
    </row>
    <row r="47" spans="1:15" ht="36.75" customHeight="1">
      <c r="A47" s="155"/>
      <c r="B47" s="156"/>
      <c r="C47" s="303" t="s">
        <v>417</v>
      </c>
      <c r="D47" s="241" t="s">
        <v>751</v>
      </c>
      <c r="E47" s="153">
        <f>'z1.1'!F108</f>
        <v>25625</v>
      </c>
      <c r="F47" s="722">
        <f>'z1.1'!G108</f>
        <v>25625</v>
      </c>
      <c r="G47" s="153"/>
      <c r="H47" s="722"/>
      <c r="I47" s="722"/>
      <c r="J47" s="722"/>
      <c r="K47" s="722"/>
      <c r="L47" s="722"/>
      <c r="M47" s="732"/>
      <c r="N47" s="154"/>
      <c r="O47" s="30"/>
    </row>
    <row r="48" spans="1:15" ht="18" customHeight="1">
      <c r="A48" s="155"/>
      <c r="B48" s="156"/>
      <c r="C48" s="163">
        <v>4110</v>
      </c>
      <c r="D48" s="241" t="s">
        <v>156</v>
      </c>
      <c r="E48" s="153"/>
      <c r="F48" s="722"/>
      <c r="G48" s="153">
        <v>461</v>
      </c>
      <c r="H48" s="722">
        <v>460.98</v>
      </c>
      <c r="I48" s="722">
        <f aca="true" t="shared" si="9" ref="I48:I53">H48</f>
        <v>460.98</v>
      </c>
      <c r="J48" s="722"/>
      <c r="K48" s="722">
        <f>I48</f>
        <v>460.98</v>
      </c>
      <c r="L48" s="722"/>
      <c r="M48" s="732"/>
      <c r="N48" s="154"/>
      <c r="O48" s="30"/>
    </row>
    <row r="49" spans="1:15" ht="17.25" customHeight="1">
      <c r="A49" s="155"/>
      <c r="B49" s="156"/>
      <c r="C49" s="163">
        <v>4120</v>
      </c>
      <c r="D49" s="241" t="s">
        <v>725</v>
      </c>
      <c r="E49" s="153"/>
      <c r="F49" s="722"/>
      <c r="G49" s="153">
        <v>64</v>
      </c>
      <c r="H49" s="722">
        <v>63.7</v>
      </c>
      <c r="I49" s="722">
        <f t="shared" si="9"/>
        <v>63.7</v>
      </c>
      <c r="J49" s="722"/>
      <c r="K49" s="722">
        <f>I49</f>
        <v>63.7</v>
      </c>
      <c r="L49" s="722"/>
      <c r="M49" s="732"/>
      <c r="N49" s="154"/>
      <c r="O49" s="30"/>
    </row>
    <row r="50" spans="1:15" ht="17.25" customHeight="1">
      <c r="A50" s="155"/>
      <c r="B50" s="156"/>
      <c r="C50" s="163">
        <v>4170</v>
      </c>
      <c r="D50" s="241" t="s">
        <v>409</v>
      </c>
      <c r="E50" s="153"/>
      <c r="F50" s="722"/>
      <c r="G50" s="153">
        <v>13090</v>
      </c>
      <c r="H50" s="722">
        <v>13090</v>
      </c>
      <c r="I50" s="722">
        <f t="shared" si="9"/>
        <v>13090</v>
      </c>
      <c r="J50" s="722">
        <f>I50</f>
        <v>13090</v>
      </c>
      <c r="K50" s="722"/>
      <c r="L50" s="722"/>
      <c r="M50" s="732"/>
      <c r="N50" s="154"/>
      <c r="O50" s="30"/>
    </row>
    <row r="51" spans="1:15" ht="17.25" customHeight="1">
      <c r="A51" s="155"/>
      <c r="B51" s="156"/>
      <c r="C51" s="163">
        <v>4210</v>
      </c>
      <c r="D51" s="241" t="s">
        <v>727</v>
      </c>
      <c r="E51" s="153"/>
      <c r="F51" s="722"/>
      <c r="G51" s="153">
        <v>2375</v>
      </c>
      <c r="H51" s="722">
        <v>2375.32</v>
      </c>
      <c r="I51" s="722">
        <f t="shared" si="9"/>
        <v>2375.32</v>
      </c>
      <c r="J51" s="722"/>
      <c r="K51" s="722"/>
      <c r="L51" s="722"/>
      <c r="M51" s="732"/>
      <c r="N51" s="154"/>
      <c r="O51" s="30"/>
    </row>
    <row r="52" spans="1:15" ht="18.75" customHeight="1">
      <c r="A52" s="155"/>
      <c r="B52" s="156"/>
      <c r="C52" s="163">
        <v>4220</v>
      </c>
      <c r="D52" s="156" t="s">
        <v>253</v>
      </c>
      <c r="E52" s="153"/>
      <c r="F52" s="722"/>
      <c r="G52" s="153">
        <v>1350</v>
      </c>
      <c r="H52" s="722">
        <v>1350</v>
      </c>
      <c r="I52" s="722">
        <f t="shared" si="9"/>
        <v>1350</v>
      </c>
      <c r="J52" s="722"/>
      <c r="K52" s="722"/>
      <c r="L52" s="722"/>
      <c r="M52" s="732"/>
      <c r="N52" s="154"/>
      <c r="O52" s="30"/>
    </row>
    <row r="53" spans="1:15" ht="21" customHeight="1">
      <c r="A53" s="155"/>
      <c r="B53" s="156"/>
      <c r="C53" s="163">
        <v>4300</v>
      </c>
      <c r="D53" s="241" t="s">
        <v>174</v>
      </c>
      <c r="E53" s="153"/>
      <c r="F53" s="722"/>
      <c r="G53" s="153">
        <v>8285</v>
      </c>
      <c r="H53" s="722">
        <v>8285</v>
      </c>
      <c r="I53" s="722">
        <f t="shared" si="9"/>
        <v>8285</v>
      </c>
      <c r="J53" s="722"/>
      <c r="K53" s="722"/>
      <c r="L53" s="722"/>
      <c r="M53" s="732"/>
      <c r="N53" s="154"/>
      <c r="O53" s="30"/>
    </row>
    <row r="54" spans="1:15" ht="23.25" customHeight="1">
      <c r="A54" s="143"/>
      <c r="B54" s="144"/>
      <c r="C54" s="144"/>
      <c r="D54" s="145" t="s">
        <v>617</v>
      </c>
      <c r="E54" s="146">
        <f>E55+E59+E69+E85+E96+E100+E108+E145+E149+E153</f>
        <v>1258204.65</v>
      </c>
      <c r="F54" s="719">
        <f aca="true" t="shared" si="10" ref="F54:M54">F55+F59+F69+F85+F96+F100+F108+F145+F149+F153</f>
        <v>1258204.65</v>
      </c>
      <c r="G54" s="146">
        <f t="shared" si="10"/>
        <v>1636909.96</v>
      </c>
      <c r="H54" s="719">
        <f t="shared" si="10"/>
        <v>1636579.81</v>
      </c>
      <c r="I54" s="719">
        <f t="shared" si="10"/>
        <v>572158.81</v>
      </c>
      <c r="J54" s="719">
        <f t="shared" si="10"/>
        <v>93404.94</v>
      </c>
      <c r="K54" s="719">
        <f t="shared" si="10"/>
        <v>14479</v>
      </c>
      <c r="L54" s="719">
        <f t="shared" si="10"/>
        <v>313480.16000000003</v>
      </c>
      <c r="M54" s="719">
        <f t="shared" si="10"/>
        <v>1062421</v>
      </c>
      <c r="N54" s="131"/>
      <c r="O54" s="30"/>
    </row>
    <row r="55" spans="1:15" ht="21" customHeight="1">
      <c r="A55" s="159" t="s">
        <v>541</v>
      </c>
      <c r="B55" s="160"/>
      <c r="C55" s="161"/>
      <c r="D55" s="248" t="s">
        <v>433</v>
      </c>
      <c r="E55" s="151">
        <f>E57</f>
        <v>0</v>
      </c>
      <c r="F55" s="720"/>
      <c r="G55" s="151">
        <f>G56</f>
        <v>1700</v>
      </c>
      <c r="H55" s="720">
        <f>H56</f>
        <v>1700</v>
      </c>
      <c r="I55" s="720">
        <f aca="true" t="shared" si="11" ref="I55:M56">I56</f>
        <v>1700</v>
      </c>
      <c r="J55" s="720">
        <f t="shared" si="11"/>
        <v>0</v>
      </c>
      <c r="K55" s="720">
        <f t="shared" si="11"/>
        <v>0</v>
      </c>
      <c r="L55" s="720">
        <f t="shared" si="11"/>
        <v>1700</v>
      </c>
      <c r="M55" s="730">
        <f t="shared" si="11"/>
        <v>0</v>
      </c>
      <c r="N55" s="131"/>
      <c r="O55" s="30"/>
    </row>
    <row r="56" spans="1:15" ht="19.5" customHeight="1">
      <c r="A56" s="311"/>
      <c r="B56" s="313" t="s">
        <v>438</v>
      </c>
      <c r="C56" s="309"/>
      <c r="D56" s="312" t="s">
        <v>158</v>
      </c>
      <c r="E56" s="308"/>
      <c r="F56" s="721"/>
      <c r="G56" s="308">
        <f>G57</f>
        <v>1700</v>
      </c>
      <c r="H56" s="721">
        <f>H57</f>
        <v>1700</v>
      </c>
      <c r="I56" s="721">
        <f t="shared" si="11"/>
        <v>1700</v>
      </c>
      <c r="J56" s="721">
        <f t="shared" si="11"/>
        <v>0</v>
      </c>
      <c r="K56" s="721">
        <f t="shared" si="11"/>
        <v>0</v>
      </c>
      <c r="L56" s="721">
        <f t="shared" si="11"/>
        <v>1700</v>
      </c>
      <c r="M56" s="731">
        <f t="shared" si="11"/>
        <v>0</v>
      </c>
      <c r="N56" s="154"/>
      <c r="O56" s="30"/>
    </row>
    <row r="57" spans="1:15" ht="26.25" customHeight="1">
      <c r="A57" s="162"/>
      <c r="B57" s="152"/>
      <c r="C57" s="157">
        <v>2310</v>
      </c>
      <c r="D57" s="241" t="s">
        <v>790</v>
      </c>
      <c r="E57" s="153"/>
      <c r="F57" s="722"/>
      <c r="G57" s="153">
        <f>'z1. 2 '!E12</f>
        <v>1700</v>
      </c>
      <c r="H57" s="722">
        <f>H58</f>
        <v>1700</v>
      </c>
      <c r="I57" s="722">
        <f>H57</f>
        <v>1700</v>
      </c>
      <c r="J57" s="722"/>
      <c r="K57" s="722"/>
      <c r="L57" s="722">
        <f>I57</f>
        <v>1700</v>
      </c>
      <c r="M57" s="732"/>
      <c r="N57" s="154"/>
      <c r="O57" s="30"/>
    </row>
    <row r="58" spans="1:15" ht="17.25" customHeight="1">
      <c r="A58" s="162"/>
      <c r="B58" s="152"/>
      <c r="C58" s="157"/>
      <c r="D58" s="171" t="s">
        <v>633</v>
      </c>
      <c r="E58" s="153"/>
      <c r="F58" s="722"/>
      <c r="G58" s="104">
        <v>1700</v>
      </c>
      <c r="H58" s="496">
        <v>1700</v>
      </c>
      <c r="I58" s="496">
        <f>H58</f>
        <v>1700</v>
      </c>
      <c r="J58" s="722"/>
      <c r="K58" s="722"/>
      <c r="L58" s="496">
        <f>I58</f>
        <v>1700</v>
      </c>
      <c r="M58" s="732"/>
      <c r="N58" s="154"/>
      <c r="O58" s="30"/>
    </row>
    <row r="59" spans="1:15" ht="18" customHeight="1">
      <c r="A59" s="164">
        <v>600</v>
      </c>
      <c r="B59" s="161"/>
      <c r="C59" s="161"/>
      <c r="D59" s="249" t="s">
        <v>783</v>
      </c>
      <c r="E59" s="151">
        <f>E60</f>
        <v>91900</v>
      </c>
      <c r="F59" s="720">
        <f>F60</f>
        <v>91900</v>
      </c>
      <c r="G59" s="151">
        <f aca="true" t="shared" si="12" ref="G59:M59">G60</f>
        <v>93900</v>
      </c>
      <c r="H59" s="151">
        <f t="shared" si="12"/>
        <v>93900</v>
      </c>
      <c r="I59" s="734">
        <f t="shared" si="12"/>
        <v>6900</v>
      </c>
      <c r="J59" s="720">
        <f t="shared" si="12"/>
        <v>0</v>
      </c>
      <c r="K59" s="720">
        <f t="shared" si="12"/>
        <v>0</v>
      </c>
      <c r="L59" s="720">
        <f t="shared" si="12"/>
        <v>2000</v>
      </c>
      <c r="M59" s="730">
        <f t="shared" si="12"/>
        <v>85000</v>
      </c>
      <c r="N59" s="131"/>
      <c r="O59" s="30"/>
    </row>
    <row r="60" spans="1:15" ht="16.5" customHeight="1">
      <c r="A60" s="311"/>
      <c r="B60" s="309">
        <v>60014</v>
      </c>
      <c r="C60" s="309"/>
      <c r="D60" s="314" t="s">
        <v>533</v>
      </c>
      <c r="E60" s="308">
        <f>E61+E63</f>
        <v>91900</v>
      </c>
      <c r="F60" s="721">
        <f>F61+F63</f>
        <v>91900</v>
      </c>
      <c r="G60" s="308">
        <f>G65+G67+G68</f>
        <v>93900</v>
      </c>
      <c r="H60" s="308">
        <f>H65+H67+H68</f>
        <v>93900</v>
      </c>
      <c r="I60" s="721">
        <f>I67+I68</f>
        <v>6900</v>
      </c>
      <c r="J60" s="721">
        <f>J67+J68</f>
        <v>0</v>
      </c>
      <c r="K60" s="721">
        <f>K67+K68</f>
        <v>0</v>
      </c>
      <c r="L60" s="721">
        <f>L65+L67+L68</f>
        <v>2000</v>
      </c>
      <c r="M60" s="731">
        <f>M67+M68</f>
        <v>85000</v>
      </c>
      <c r="N60" s="154"/>
      <c r="O60" s="30"/>
    </row>
    <row r="61" spans="1:15" ht="26.25" customHeight="1">
      <c r="A61" s="162"/>
      <c r="B61" s="152"/>
      <c r="C61" s="157">
        <v>2310</v>
      </c>
      <c r="D61" s="241" t="s">
        <v>789</v>
      </c>
      <c r="E61" s="153">
        <f>'z1.1'!G21</f>
        <v>6900</v>
      </c>
      <c r="F61" s="722">
        <f>F62</f>
        <v>6900</v>
      </c>
      <c r="G61" s="153"/>
      <c r="H61" s="722"/>
      <c r="I61" s="722"/>
      <c r="J61" s="722"/>
      <c r="K61" s="722"/>
      <c r="L61" s="722"/>
      <c r="M61" s="732"/>
      <c r="N61" s="154"/>
      <c r="O61" s="30"/>
    </row>
    <row r="62" spans="1:15" ht="16.5" customHeight="1">
      <c r="A62" s="162"/>
      <c r="B62" s="152"/>
      <c r="C62" s="157"/>
      <c r="D62" s="20" t="s">
        <v>618</v>
      </c>
      <c r="E62" s="104">
        <v>6900</v>
      </c>
      <c r="F62" s="496">
        <v>6900</v>
      </c>
      <c r="G62" s="153"/>
      <c r="H62" s="722"/>
      <c r="I62" s="722"/>
      <c r="J62" s="722"/>
      <c r="K62" s="722"/>
      <c r="L62" s="722"/>
      <c r="M62" s="732"/>
      <c r="N62" s="154"/>
      <c r="O62" s="30"/>
    </row>
    <row r="63" spans="1:15" ht="25.5" customHeight="1">
      <c r="A63" s="165"/>
      <c r="B63" s="163"/>
      <c r="C63" s="157">
        <v>6610</v>
      </c>
      <c r="D63" s="241" t="s">
        <v>794</v>
      </c>
      <c r="E63" s="153">
        <f>'z1.1'!G24</f>
        <v>85000</v>
      </c>
      <c r="F63" s="722">
        <f>F64</f>
        <v>85000</v>
      </c>
      <c r="G63" s="153"/>
      <c r="H63" s="722"/>
      <c r="I63" s="722"/>
      <c r="J63" s="722"/>
      <c r="K63" s="722">
        <f>J63</f>
        <v>0</v>
      </c>
      <c r="L63" s="722">
        <f>K63</f>
        <v>0</v>
      </c>
      <c r="M63" s="732"/>
      <c r="N63" s="154"/>
      <c r="O63" s="30"/>
    </row>
    <row r="64" spans="1:15" ht="15" customHeight="1">
      <c r="A64" s="165"/>
      <c r="B64" s="163"/>
      <c r="C64" s="157"/>
      <c r="D64" s="171" t="s">
        <v>631</v>
      </c>
      <c r="E64" s="104">
        <v>85000</v>
      </c>
      <c r="F64" s="496">
        <v>85000</v>
      </c>
      <c r="G64" s="153"/>
      <c r="H64" s="722"/>
      <c r="I64" s="722"/>
      <c r="J64" s="722"/>
      <c r="K64" s="722"/>
      <c r="L64" s="722"/>
      <c r="M64" s="732"/>
      <c r="N64" s="154"/>
      <c r="O64" s="30"/>
    </row>
    <row r="65" spans="1:15" ht="26.25" customHeight="1">
      <c r="A65" s="165"/>
      <c r="B65" s="163"/>
      <c r="C65" s="163">
        <v>2310</v>
      </c>
      <c r="D65" s="241" t="s">
        <v>790</v>
      </c>
      <c r="E65" s="104"/>
      <c r="F65" s="496"/>
      <c r="G65" s="153">
        <v>2000</v>
      </c>
      <c r="H65" s="722">
        <f>H66</f>
        <v>2000</v>
      </c>
      <c r="I65" s="722"/>
      <c r="J65" s="722"/>
      <c r="K65" s="722"/>
      <c r="L65" s="722">
        <f>H65</f>
        <v>2000</v>
      </c>
      <c r="M65" s="732"/>
      <c r="N65" s="154"/>
      <c r="O65" s="30"/>
    </row>
    <row r="66" spans="1:15" ht="14.25" customHeight="1">
      <c r="A66" s="165"/>
      <c r="B66" s="163"/>
      <c r="C66" s="163"/>
      <c r="D66" s="20" t="s">
        <v>618</v>
      </c>
      <c r="E66" s="104"/>
      <c r="F66" s="496"/>
      <c r="G66" s="334">
        <v>2000</v>
      </c>
      <c r="H66" s="722">
        <v>2000</v>
      </c>
      <c r="I66" s="722"/>
      <c r="J66" s="722"/>
      <c r="K66" s="722"/>
      <c r="L66" s="722">
        <f>H66</f>
        <v>2000</v>
      </c>
      <c r="M66" s="732"/>
      <c r="N66" s="154"/>
      <c r="O66" s="30"/>
    </row>
    <row r="67" spans="1:15" ht="19.5" customHeight="1">
      <c r="A67" s="165"/>
      <c r="B67" s="163"/>
      <c r="C67" s="163">
        <v>4270</v>
      </c>
      <c r="D67" s="241" t="s">
        <v>173</v>
      </c>
      <c r="E67" s="153"/>
      <c r="F67" s="722"/>
      <c r="G67" s="153">
        <v>6900</v>
      </c>
      <c r="H67" s="722">
        <v>6900</v>
      </c>
      <c r="I67" s="722">
        <f>H67</f>
        <v>6900</v>
      </c>
      <c r="J67" s="722"/>
      <c r="K67" s="722"/>
      <c r="L67" s="722"/>
      <c r="M67" s="732"/>
      <c r="N67" s="154"/>
      <c r="O67" s="30"/>
    </row>
    <row r="68" spans="1:15" ht="21.75" customHeight="1">
      <c r="A68" s="165"/>
      <c r="B68" s="163"/>
      <c r="C68" s="163">
        <v>6050</v>
      </c>
      <c r="D68" s="241" t="s">
        <v>129</v>
      </c>
      <c r="E68" s="153"/>
      <c r="F68" s="722"/>
      <c r="G68" s="153">
        <v>85000</v>
      </c>
      <c r="H68" s="722">
        <v>85000</v>
      </c>
      <c r="I68" s="722"/>
      <c r="J68" s="722"/>
      <c r="K68" s="722"/>
      <c r="L68" s="722"/>
      <c r="M68" s="732">
        <f>H68</f>
        <v>85000</v>
      </c>
      <c r="N68" s="154"/>
      <c r="O68" s="30"/>
    </row>
    <row r="69" spans="1:15" ht="15" customHeight="1">
      <c r="A69" s="147">
        <v>750</v>
      </c>
      <c r="B69" s="148"/>
      <c r="C69" s="161"/>
      <c r="D69" s="250" t="s">
        <v>144</v>
      </c>
      <c r="E69" s="151">
        <f>E72+E78</f>
        <v>5241</v>
      </c>
      <c r="F69" s="720">
        <f>F72+F78</f>
        <v>5241</v>
      </c>
      <c r="G69" s="151">
        <f aca="true" t="shared" si="13" ref="G69:M69">G70+G72+G78</f>
        <v>60241</v>
      </c>
      <c r="H69" s="720">
        <f t="shared" si="13"/>
        <v>60241</v>
      </c>
      <c r="I69" s="720">
        <f t="shared" si="13"/>
        <v>18241</v>
      </c>
      <c r="J69" s="720">
        <f t="shared" si="13"/>
        <v>0</v>
      </c>
      <c r="K69" s="720">
        <f t="shared" si="13"/>
        <v>0</v>
      </c>
      <c r="L69" s="720">
        <f t="shared" si="13"/>
        <v>13000</v>
      </c>
      <c r="M69" s="730">
        <f t="shared" si="13"/>
        <v>42000</v>
      </c>
      <c r="N69" s="131"/>
      <c r="O69" s="30"/>
    </row>
    <row r="70" spans="1:15" ht="14.25" customHeight="1">
      <c r="A70" s="318"/>
      <c r="B70" s="319">
        <v>75018</v>
      </c>
      <c r="C70" s="320"/>
      <c r="D70" s="321" t="s">
        <v>524</v>
      </c>
      <c r="E70" s="322"/>
      <c r="F70" s="724"/>
      <c r="G70" s="322">
        <f aca="true" t="shared" si="14" ref="G70:M70">G71</f>
        <v>3000</v>
      </c>
      <c r="H70" s="724">
        <f t="shared" si="14"/>
        <v>3000</v>
      </c>
      <c r="I70" s="724">
        <f t="shared" si="14"/>
        <v>3000</v>
      </c>
      <c r="J70" s="724">
        <f t="shared" si="14"/>
        <v>0</v>
      </c>
      <c r="K70" s="724">
        <f t="shared" si="14"/>
        <v>0</v>
      </c>
      <c r="L70" s="724">
        <f t="shared" si="14"/>
        <v>3000</v>
      </c>
      <c r="M70" s="735">
        <f t="shared" si="14"/>
        <v>0</v>
      </c>
      <c r="N70" s="169"/>
      <c r="O70" s="30"/>
    </row>
    <row r="71" spans="1:15" ht="30" customHeight="1">
      <c r="A71" s="155"/>
      <c r="B71" s="156"/>
      <c r="C71" s="157">
        <v>2330</v>
      </c>
      <c r="D71" s="241" t="s">
        <v>785</v>
      </c>
      <c r="E71" s="153">
        <v>0</v>
      </c>
      <c r="F71" s="722"/>
      <c r="G71" s="153">
        <f>'z1. 2 '!E96</f>
        <v>3000</v>
      </c>
      <c r="H71" s="722">
        <v>3000</v>
      </c>
      <c r="I71" s="722">
        <f>H71</f>
        <v>3000</v>
      </c>
      <c r="J71" s="722"/>
      <c r="K71" s="722"/>
      <c r="L71" s="722">
        <f>I71</f>
        <v>3000</v>
      </c>
      <c r="M71" s="732"/>
      <c r="N71" s="169"/>
      <c r="O71" s="30"/>
    </row>
    <row r="72" spans="1:15" ht="16.5" customHeight="1">
      <c r="A72" s="318"/>
      <c r="B72" s="319">
        <v>75020</v>
      </c>
      <c r="C72" s="320"/>
      <c r="D72" s="326" t="s">
        <v>153</v>
      </c>
      <c r="E72" s="322">
        <f>E73</f>
        <v>0</v>
      </c>
      <c r="F72" s="724"/>
      <c r="G72" s="322">
        <f aca="true" t="shared" si="15" ref="G72:M72">G73+G76</f>
        <v>52000</v>
      </c>
      <c r="H72" s="724">
        <f t="shared" si="15"/>
        <v>52000</v>
      </c>
      <c r="I72" s="724">
        <f t="shared" si="15"/>
        <v>10000</v>
      </c>
      <c r="J72" s="724">
        <f t="shared" si="15"/>
        <v>0</v>
      </c>
      <c r="K72" s="724">
        <f t="shared" si="15"/>
        <v>0</v>
      </c>
      <c r="L72" s="724">
        <f t="shared" si="15"/>
        <v>10000</v>
      </c>
      <c r="M72" s="724">
        <f t="shared" si="15"/>
        <v>42000</v>
      </c>
      <c r="N72" s="169"/>
      <c r="O72" s="30"/>
    </row>
    <row r="73" spans="1:15" ht="27.75" customHeight="1">
      <c r="A73" s="155"/>
      <c r="B73" s="156"/>
      <c r="C73" s="157">
        <v>2310</v>
      </c>
      <c r="D73" s="241" t="s">
        <v>790</v>
      </c>
      <c r="E73" s="153">
        <v>0</v>
      </c>
      <c r="F73" s="722"/>
      <c r="G73" s="153">
        <f>'z1. 2 '!E108</f>
        <v>10000</v>
      </c>
      <c r="H73" s="722">
        <f>H74+H75</f>
        <v>10000</v>
      </c>
      <c r="I73" s="722">
        <f>H73</f>
        <v>10000</v>
      </c>
      <c r="J73" s="722"/>
      <c r="K73" s="722"/>
      <c r="L73" s="722">
        <f>I73</f>
        <v>10000</v>
      </c>
      <c r="M73" s="732"/>
      <c r="N73" s="169"/>
      <c r="O73" s="30"/>
    </row>
    <row r="74" spans="1:15" ht="13.5" customHeight="1">
      <c r="A74" s="155"/>
      <c r="B74" s="156"/>
      <c r="C74" s="157"/>
      <c r="D74" s="171" t="s">
        <v>631</v>
      </c>
      <c r="E74" s="153"/>
      <c r="F74" s="722"/>
      <c r="G74" s="104">
        <v>5000</v>
      </c>
      <c r="H74" s="496">
        <v>5000</v>
      </c>
      <c r="I74" s="736">
        <f>H74</f>
        <v>5000</v>
      </c>
      <c r="J74" s="722"/>
      <c r="K74" s="722"/>
      <c r="L74" s="736">
        <f>I74</f>
        <v>5000</v>
      </c>
      <c r="M74" s="732"/>
      <c r="N74" s="169"/>
      <c r="O74" s="30"/>
    </row>
    <row r="75" spans="1:15" ht="13.5" customHeight="1">
      <c r="A75" s="155"/>
      <c r="B75" s="156"/>
      <c r="C75" s="157"/>
      <c r="D75" s="171" t="s">
        <v>633</v>
      </c>
      <c r="E75" s="153"/>
      <c r="F75" s="722"/>
      <c r="G75" s="104">
        <v>5000</v>
      </c>
      <c r="H75" s="496">
        <v>5000</v>
      </c>
      <c r="I75" s="736">
        <f>H75</f>
        <v>5000</v>
      </c>
      <c r="J75" s="722"/>
      <c r="K75" s="722"/>
      <c r="L75" s="736">
        <f>I75</f>
        <v>5000</v>
      </c>
      <c r="M75" s="732"/>
      <c r="N75" s="169"/>
      <c r="O75" s="30"/>
    </row>
    <row r="76" spans="1:15" ht="21" customHeight="1">
      <c r="A76" s="155"/>
      <c r="B76" s="156"/>
      <c r="C76" s="157">
        <v>6649</v>
      </c>
      <c r="D76" s="79" t="s">
        <v>816</v>
      </c>
      <c r="E76" s="153"/>
      <c r="F76" s="722"/>
      <c r="G76" s="153">
        <f>'z1. 2 '!E133</f>
        <v>42000</v>
      </c>
      <c r="H76" s="722">
        <f>H77</f>
        <v>42000</v>
      </c>
      <c r="I76" s="736"/>
      <c r="J76" s="722"/>
      <c r="K76" s="722"/>
      <c r="L76" s="736"/>
      <c r="M76" s="732">
        <f>H76</f>
        <v>42000</v>
      </c>
      <c r="N76" s="169"/>
      <c r="O76" s="30"/>
    </row>
    <row r="77" spans="1:15" ht="15" customHeight="1">
      <c r="A77" s="155"/>
      <c r="B77" s="156"/>
      <c r="C77" s="157"/>
      <c r="D77" s="20" t="s">
        <v>817</v>
      </c>
      <c r="E77" s="153"/>
      <c r="F77" s="722"/>
      <c r="G77" s="104">
        <v>42000</v>
      </c>
      <c r="H77" s="496">
        <v>42000</v>
      </c>
      <c r="I77" s="736"/>
      <c r="J77" s="722"/>
      <c r="K77" s="722"/>
      <c r="L77" s="736"/>
      <c r="M77" s="737">
        <f>H77</f>
        <v>42000</v>
      </c>
      <c r="N77" s="169"/>
      <c r="O77" s="30"/>
    </row>
    <row r="78" spans="1:15" ht="15.75" customHeight="1">
      <c r="A78" s="323"/>
      <c r="B78" s="324">
        <v>75075</v>
      </c>
      <c r="C78" s="324"/>
      <c r="D78" s="39" t="s">
        <v>320</v>
      </c>
      <c r="E78" s="325">
        <f>E79</f>
        <v>5241</v>
      </c>
      <c r="F78" s="725">
        <f>F79</f>
        <v>5241</v>
      </c>
      <c r="G78" s="325">
        <f aca="true" t="shared" si="16" ref="G78:M78">G84</f>
        <v>5241</v>
      </c>
      <c r="H78" s="725">
        <f t="shared" si="16"/>
        <v>5241</v>
      </c>
      <c r="I78" s="725">
        <f t="shared" si="16"/>
        <v>5241</v>
      </c>
      <c r="J78" s="725">
        <f t="shared" si="16"/>
        <v>0</v>
      </c>
      <c r="K78" s="725">
        <f t="shared" si="16"/>
        <v>0</v>
      </c>
      <c r="L78" s="725">
        <f t="shared" si="16"/>
        <v>0</v>
      </c>
      <c r="M78" s="738">
        <f t="shared" si="16"/>
        <v>0</v>
      </c>
      <c r="N78" s="169"/>
      <c r="O78" s="30"/>
    </row>
    <row r="79" spans="1:15" ht="24.75" customHeight="1">
      <c r="A79" s="155"/>
      <c r="B79" s="156"/>
      <c r="C79" s="157">
        <v>2310</v>
      </c>
      <c r="D79" s="241" t="s">
        <v>789</v>
      </c>
      <c r="E79" s="153">
        <f>'z1.1'!F55</f>
        <v>5241</v>
      </c>
      <c r="F79" s="722">
        <f>SUM(F80:F83)</f>
        <v>5241</v>
      </c>
      <c r="G79" s="153"/>
      <c r="H79" s="722"/>
      <c r="I79" s="722"/>
      <c r="J79" s="722"/>
      <c r="K79" s="722"/>
      <c r="L79" s="722"/>
      <c r="M79" s="732"/>
      <c r="N79" s="169"/>
      <c r="O79" s="30"/>
    </row>
    <row r="80" spans="1:15" ht="13.5" customHeight="1">
      <c r="A80" s="155"/>
      <c r="B80" s="156"/>
      <c r="C80" s="157"/>
      <c r="D80" s="20" t="s">
        <v>618</v>
      </c>
      <c r="E80" s="104">
        <v>1310</v>
      </c>
      <c r="F80" s="496">
        <v>1310</v>
      </c>
      <c r="G80" s="153"/>
      <c r="H80" s="722"/>
      <c r="I80" s="722"/>
      <c r="J80" s="722"/>
      <c r="K80" s="722"/>
      <c r="L80" s="722"/>
      <c r="M80" s="732"/>
      <c r="N80" s="169"/>
      <c r="O80" s="30"/>
    </row>
    <row r="81" spans="1:15" ht="15" customHeight="1">
      <c r="A81" s="155"/>
      <c r="B81" s="156"/>
      <c r="C81" s="157"/>
      <c r="D81" s="171" t="s">
        <v>631</v>
      </c>
      <c r="E81" s="104">
        <v>1310</v>
      </c>
      <c r="F81" s="496">
        <v>1310</v>
      </c>
      <c r="G81" s="153"/>
      <c r="H81" s="722"/>
      <c r="I81" s="722"/>
      <c r="J81" s="722"/>
      <c r="K81" s="722"/>
      <c r="L81" s="722"/>
      <c r="M81" s="732"/>
      <c r="N81" s="169"/>
      <c r="O81" s="30"/>
    </row>
    <row r="82" spans="1:15" ht="12.75" customHeight="1">
      <c r="A82" s="155"/>
      <c r="B82" s="156"/>
      <c r="C82" s="157"/>
      <c r="D82" s="171" t="s">
        <v>632</v>
      </c>
      <c r="E82" s="104">
        <v>1310</v>
      </c>
      <c r="F82" s="496">
        <v>1310</v>
      </c>
      <c r="G82" s="153"/>
      <c r="H82" s="722"/>
      <c r="I82" s="722"/>
      <c r="J82" s="722"/>
      <c r="K82" s="722"/>
      <c r="L82" s="722"/>
      <c r="M82" s="732"/>
      <c r="N82" s="169"/>
      <c r="O82" s="30"/>
    </row>
    <row r="83" spans="1:15" ht="15" customHeight="1">
      <c r="A83" s="155"/>
      <c r="B83" s="156"/>
      <c r="C83" s="157"/>
      <c r="D83" s="171" t="s">
        <v>633</v>
      </c>
      <c r="E83" s="104">
        <v>1311</v>
      </c>
      <c r="F83" s="496">
        <v>1311</v>
      </c>
      <c r="G83" s="153"/>
      <c r="H83" s="722"/>
      <c r="I83" s="722"/>
      <c r="J83" s="722"/>
      <c r="K83" s="722"/>
      <c r="L83" s="722"/>
      <c r="M83" s="732"/>
      <c r="N83" s="169"/>
      <c r="O83" s="30"/>
    </row>
    <row r="84" spans="1:15" ht="19.5" customHeight="1">
      <c r="A84" s="155"/>
      <c r="B84" s="156"/>
      <c r="C84" s="163">
        <v>4300</v>
      </c>
      <c r="D84" s="241" t="s">
        <v>174</v>
      </c>
      <c r="E84" s="153"/>
      <c r="F84" s="722"/>
      <c r="G84" s="153">
        <v>5241</v>
      </c>
      <c r="H84" s="722">
        <v>5241</v>
      </c>
      <c r="I84" s="722">
        <f>H84</f>
        <v>5241</v>
      </c>
      <c r="J84" s="722"/>
      <c r="K84" s="722"/>
      <c r="L84" s="722"/>
      <c r="M84" s="732"/>
      <c r="N84" s="169"/>
      <c r="O84" s="30"/>
    </row>
    <row r="85" spans="1:15" ht="24.75" customHeight="1">
      <c r="A85" s="147">
        <v>754</v>
      </c>
      <c r="B85" s="148"/>
      <c r="C85" s="148"/>
      <c r="D85" s="249" t="s">
        <v>786</v>
      </c>
      <c r="E85" s="151">
        <f>E86</f>
        <v>200000</v>
      </c>
      <c r="F85" s="720">
        <f>F86</f>
        <v>200000</v>
      </c>
      <c r="G85" s="151">
        <f aca="true" t="shared" si="17" ref="G85:M85">G86</f>
        <v>200000</v>
      </c>
      <c r="H85" s="720">
        <f t="shared" si="17"/>
        <v>200000</v>
      </c>
      <c r="I85" s="720">
        <f t="shared" si="17"/>
        <v>10000</v>
      </c>
      <c r="J85" s="720">
        <f t="shared" si="17"/>
        <v>0</v>
      </c>
      <c r="K85" s="720">
        <f t="shared" si="17"/>
        <v>0</v>
      </c>
      <c r="L85" s="720">
        <f t="shared" si="17"/>
        <v>0</v>
      </c>
      <c r="M85" s="730">
        <f t="shared" si="17"/>
        <v>190000</v>
      </c>
      <c r="N85" s="169"/>
      <c r="O85" s="30"/>
    </row>
    <row r="86" spans="1:15" ht="22.5" customHeight="1">
      <c r="A86" s="318"/>
      <c r="B86" s="319">
        <v>75411</v>
      </c>
      <c r="C86" s="320"/>
      <c r="D86" s="327" t="s">
        <v>637</v>
      </c>
      <c r="E86" s="322">
        <f>E87+E89+E93</f>
        <v>200000</v>
      </c>
      <c r="F86" s="724">
        <f>F87+F89+F93</f>
        <v>200000</v>
      </c>
      <c r="G86" s="322">
        <f aca="true" t="shared" si="18" ref="G86:M86">G94+G95</f>
        <v>200000</v>
      </c>
      <c r="H86" s="724">
        <f t="shared" si="18"/>
        <v>200000</v>
      </c>
      <c r="I86" s="724">
        <f t="shared" si="18"/>
        <v>10000</v>
      </c>
      <c r="J86" s="724">
        <f t="shared" si="18"/>
        <v>0</v>
      </c>
      <c r="K86" s="724">
        <f t="shared" si="18"/>
        <v>0</v>
      </c>
      <c r="L86" s="724">
        <f t="shared" si="18"/>
        <v>0</v>
      </c>
      <c r="M86" s="735">
        <f t="shared" si="18"/>
        <v>190000</v>
      </c>
      <c r="N86" s="169"/>
      <c r="O86" s="30"/>
    </row>
    <row r="87" spans="1:15" ht="24" customHeight="1">
      <c r="A87" s="155"/>
      <c r="B87" s="156"/>
      <c r="C87" s="157">
        <v>2310</v>
      </c>
      <c r="D87" s="241" t="s">
        <v>795</v>
      </c>
      <c r="E87" s="153">
        <f>'z1.1'!F60</f>
        <v>10000</v>
      </c>
      <c r="F87" s="722">
        <f>F88</f>
        <v>10000</v>
      </c>
      <c r="G87" s="153"/>
      <c r="H87" s="722"/>
      <c r="I87" s="722"/>
      <c r="J87" s="722"/>
      <c r="K87" s="722"/>
      <c r="L87" s="722"/>
      <c r="M87" s="732"/>
      <c r="N87" s="169"/>
      <c r="O87" s="30"/>
    </row>
    <row r="88" spans="1:15" ht="15.75" customHeight="1">
      <c r="A88" s="155"/>
      <c r="B88" s="156"/>
      <c r="C88" s="157"/>
      <c r="D88" s="20" t="s">
        <v>618</v>
      </c>
      <c r="E88" s="104">
        <v>10000</v>
      </c>
      <c r="F88" s="496">
        <v>10000</v>
      </c>
      <c r="G88" s="153"/>
      <c r="H88" s="722"/>
      <c r="I88" s="722"/>
      <c r="J88" s="722"/>
      <c r="K88" s="722"/>
      <c r="L88" s="722"/>
      <c r="M88" s="732"/>
      <c r="N88" s="169"/>
      <c r="O88" s="30"/>
    </row>
    <row r="89" spans="1:15" ht="24.75" customHeight="1">
      <c r="A89" s="155"/>
      <c r="B89" s="156"/>
      <c r="C89" s="157">
        <v>6610</v>
      </c>
      <c r="D89" s="241" t="s">
        <v>796</v>
      </c>
      <c r="E89" s="153">
        <f>'z1.1'!F63</f>
        <v>90000</v>
      </c>
      <c r="F89" s="722">
        <f>SUM(F90:F92)</f>
        <v>90000</v>
      </c>
      <c r="G89" s="153"/>
      <c r="H89" s="722"/>
      <c r="I89" s="722"/>
      <c r="J89" s="722"/>
      <c r="K89" s="722"/>
      <c r="L89" s="722"/>
      <c r="M89" s="732"/>
      <c r="N89" s="169"/>
      <c r="O89" s="30"/>
    </row>
    <row r="90" spans="1:15" ht="15" customHeight="1">
      <c r="A90" s="155"/>
      <c r="B90" s="156"/>
      <c r="C90" s="157"/>
      <c r="D90" s="20" t="s">
        <v>618</v>
      </c>
      <c r="E90" s="104">
        <v>50000</v>
      </c>
      <c r="F90" s="496">
        <v>50000</v>
      </c>
      <c r="G90" s="153"/>
      <c r="H90" s="722"/>
      <c r="I90" s="722"/>
      <c r="J90" s="722"/>
      <c r="K90" s="722"/>
      <c r="L90" s="722"/>
      <c r="M90" s="732"/>
      <c r="N90" s="169"/>
      <c r="O90" s="30"/>
    </row>
    <row r="91" spans="1:15" ht="15" customHeight="1">
      <c r="A91" s="155"/>
      <c r="B91" s="156"/>
      <c r="C91" s="157"/>
      <c r="D91" s="171" t="s">
        <v>631</v>
      </c>
      <c r="E91" s="104">
        <v>30000</v>
      </c>
      <c r="F91" s="496">
        <v>30000</v>
      </c>
      <c r="G91" s="153"/>
      <c r="H91" s="722"/>
      <c r="I91" s="722"/>
      <c r="J91" s="722"/>
      <c r="K91" s="722"/>
      <c r="L91" s="722"/>
      <c r="M91" s="732"/>
      <c r="N91" s="169"/>
      <c r="O91" s="30"/>
    </row>
    <row r="92" spans="1:15" ht="15" customHeight="1">
      <c r="A92" s="155"/>
      <c r="B92" s="156"/>
      <c r="C92" s="157"/>
      <c r="D92" s="171" t="s">
        <v>633</v>
      </c>
      <c r="E92" s="104">
        <v>10000</v>
      </c>
      <c r="F92" s="496">
        <v>10000</v>
      </c>
      <c r="G92" s="153"/>
      <c r="H92" s="722"/>
      <c r="I92" s="722"/>
      <c r="J92" s="722"/>
      <c r="K92" s="722"/>
      <c r="L92" s="722"/>
      <c r="M92" s="732"/>
      <c r="N92" s="169"/>
      <c r="O92" s="30"/>
    </row>
    <row r="93" spans="1:15" ht="26.25" customHeight="1">
      <c r="A93" s="155"/>
      <c r="B93" s="156"/>
      <c r="C93" s="157">
        <v>6630</v>
      </c>
      <c r="D93" s="241" t="s">
        <v>710</v>
      </c>
      <c r="E93" s="153">
        <f>'z1.1'!F64</f>
        <v>100000</v>
      </c>
      <c r="F93" s="722">
        <v>100000</v>
      </c>
      <c r="G93" s="153"/>
      <c r="H93" s="722"/>
      <c r="I93" s="722"/>
      <c r="J93" s="722"/>
      <c r="K93" s="722"/>
      <c r="L93" s="722"/>
      <c r="M93" s="732"/>
      <c r="N93" s="169"/>
      <c r="O93" s="30"/>
    </row>
    <row r="94" spans="1:15" ht="18" customHeight="1">
      <c r="A94" s="155"/>
      <c r="B94" s="156"/>
      <c r="C94" s="163">
        <v>4210</v>
      </c>
      <c r="D94" s="156" t="s">
        <v>203</v>
      </c>
      <c r="E94" s="153"/>
      <c r="F94" s="722"/>
      <c r="G94" s="153">
        <v>10000</v>
      </c>
      <c r="H94" s="722">
        <v>10000</v>
      </c>
      <c r="I94" s="722">
        <f>H94</f>
        <v>10000</v>
      </c>
      <c r="J94" s="722"/>
      <c r="K94" s="722"/>
      <c r="L94" s="722"/>
      <c r="M94" s="732"/>
      <c r="N94" s="169"/>
      <c r="O94" s="30"/>
    </row>
    <row r="95" spans="1:15" ht="16.5" customHeight="1">
      <c r="A95" s="155"/>
      <c r="B95" s="156"/>
      <c r="C95" s="163">
        <v>6050</v>
      </c>
      <c r="D95" s="156" t="s">
        <v>638</v>
      </c>
      <c r="E95" s="153"/>
      <c r="F95" s="722"/>
      <c r="G95" s="153">
        <v>190000</v>
      </c>
      <c r="H95" s="722">
        <v>190000</v>
      </c>
      <c r="I95" s="722"/>
      <c r="J95" s="722"/>
      <c r="K95" s="722"/>
      <c r="L95" s="722"/>
      <c r="M95" s="732">
        <f>H95</f>
        <v>190000</v>
      </c>
      <c r="N95" s="169"/>
      <c r="O95" s="30"/>
    </row>
    <row r="96" spans="1:15" ht="21.75" customHeight="1">
      <c r="A96" s="166">
        <v>801</v>
      </c>
      <c r="B96" s="167"/>
      <c r="C96" s="161"/>
      <c r="D96" s="168" t="s">
        <v>472</v>
      </c>
      <c r="E96" s="151">
        <f>E98</f>
        <v>0</v>
      </c>
      <c r="F96" s="720"/>
      <c r="G96" s="151">
        <f aca="true" t="shared" si="19" ref="G96:M97">G97</f>
        <v>12000</v>
      </c>
      <c r="H96" s="720">
        <f t="shared" si="19"/>
        <v>12000</v>
      </c>
      <c r="I96" s="720">
        <f t="shared" si="19"/>
        <v>12000</v>
      </c>
      <c r="J96" s="720">
        <f t="shared" si="19"/>
        <v>0</v>
      </c>
      <c r="K96" s="720">
        <f t="shared" si="19"/>
        <v>0</v>
      </c>
      <c r="L96" s="720">
        <f t="shared" si="19"/>
        <v>12000</v>
      </c>
      <c r="M96" s="730">
        <f t="shared" si="19"/>
        <v>0</v>
      </c>
      <c r="N96" s="169"/>
      <c r="O96" s="30"/>
    </row>
    <row r="97" spans="1:15" ht="18" customHeight="1">
      <c r="A97" s="328"/>
      <c r="B97" s="320">
        <v>80146</v>
      </c>
      <c r="C97" s="320"/>
      <c r="D97" s="327" t="s">
        <v>619</v>
      </c>
      <c r="E97" s="322"/>
      <c r="F97" s="724"/>
      <c r="G97" s="322">
        <f t="shared" si="19"/>
        <v>12000</v>
      </c>
      <c r="H97" s="724">
        <f t="shared" si="19"/>
        <v>12000</v>
      </c>
      <c r="I97" s="724">
        <f t="shared" si="19"/>
        <v>12000</v>
      </c>
      <c r="J97" s="724">
        <f t="shared" si="19"/>
        <v>0</v>
      </c>
      <c r="K97" s="724">
        <f t="shared" si="19"/>
        <v>0</v>
      </c>
      <c r="L97" s="724">
        <f t="shared" si="19"/>
        <v>12000</v>
      </c>
      <c r="M97" s="735">
        <f t="shared" si="19"/>
        <v>0</v>
      </c>
      <c r="N97" s="169"/>
      <c r="O97" s="30"/>
    </row>
    <row r="98" spans="1:15" ht="25.5" customHeight="1">
      <c r="A98" s="162"/>
      <c r="B98" s="152"/>
      <c r="C98" s="157">
        <v>2320</v>
      </c>
      <c r="D98" s="241" t="s">
        <v>787</v>
      </c>
      <c r="E98" s="153">
        <v>0</v>
      </c>
      <c r="F98" s="722"/>
      <c r="G98" s="153">
        <f>'z1. 2 '!E327</f>
        <v>12000</v>
      </c>
      <c r="H98" s="722">
        <f>H99</f>
        <v>12000</v>
      </c>
      <c r="I98" s="722">
        <f>H98</f>
        <v>12000</v>
      </c>
      <c r="J98" s="722"/>
      <c r="K98" s="722"/>
      <c r="L98" s="722">
        <f>I98</f>
        <v>12000</v>
      </c>
      <c r="M98" s="732"/>
      <c r="N98" s="169"/>
      <c r="O98" s="30"/>
    </row>
    <row r="99" spans="1:15" ht="18" customHeight="1">
      <c r="A99" s="162"/>
      <c r="B99" s="152"/>
      <c r="C99" s="157"/>
      <c r="D99" s="20" t="s">
        <v>788</v>
      </c>
      <c r="E99" s="153"/>
      <c r="F99" s="722"/>
      <c r="G99" s="104">
        <v>12000</v>
      </c>
      <c r="H99" s="496">
        <v>12000</v>
      </c>
      <c r="I99" s="496">
        <f>H99</f>
        <v>12000</v>
      </c>
      <c r="J99" s="722"/>
      <c r="K99" s="722"/>
      <c r="L99" s="496">
        <f>I99</f>
        <v>12000</v>
      </c>
      <c r="M99" s="732"/>
      <c r="N99" s="169"/>
      <c r="O99" s="30"/>
    </row>
    <row r="100" spans="1:15" ht="17.25" customHeight="1">
      <c r="A100" s="147">
        <v>851</v>
      </c>
      <c r="B100" s="148"/>
      <c r="C100" s="161"/>
      <c r="D100" s="150" t="s">
        <v>474</v>
      </c>
      <c r="E100" s="151">
        <f aca="true" t="shared" si="20" ref="E100:M100">E101</f>
        <v>745421</v>
      </c>
      <c r="F100" s="720">
        <f t="shared" si="20"/>
        <v>745421</v>
      </c>
      <c r="G100" s="151">
        <f t="shared" si="20"/>
        <v>745421</v>
      </c>
      <c r="H100" s="720">
        <f t="shared" si="20"/>
        <v>745421</v>
      </c>
      <c r="I100" s="720">
        <f t="shared" si="20"/>
        <v>0</v>
      </c>
      <c r="J100" s="720">
        <f t="shared" si="20"/>
        <v>0</v>
      </c>
      <c r="K100" s="720">
        <f t="shared" si="20"/>
        <v>0</v>
      </c>
      <c r="L100" s="720">
        <f t="shared" si="20"/>
        <v>0</v>
      </c>
      <c r="M100" s="730">
        <f t="shared" si="20"/>
        <v>745421</v>
      </c>
      <c r="N100" s="169"/>
      <c r="O100" s="30"/>
    </row>
    <row r="101" spans="1:15" ht="18" customHeight="1">
      <c r="A101" s="318"/>
      <c r="B101" s="319">
        <v>85111</v>
      </c>
      <c r="C101" s="320"/>
      <c r="D101" s="326" t="s">
        <v>243</v>
      </c>
      <c r="E101" s="322">
        <f>E102</f>
        <v>745421</v>
      </c>
      <c r="F101" s="724">
        <f>F102</f>
        <v>745421</v>
      </c>
      <c r="G101" s="322">
        <f aca="true" t="shared" si="21" ref="G101:M101">G107</f>
        <v>745421</v>
      </c>
      <c r="H101" s="724">
        <f t="shared" si="21"/>
        <v>745421</v>
      </c>
      <c r="I101" s="724">
        <f t="shared" si="21"/>
        <v>0</v>
      </c>
      <c r="J101" s="724">
        <f t="shared" si="21"/>
        <v>0</v>
      </c>
      <c r="K101" s="724">
        <f t="shared" si="21"/>
        <v>0</v>
      </c>
      <c r="L101" s="724">
        <f t="shared" si="21"/>
        <v>0</v>
      </c>
      <c r="M101" s="735">
        <f t="shared" si="21"/>
        <v>745421</v>
      </c>
      <c r="N101" s="169"/>
      <c r="O101" s="30"/>
    </row>
    <row r="102" spans="1:15" ht="29.25" customHeight="1">
      <c r="A102" s="329"/>
      <c r="B102" s="330"/>
      <c r="C102" s="332">
        <v>6619</v>
      </c>
      <c r="D102" s="241" t="s">
        <v>797</v>
      </c>
      <c r="E102" s="333">
        <f>'z1.1'!F106</f>
        <v>745421</v>
      </c>
      <c r="F102" s="726">
        <f>SUM(F103:F106)</f>
        <v>745421</v>
      </c>
      <c r="G102" s="331"/>
      <c r="H102" s="739"/>
      <c r="I102" s="739"/>
      <c r="J102" s="739"/>
      <c r="K102" s="739"/>
      <c r="L102" s="739"/>
      <c r="M102" s="740"/>
      <c r="N102" s="169"/>
      <c r="O102" s="30"/>
    </row>
    <row r="103" spans="1:15" ht="19.5" customHeight="1">
      <c r="A103" s="155"/>
      <c r="B103" s="156"/>
      <c r="C103" s="157"/>
      <c r="D103" s="20" t="s">
        <v>618</v>
      </c>
      <c r="E103" s="335">
        <v>446308</v>
      </c>
      <c r="F103" s="727">
        <v>446308</v>
      </c>
      <c r="G103" s="153"/>
      <c r="H103" s="722"/>
      <c r="I103" s="722"/>
      <c r="J103" s="722"/>
      <c r="K103" s="722"/>
      <c r="L103" s="722"/>
      <c r="M103" s="732"/>
      <c r="N103" s="169"/>
      <c r="O103" s="30"/>
    </row>
    <row r="104" spans="1:15" ht="17.25" customHeight="1">
      <c r="A104" s="155"/>
      <c r="B104" s="156"/>
      <c r="C104" s="157"/>
      <c r="D104" s="171" t="s">
        <v>631</v>
      </c>
      <c r="E104" s="335">
        <v>70217</v>
      </c>
      <c r="F104" s="727">
        <v>70217</v>
      </c>
      <c r="G104" s="153"/>
      <c r="H104" s="722"/>
      <c r="I104" s="722"/>
      <c r="J104" s="722"/>
      <c r="K104" s="722"/>
      <c r="L104" s="722"/>
      <c r="M104" s="732"/>
      <c r="N104" s="169"/>
      <c r="O104" s="30"/>
    </row>
    <row r="105" spans="1:15" ht="17.25" customHeight="1">
      <c r="A105" s="155"/>
      <c r="B105" s="156"/>
      <c r="C105" s="157"/>
      <c r="D105" s="171" t="s">
        <v>632</v>
      </c>
      <c r="E105" s="335">
        <v>141398</v>
      </c>
      <c r="F105" s="727">
        <v>141398</v>
      </c>
      <c r="G105" s="153"/>
      <c r="H105" s="722"/>
      <c r="I105" s="722"/>
      <c r="J105" s="722"/>
      <c r="K105" s="722"/>
      <c r="L105" s="722"/>
      <c r="M105" s="732"/>
      <c r="N105" s="169"/>
      <c r="O105" s="30"/>
    </row>
    <row r="106" spans="1:15" ht="18" customHeight="1">
      <c r="A106" s="155"/>
      <c r="B106" s="156"/>
      <c r="C106" s="157"/>
      <c r="D106" s="171" t="s">
        <v>633</v>
      </c>
      <c r="E106" s="335">
        <v>87498</v>
      </c>
      <c r="F106" s="727">
        <v>87498</v>
      </c>
      <c r="G106" s="153"/>
      <c r="H106" s="722"/>
      <c r="I106" s="722"/>
      <c r="J106" s="722"/>
      <c r="K106" s="722"/>
      <c r="L106" s="722"/>
      <c r="M106" s="732"/>
      <c r="N106" s="169"/>
      <c r="O106" s="30"/>
    </row>
    <row r="107" spans="1:15" ht="23.25" customHeight="1">
      <c r="A107" s="155"/>
      <c r="B107" s="156"/>
      <c r="C107" s="163">
        <v>6059</v>
      </c>
      <c r="D107" s="241" t="s">
        <v>129</v>
      </c>
      <c r="E107" s="153"/>
      <c r="F107" s="722"/>
      <c r="G107" s="153">
        <v>745421</v>
      </c>
      <c r="H107" s="722">
        <v>745421</v>
      </c>
      <c r="I107" s="722"/>
      <c r="J107" s="722"/>
      <c r="K107" s="722"/>
      <c r="L107" s="722"/>
      <c r="M107" s="732">
        <f>H107</f>
        <v>745421</v>
      </c>
      <c r="N107" s="169"/>
      <c r="O107" s="30"/>
    </row>
    <row r="108" spans="1:15" ht="23.25" customHeight="1">
      <c r="A108" s="164">
        <v>852</v>
      </c>
      <c r="B108" s="167"/>
      <c r="C108" s="161"/>
      <c r="D108" s="170" t="s">
        <v>180</v>
      </c>
      <c r="E108" s="151">
        <f>E109+E126</f>
        <v>215642.65</v>
      </c>
      <c r="F108" s="720">
        <f>F109+F126</f>
        <v>215642.65</v>
      </c>
      <c r="G108" s="151">
        <f aca="true" t="shared" si="22" ref="G108:M108">G109+G126</f>
        <v>477258.95999999996</v>
      </c>
      <c r="H108" s="720">
        <f t="shared" si="22"/>
        <v>476928.81000000006</v>
      </c>
      <c r="I108" s="720">
        <f t="shared" si="22"/>
        <v>476928.81000000006</v>
      </c>
      <c r="J108" s="720">
        <f t="shared" si="22"/>
        <v>93404.94</v>
      </c>
      <c r="K108" s="720">
        <f t="shared" si="22"/>
        <v>14479</v>
      </c>
      <c r="L108" s="720">
        <f t="shared" si="22"/>
        <v>238391.16000000003</v>
      </c>
      <c r="M108" s="730">
        <f t="shared" si="22"/>
        <v>0</v>
      </c>
      <c r="N108" s="131"/>
      <c r="O108" s="30"/>
    </row>
    <row r="109" spans="1:15" ht="18" customHeight="1">
      <c r="A109" s="328"/>
      <c r="B109" s="320">
        <v>85201</v>
      </c>
      <c r="C109" s="320"/>
      <c r="D109" s="336" t="s">
        <v>620</v>
      </c>
      <c r="E109" s="322">
        <f>E110</f>
        <v>124524.94</v>
      </c>
      <c r="F109" s="724">
        <f>F110</f>
        <v>124524.94</v>
      </c>
      <c r="G109" s="322">
        <f aca="true" t="shared" si="23" ref="G109:M109">G114+G118+G119+G120+G121+G122+G123+G124+G125</f>
        <v>341899.95999999996</v>
      </c>
      <c r="H109" s="724">
        <f t="shared" si="23"/>
        <v>341899.9</v>
      </c>
      <c r="I109" s="724">
        <f t="shared" si="23"/>
        <v>341899.9</v>
      </c>
      <c r="J109" s="724">
        <f t="shared" si="23"/>
        <v>77804.94</v>
      </c>
      <c r="K109" s="724">
        <f t="shared" si="23"/>
        <v>11560</v>
      </c>
      <c r="L109" s="724">
        <f t="shared" si="23"/>
        <v>198472.96000000002</v>
      </c>
      <c r="M109" s="735">
        <f t="shared" si="23"/>
        <v>0</v>
      </c>
      <c r="N109" s="169"/>
      <c r="O109" s="30"/>
    </row>
    <row r="110" spans="1:15" ht="26.25" customHeight="1">
      <c r="A110" s="162"/>
      <c r="B110" s="152"/>
      <c r="C110" s="157">
        <v>2320</v>
      </c>
      <c r="D110" s="241" t="s">
        <v>791</v>
      </c>
      <c r="E110" s="153">
        <f>'z1.1'!G116</f>
        <v>124524.94</v>
      </c>
      <c r="F110" s="722">
        <f>SUM(F111:F113)</f>
        <v>124524.94</v>
      </c>
      <c r="G110" s="153"/>
      <c r="H110" s="722"/>
      <c r="I110" s="722"/>
      <c r="J110" s="722"/>
      <c r="K110" s="722"/>
      <c r="L110" s="722"/>
      <c r="M110" s="732"/>
      <c r="N110" s="169"/>
      <c r="O110" s="30"/>
    </row>
    <row r="111" spans="1:15" ht="15.75" customHeight="1">
      <c r="A111" s="162"/>
      <c r="B111" s="152"/>
      <c r="C111" s="157"/>
      <c r="D111" s="23" t="s">
        <v>623</v>
      </c>
      <c r="E111" s="104">
        <v>56098</v>
      </c>
      <c r="F111" s="496">
        <v>56098.42</v>
      </c>
      <c r="G111" s="153"/>
      <c r="H111" s="722"/>
      <c r="I111" s="722"/>
      <c r="J111" s="722"/>
      <c r="K111" s="722"/>
      <c r="L111" s="722">
        <f aca="true" t="shared" si="24" ref="L111:L117">I111</f>
        <v>0</v>
      </c>
      <c r="M111" s="732"/>
      <c r="N111" s="169"/>
      <c r="O111" s="30"/>
    </row>
    <row r="112" spans="1:15" ht="15" customHeight="1">
      <c r="A112" s="155"/>
      <c r="B112" s="156"/>
      <c r="C112" s="157"/>
      <c r="D112" s="58" t="s">
        <v>624</v>
      </c>
      <c r="E112" s="104">
        <v>32570</v>
      </c>
      <c r="F112" s="496">
        <v>32569.8</v>
      </c>
      <c r="G112" s="153"/>
      <c r="H112" s="722"/>
      <c r="I112" s="722"/>
      <c r="J112" s="722"/>
      <c r="K112" s="722"/>
      <c r="L112" s="722">
        <f t="shared" si="24"/>
        <v>0</v>
      </c>
      <c r="M112" s="732"/>
      <c r="N112" s="169"/>
      <c r="O112" s="30"/>
    </row>
    <row r="113" spans="1:15" ht="16.5" customHeight="1">
      <c r="A113" s="155"/>
      <c r="B113" s="156"/>
      <c r="C113" s="157"/>
      <c r="D113" s="58" t="s">
        <v>625</v>
      </c>
      <c r="E113" s="104">
        <v>35857</v>
      </c>
      <c r="F113" s="496">
        <v>35856.72</v>
      </c>
      <c r="G113" s="153"/>
      <c r="H113" s="722"/>
      <c r="I113" s="722"/>
      <c r="J113" s="722"/>
      <c r="K113" s="722"/>
      <c r="L113" s="722">
        <f t="shared" si="24"/>
        <v>0</v>
      </c>
      <c r="M113" s="732"/>
      <c r="N113" s="169"/>
      <c r="O113" s="30"/>
    </row>
    <row r="114" spans="1:15" ht="26.25" customHeight="1">
      <c r="A114" s="155"/>
      <c r="B114" s="156"/>
      <c r="C114" s="163">
        <v>2320</v>
      </c>
      <c r="D114" s="241" t="s">
        <v>787</v>
      </c>
      <c r="E114" s="104"/>
      <c r="F114" s="496"/>
      <c r="G114" s="153">
        <f>'z1. 2 '!E379</f>
        <v>198472.96</v>
      </c>
      <c r="H114" s="722">
        <f>H115+H116+H117</f>
        <v>198472.96000000002</v>
      </c>
      <c r="I114" s="722">
        <f>H114</f>
        <v>198472.96000000002</v>
      </c>
      <c r="J114" s="722"/>
      <c r="K114" s="722"/>
      <c r="L114" s="722">
        <f t="shared" si="24"/>
        <v>198472.96000000002</v>
      </c>
      <c r="M114" s="732"/>
      <c r="N114" s="169"/>
      <c r="O114" s="30"/>
    </row>
    <row r="115" spans="1:15" ht="15" customHeight="1">
      <c r="A115" s="155"/>
      <c r="B115" s="156"/>
      <c r="C115" s="163"/>
      <c r="D115" s="23" t="s">
        <v>621</v>
      </c>
      <c r="E115" s="104"/>
      <c r="F115" s="496"/>
      <c r="G115" s="104">
        <v>71112</v>
      </c>
      <c r="H115" s="496">
        <v>71112</v>
      </c>
      <c r="I115" s="496">
        <f>H115</f>
        <v>71112</v>
      </c>
      <c r="J115" s="722"/>
      <c r="K115" s="722"/>
      <c r="L115" s="496">
        <f t="shared" si="24"/>
        <v>71112</v>
      </c>
      <c r="M115" s="732"/>
      <c r="N115" s="169"/>
      <c r="O115" s="30"/>
    </row>
    <row r="116" spans="1:15" ht="15.75" customHeight="1">
      <c r="A116" s="155"/>
      <c r="B116" s="156"/>
      <c r="C116" s="163"/>
      <c r="D116" s="23" t="s">
        <v>622</v>
      </c>
      <c r="E116" s="104"/>
      <c r="F116" s="496"/>
      <c r="G116" s="104">
        <v>31944</v>
      </c>
      <c r="H116" s="496">
        <v>31944</v>
      </c>
      <c r="I116" s="496">
        <f>H116</f>
        <v>31944</v>
      </c>
      <c r="J116" s="722"/>
      <c r="K116" s="722"/>
      <c r="L116" s="496">
        <f t="shared" si="24"/>
        <v>31944</v>
      </c>
      <c r="M116" s="732"/>
      <c r="N116" s="169"/>
      <c r="O116" s="30"/>
    </row>
    <row r="117" spans="1:15" ht="16.5" customHeight="1">
      <c r="A117" s="155"/>
      <c r="B117" s="156"/>
      <c r="C117" s="163"/>
      <c r="D117" s="23" t="s">
        <v>623</v>
      </c>
      <c r="E117" s="104"/>
      <c r="F117" s="496"/>
      <c r="G117" s="104">
        <v>95417</v>
      </c>
      <c r="H117" s="496">
        <v>95416.96</v>
      </c>
      <c r="I117" s="496">
        <f>H117</f>
        <v>95416.96</v>
      </c>
      <c r="J117" s="722"/>
      <c r="K117" s="722"/>
      <c r="L117" s="496">
        <f t="shared" si="24"/>
        <v>95416.96</v>
      </c>
      <c r="M117" s="732"/>
      <c r="N117" s="169"/>
      <c r="O117" s="30"/>
    </row>
    <row r="118" spans="1:15" ht="15" customHeight="1">
      <c r="A118" s="155"/>
      <c r="B118" s="156"/>
      <c r="C118" s="163">
        <v>4010</v>
      </c>
      <c r="D118" s="241" t="s">
        <v>338</v>
      </c>
      <c r="E118" s="153"/>
      <c r="F118" s="722"/>
      <c r="G118" s="153">
        <v>62048</v>
      </c>
      <c r="H118" s="722">
        <v>62047.94</v>
      </c>
      <c r="I118" s="722">
        <f>H118</f>
        <v>62047.94</v>
      </c>
      <c r="J118" s="722">
        <f>I118</f>
        <v>62047.94</v>
      </c>
      <c r="K118" s="722"/>
      <c r="L118" s="722"/>
      <c r="M118" s="732"/>
      <c r="N118" s="169"/>
      <c r="O118" s="30"/>
    </row>
    <row r="119" spans="1:15" ht="15.75" customHeight="1">
      <c r="A119" s="155"/>
      <c r="B119" s="156"/>
      <c r="C119" s="163">
        <v>4040</v>
      </c>
      <c r="D119" s="241" t="s">
        <v>723</v>
      </c>
      <c r="E119" s="153"/>
      <c r="F119" s="722"/>
      <c r="G119" s="153">
        <v>15757</v>
      </c>
      <c r="H119" s="722">
        <v>15757</v>
      </c>
      <c r="I119" s="722">
        <f aca="true" t="shared" si="25" ref="I119:I125">H119</f>
        <v>15757</v>
      </c>
      <c r="J119" s="722">
        <f>I119</f>
        <v>15757</v>
      </c>
      <c r="K119" s="722"/>
      <c r="L119" s="722"/>
      <c r="M119" s="732"/>
      <c r="N119" s="169"/>
      <c r="O119" s="30"/>
    </row>
    <row r="120" spans="1:15" ht="15.75" customHeight="1">
      <c r="A120" s="155"/>
      <c r="B120" s="156"/>
      <c r="C120" s="163">
        <v>4110</v>
      </c>
      <c r="D120" s="241" t="s">
        <v>156</v>
      </c>
      <c r="E120" s="153"/>
      <c r="F120" s="722"/>
      <c r="G120" s="153">
        <v>10149</v>
      </c>
      <c r="H120" s="722">
        <v>10149</v>
      </c>
      <c r="I120" s="722">
        <f t="shared" si="25"/>
        <v>10149</v>
      </c>
      <c r="J120" s="722"/>
      <c r="K120" s="722">
        <f>I120</f>
        <v>10149</v>
      </c>
      <c r="L120" s="722"/>
      <c r="M120" s="732"/>
      <c r="N120" s="169"/>
      <c r="O120" s="30"/>
    </row>
    <row r="121" spans="1:15" ht="16.5" customHeight="1">
      <c r="A121" s="155"/>
      <c r="B121" s="156"/>
      <c r="C121" s="163">
        <v>4120</v>
      </c>
      <c r="D121" s="241" t="s">
        <v>725</v>
      </c>
      <c r="E121" s="153"/>
      <c r="F121" s="722"/>
      <c r="G121" s="153">
        <v>1411</v>
      </c>
      <c r="H121" s="722">
        <v>1411</v>
      </c>
      <c r="I121" s="722">
        <f t="shared" si="25"/>
        <v>1411</v>
      </c>
      <c r="J121" s="722"/>
      <c r="K121" s="722">
        <f>I121</f>
        <v>1411</v>
      </c>
      <c r="L121" s="722"/>
      <c r="M121" s="732"/>
      <c r="N121" s="169"/>
      <c r="O121" s="30"/>
    </row>
    <row r="122" spans="1:15" ht="16.5" customHeight="1">
      <c r="A122" s="155"/>
      <c r="B122" s="156"/>
      <c r="C122" s="163">
        <v>4210</v>
      </c>
      <c r="D122" s="156" t="s">
        <v>203</v>
      </c>
      <c r="E122" s="153"/>
      <c r="F122" s="722"/>
      <c r="G122" s="153">
        <v>10547</v>
      </c>
      <c r="H122" s="722">
        <v>10547</v>
      </c>
      <c r="I122" s="722">
        <f t="shared" si="25"/>
        <v>10547</v>
      </c>
      <c r="J122" s="722"/>
      <c r="K122" s="722"/>
      <c r="L122" s="722"/>
      <c r="M122" s="732"/>
      <c r="N122" s="169"/>
      <c r="O122" s="30"/>
    </row>
    <row r="123" spans="1:15" ht="15.75" customHeight="1">
      <c r="A123" s="155"/>
      <c r="B123" s="156"/>
      <c r="C123" s="163">
        <v>4220</v>
      </c>
      <c r="D123" s="156" t="s">
        <v>253</v>
      </c>
      <c r="E123" s="153"/>
      <c r="F123" s="722"/>
      <c r="G123" s="153">
        <v>24404</v>
      </c>
      <c r="H123" s="722">
        <v>24404</v>
      </c>
      <c r="I123" s="722">
        <f t="shared" si="25"/>
        <v>24404</v>
      </c>
      <c r="J123" s="722"/>
      <c r="K123" s="722"/>
      <c r="L123" s="722"/>
      <c r="M123" s="732"/>
      <c r="N123" s="169"/>
      <c r="O123" s="30"/>
    </row>
    <row r="124" spans="1:15" ht="15.75" customHeight="1">
      <c r="A124" s="155"/>
      <c r="B124" s="156"/>
      <c r="C124" s="163">
        <v>4260</v>
      </c>
      <c r="D124" s="156" t="s">
        <v>172</v>
      </c>
      <c r="E124" s="153"/>
      <c r="F124" s="722"/>
      <c r="G124" s="153">
        <v>11966</v>
      </c>
      <c r="H124" s="722">
        <v>11966</v>
      </c>
      <c r="I124" s="722">
        <f t="shared" si="25"/>
        <v>11966</v>
      </c>
      <c r="J124" s="722"/>
      <c r="K124" s="722"/>
      <c r="L124" s="722"/>
      <c r="M124" s="732"/>
      <c r="N124" s="169"/>
      <c r="O124" s="30"/>
    </row>
    <row r="125" spans="1:15" ht="15" customHeight="1">
      <c r="A125" s="155"/>
      <c r="B125" s="156"/>
      <c r="C125" s="163">
        <v>4300</v>
      </c>
      <c r="D125" s="241" t="s">
        <v>174</v>
      </c>
      <c r="E125" s="153"/>
      <c r="F125" s="722"/>
      <c r="G125" s="153">
        <v>7145</v>
      </c>
      <c r="H125" s="722">
        <v>7145</v>
      </c>
      <c r="I125" s="722">
        <f t="shared" si="25"/>
        <v>7145</v>
      </c>
      <c r="J125" s="722"/>
      <c r="K125" s="722"/>
      <c r="L125" s="722"/>
      <c r="M125" s="732"/>
      <c r="N125" s="169"/>
      <c r="O125" s="30"/>
    </row>
    <row r="126" spans="1:15" ht="19.5" customHeight="1">
      <c r="A126" s="318"/>
      <c r="B126" s="319">
        <v>85204</v>
      </c>
      <c r="C126" s="320"/>
      <c r="D126" s="326" t="s">
        <v>365</v>
      </c>
      <c r="E126" s="322">
        <f>E127+E129</f>
        <v>91117.70999999999</v>
      </c>
      <c r="F126" s="724">
        <f>F127+F129</f>
        <v>91117.70999999999</v>
      </c>
      <c r="G126" s="322">
        <f aca="true" t="shared" si="26" ref="G126:M126">G134+G136+G141+G142+G143+G144</f>
        <v>135359</v>
      </c>
      <c r="H126" s="724">
        <f t="shared" si="26"/>
        <v>135028.91</v>
      </c>
      <c r="I126" s="724">
        <f t="shared" si="26"/>
        <v>135028.91</v>
      </c>
      <c r="J126" s="724">
        <f t="shared" si="26"/>
        <v>15600</v>
      </c>
      <c r="K126" s="724">
        <f t="shared" si="26"/>
        <v>2919</v>
      </c>
      <c r="L126" s="724">
        <f t="shared" si="26"/>
        <v>39918.2</v>
      </c>
      <c r="M126" s="735">
        <f t="shared" si="26"/>
        <v>0</v>
      </c>
      <c r="N126" s="131"/>
      <c r="O126" s="29"/>
    </row>
    <row r="127" spans="1:15" ht="26.25" customHeight="1">
      <c r="A127" s="155"/>
      <c r="B127" s="156"/>
      <c r="C127" s="157">
        <v>2310</v>
      </c>
      <c r="D127" s="241" t="s">
        <v>789</v>
      </c>
      <c r="E127" s="153">
        <f>'z1.1'!G126</f>
        <v>34530.86</v>
      </c>
      <c r="F127" s="722">
        <f>F128</f>
        <v>34530.86</v>
      </c>
      <c r="G127" s="153"/>
      <c r="H127" s="722"/>
      <c r="I127" s="722"/>
      <c r="J127" s="722"/>
      <c r="K127" s="722"/>
      <c r="L127" s="722"/>
      <c r="M127" s="732"/>
      <c r="N127" s="169"/>
      <c r="O127" s="30"/>
    </row>
    <row r="128" spans="1:15" ht="15" customHeight="1">
      <c r="A128" s="155"/>
      <c r="B128" s="156"/>
      <c r="C128" s="157"/>
      <c r="D128" s="158" t="s">
        <v>752</v>
      </c>
      <c r="E128" s="104">
        <v>34531</v>
      </c>
      <c r="F128" s="496">
        <v>34530.86</v>
      </c>
      <c r="G128" s="153"/>
      <c r="H128" s="722"/>
      <c r="I128" s="722"/>
      <c r="J128" s="722"/>
      <c r="K128" s="722"/>
      <c r="L128" s="722"/>
      <c r="M128" s="732"/>
      <c r="N128" s="169"/>
      <c r="O128" s="30"/>
    </row>
    <row r="129" spans="1:15" ht="24.75" customHeight="1">
      <c r="A129" s="155"/>
      <c r="B129" s="156"/>
      <c r="C129" s="157">
        <v>2320</v>
      </c>
      <c r="D129" s="241" t="s">
        <v>791</v>
      </c>
      <c r="E129" s="153">
        <f>'z1.1'!G127</f>
        <v>56586.85</v>
      </c>
      <c r="F129" s="722">
        <f>SUM(F130:F133)</f>
        <v>56586.85</v>
      </c>
      <c r="G129" s="153"/>
      <c r="H129" s="722"/>
      <c r="I129" s="722"/>
      <c r="J129" s="722"/>
      <c r="K129" s="722"/>
      <c r="L129" s="722"/>
      <c r="M129" s="732"/>
      <c r="N129" s="169"/>
      <c r="O129" s="30"/>
    </row>
    <row r="130" spans="1:15" ht="14.25" customHeight="1">
      <c r="A130" s="155"/>
      <c r="B130" s="156"/>
      <c r="C130" s="157"/>
      <c r="D130" s="171" t="s">
        <v>627</v>
      </c>
      <c r="E130" s="104">
        <v>22994</v>
      </c>
      <c r="F130" s="496">
        <v>22994.25</v>
      </c>
      <c r="G130" s="153"/>
      <c r="H130" s="722"/>
      <c r="I130" s="722"/>
      <c r="J130" s="722"/>
      <c r="K130" s="722"/>
      <c r="L130" s="722"/>
      <c r="M130" s="732"/>
      <c r="N130" s="169"/>
      <c r="O130" s="30"/>
    </row>
    <row r="131" spans="1:15" ht="14.25" customHeight="1">
      <c r="A131" s="155"/>
      <c r="B131" s="156"/>
      <c r="C131" s="157"/>
      <c r="D131" s="171" t="s">
        <v>628</v>
      </c>
      <c r="E131" s="104">
        <v>7317</v>
      </c>
      <c r="F131" s="496">
        <v>7316.57</v>
      </c>
      <c r="G131" s="153"/>
      <c r="H131" s="722"/>
      <c r="I131" s="722"/>
      <c r="J131" s="722"/>
      <c r="K131" s="722"/>
      <c r="L131" s="722"/>
      <c r="M131" s="732"/>
      <c r="N131" s="169"/>
      <c r="O131" s="30"/>
    </row>
    <row r="132" spans="1:15" ht="14.25" customHeight="1">
      <c r="A132" s="155"/>
      <c r="B132" s="156"/>
      <c r="C132" s="157"/>
      <c r="D132" s="171" t="s">
        <v>629</v>
      </c>
      <c r="E132" s="104">
        <v>9415</v>
      </c>
      <c r="F132" s="496">
        <v>9415.35</v>
      </c>
      <c r="G132" s="153"/>
      <c r="H132" s="722"/>
      <c r="I132" s="722"/>
      <c r="J132" s="722"/>
      <c r="K132" s="722"/>
      <c r="L132" s="722"/>
      <c r="M132" s="732"/>
      <c r="N132" s="169"/>
      <c r="O132" s="30"/>
    </row>
    <row r="133" spans="1:15" ht="15" customHeight="1">
      <c r="A133" s="155"/>
      <c r="B133" s="156"/>
      <c r="C133" s="157"/>
      <c r="D133" s="171" t="s">
        <v>630</v>
      </c>
      <c r="E133" s="104">
        <v>16861</v>
      </c>
      <c r="F133" s="496">
        <v>16860.68</v>
      </c>
      <c r="G133" s="153"/>
      <c r="H133" s="722"/>
      <c r="I133" s="722"/>
      <c r="J133" s="722"/>
      <c r="K133" s="722"/>
      <c r="L133" s="722"/>
      <c r="M133" s="732"/>
      <c r="N133" s="169"/>
      <c r="O133" s="30"/>
    </row>
    <row r="134" spans="1:15" ht="23.25" customHeight="1">
      <c r="A134" s="155"/>
      <c r="B134" s="156"/>
      <c r="C134" s="163">
        <v>2310</v>
      </c>
      <c r="D134" s="241" t="s">
        <v>792</v>
      </c>
      <c r="E134" s="104"/>
      <c r="F134" s="496"/>
      <c r="G134" s="153">
        <f>'z1. 2 '!D440</f>
        <v>11057</v>
      </c>
      <c r="H134" s="722">
        <f>H135</f>
        <v>11057.31</v>
      </c>
      <c r="I134" s="722">
        <f aca="true" t="shared" si="27" ref="I134:I144">H134</f>
        <v>11057.31</v>
      </c>
      <c r="J134" s="722"/>
      <c r="K134" s="722"/>
      <c r="L134" s="722">
        <f aca="true" t="shared" si="28" ref="L134:L140">I134</f>
        <v>11057.31</v>
      </c>
      <c r="M134" s="732"/>
      <c r="N134" s="169"/>
      <c r="O134" s="30"/>
    </row>
    <row r="135" spans="1:15" ht="14.25" customHeight="1">
      <c r="A135" s="155"/>
      <c r="B135" s="156"/>
      <c r="C135" s="157"/>
      <c r="D135" s="171" t="s">
        <v>626</v>
      </c>
      <c r="E135" s="104"/>
      <c r="F135" s="496"/>
      <c r="G135" s="104">
        <v>11057</v>
      </c>
      <c r="H135" s="496">
        <v>11057.31</v>
      </c>
      <c r="I135" s="496">
        <f t="shared" si="27"/>
        <v>11057.31</v>
      </c>
      <c r="J135" s="496"/>
      <c r="K135" s="496"/>
      <c r="L135" s="496">
        <f t="shared" si="28"/>
        <v>11057.31</v>
      </c>
      <c r="M135" s="737"/>
      <c r="N135" s="169"/>
      <c r="O135" s="30"/>
    </row>
    <row r="136" spans="1:15" ht="24.75" customHeight="1">
      <c r="A136" s="155"/>
      <c r="B136" s="156"/>
      <c r="C136" s="163">
        <v>2320</v>
      </c>
      <c r="D136" s="241" t="s">
        <v>787</v>
      </c>
      <c r="E136" s="104"/>
      <c r="F136" s="496"/>
      <c r="G136" s="153">
        <f>'z1. 2 '!D441</f>
        <v>29191</v>
      </c>
      <c r="H136" s="722">
        <f>SUM(H137:H140)</f>
        <v>28860.89</v>
      </c>
      <c r="I136" s="722">
        <f t="shared" si="27"/>
        <v>28860.89</v>
      </c>
      <c r="J136" s="722"/>
      <c r="K136" s="722"/>
      <c r="L136" s="722">
        <f t="shared" si="28"/>
        <v>28860.89</v>
      </c>
      <c r="M136" s="737"/>
      <c r="N136" s="169"/>
      <c r="O136" s="30"/>
    </row>
    <row r="137" spans="1:15" ht="14.25" customHeight="1">
      <c r="A137" s="155"/>
      <c r="B137" s="156"/>
      <c r="C137" s="163"/>
      <c r="D137" s="171" t="s">
        <v>627</v>
      </c>
      <c r="E137" s="104"/>
      <c r="F137" s="496"/>
      <c r="G137" s="104">
        <v>10216</v>
      </c>
      <c r="H137" s="496">
        <v>10215.8</v>
      </c>
      <c r="I137" s="741">
        <f t="shared" si="27"/>
        <v>10215.8</v>
      </c>
      <c r="J137" s="741"/>
      <c r="K137" s="741"/>
      <c r="L137" s="741">
        <f t="shared" si="28"/>
        <v>10215.8</v>
      </c>
      <c r="M137" s="737"/>
      <c r="N137" s="169"/>
      <c r="O137" s="30"/>
    </row>
    <row r="138" spans="1:15" ht="14.25" customHeight="1">
      <c r="A138" s="155"/>
      <c r="B138" s="156"/>
      <c r="C138" s="163"/>
      <c r="D138" s="171" t="s">
        <v>629</v>
      </c>
      <c r="E138" s="104"/>
      <c r="F138" s="496"/>
      <c r="G138" s="104">
        <v>10379</v>
      </c>
      <c r="H138" s="496">
        <v>10049.35</v>
      </c>
      <c r="I138" s="741">
        <f t="shared" si="27"/>
        <v>10049.35</v>
      </c>
      <c r="J138" s="741"/>
      <c r="K138" s="741"/>
      <c r="L138" s="741">
        <f t="shared" si="28"/>
        <v>10049.35</v>
      </c>
      <c r="M138" s="737"/>
      <c r="N138" s="169"/>
      <c r="O138" s="30"/>
    </row>
    <row r="139" spans="1:15" ht="14.25" customHeight="1">
      <c r="A139" s="155"/>
      <c r="B139" s="156"/>
      <c r="C139" s="163"/>
      <c r="D139" s="171" t="s">
        <v>630</v>
      </c>
      <c r="E139" s="104"/>
      <c r="F139" s="496"/>
      <c r="G139" s="104">
        <v>5100</v>
      </c>
      <c r="H139" s="496">
        <v>5100.39</v>
      </c>
      <c r="I139" s="741">
        <f t="shared" si="27"/>
        <v>5100.39</v>
      </c>
      <c r="J139" s="741"/>
      <c r="K139" s="741"/>
      <c r="L139" s="741">
        <f t="shared" si="28"/>
        <v>5100.39</v>
      </c>
      <c r="M139" s="737"/>
      <c r="N139" s="169"/>
      <c r="O139" s="30"/>
    </row>
    <row r="140" spans="1:15" ht="13.5" customHeight="1">
      <c r="A140" s="155"/>
      <c r="B140" s="156"/>
      <c r="C140" s="157"/>
      <c r="D140" s="171" t="s">
        <v>660</v>
      </c>
      <c r="E140" s="153"/>
      <c r="F140" s="722"/>
      <c r="G140" s="104">
        <v>3496</v>
      </c>
      <c r="H140" s="496">
        <v>3495.35</v>
      </c>
      <c r="I140" s="741">
        <f t="shared" si="27"/>
        <v>3495.35</v>
      </c>
      <c r="J140" s="741"/>
      <c r="K140" s="741"/>
      <c r="L140" s="741">
        <f t="shared" si="28"/>
        <v>3495.35</v>
      </c>
      <c r="M140" s="732"/>
      <c r="N140" s="169"/>
      <c r="O140" s="30"/>
    </row>
    <row r="141" spans="1:15" ht="18.75" customHeight="1">
      <c r="A141" s="155"/>
      <c r="B141" s="156"/>
      <c r="C141" s="114" t="s">
        <v>251</v>
      </c>
      <c r="D141" s="241" t="s">
        <v>252</v>
      </c>
      <c r="E141" s="153"/>
      <c r="F141" s="722"/>
      <c r="G141" s="153">
        <v>76592</v>
      </c>
      <c r="H141" s="722">
        <v>76591.71</v>
      </c>
      <c r="I141" s="722">
        <f t="shared" si="27"/>
        <v>76591.71</v>
      </c>
      <c r="J141" s="722"/>
      <c r="K141" s="722"/>
      <c r="L141" s="722"/>
      <c r="M141" s="732"/>
      <c r="N141" s="169"/>
      <c r="O141" s="30"/>
    </row>
    <row r="142" spans="1:15" ht="15" customHeight="1">
      <c r="A142" s="155"/>
      <c r="B142" s="156"/>
      <c r="C142" s="114" t="s">
        <v>121</v>
      </c>
      <c r="D142" s="241" t="s">
        <v>156</v>
      </c>
      <c r="E142" s="153"/>
      <c r="F142" s="722"/>
      <c r="G142" s="153">
        <v>2537</v>
      </c>
      <c r="H142" s="722">
        <v>2537</v>
      </c>
      <c r="I142" s="722">
        <f t="shared" si="27"/>
        <v>2537</v>
      </c>
      <c r="J142" s="722"/>
      <c r="K142" s="722">
        <f>I142</f>
        <v>2537</v>
      </c>
      <c r="L142" s="722"/>
      <c r="M142" s="732"/>
      <c r="N142" s="169"/>
      <c r="O142" s="30"/>
    </row>
    <row r="143" spans="1:15" ht="15" customHeight="1">
      <c r="A143" s="155"/>
      <c r="B143" s="156"/>
      <c r="C143" s="114" t="s">
        <v>724</v>
      </c>
      <c r="D143" s="156" t="s">
        <v>725</v>
      </c>
      <c r="E143" s="153"/>
      <c r="F143" s="722"/>
      <c r="G143" s="153">
        <v>382</v>
      </c>
      <c r="H143" s="722">
        <v>382</v>
      </c>
      <c r="I143" s="722">
        <f t="shared" si="27"/>
        <v>382</v>
      </c>
      <c r="J143" s="722"/>
      <c r="K143" s="722">
        <f>I143</f>
        <v>382</v>
      </c>
      <c r="L143" s="722"/>
      <c r="M143" s="732"/>
      <c r="N143" s="169"/>
      <c r="O143" s="30"/>
    </row>
    <row r="144" spans="1:15" ht="15" customHeight="1">
      <c r="A144" s="155"/>
      <c r="B144" s="156"/>
      <c r="C144" s="114" t="s">
        <v>491</v>
      </c>
      <c r="D144" s="241" t="s">
        <v>492</v>
      </c>
      <c r="E144" s="153"/>
      <c r="F144" s="722"/>
      <c r="G144" s="153">
        <v>15600</v>
      </c>
      <c r="H144" s="722">
        <v>15600</v>
      </c>
      <c r="I144" s="722">
        <f t="shared" si="27"/>
        <v>15600</v>
      </c>
      <c r="J144" s="722">
        <f>I144</f>
        <v>15600</v>
      </c>
      <c r="K144" s="722"/>
      <c r="L144" s="722"/>
      <c r="M144" s="732"/>
      <c r="N144" s="169"/>
      <c r="O144" s="30"/>
    </row>
    <row r="145" spans="1:15" ht="25.5" customHeight="1">
      <c r="A145" s="147">
        <v>853</v>
      </c>
      <c r="B145" s="148"/>
      <c r="C145" s="161"/>
      <c r="D145" s="150" t="s">
        <v>184</v>
      </c>
      <c r="E145" s="151">
        <v>0</v>
      </c>
      <c r="F145" s="720"/>
      <c r="G145" s="151">
        <f aca="true" t="shared" si="29" ref="G145:M146">G146</f>
        <v>11889</v>
      </c>
      <c r="H145" s="720">
        <f t="shared" si="29"/>
        <v>11889</v>
      </c>
      <c r="I145" s="720">
        <f t="shared" si="29"/>
        <v>11889</v>
      </c>
      <c r="J145" s="720">
        <f t="shared" si="29"/>
        <v>0</v>
      </c>
      <c r="K145" s="720">
        <f t="shared" si="29"/>
        <v>0</v>
      </c>
      <c r="L145" s="720">
        <f t="shared" si="29"/>
        <v>11889</v>
      </c>
      <c r="M145" s="730">
        <f t="shared" si="29"/>
        <v>0</v>
      </c>
      <c r="N145" s="131"/>
      <c r="O145" s="30"/>
    </row>
    <row r="146" spans="1:15" ht="18" customHeight="1">
      <c r="A146" s="318"/>
      <c r="B146" s="319">
        <v>85311</v>
      </c>
      <c r="C146" s="320"/>
      <c r="D146" s="326" t="s">
        <v>639</v>
      </c>
      <c r="E146" s="322"/>
      <c r="F146" s="724"/>
      <c r="G146" s="322">
        <f t="shared" si="29"/>
        <v>11889</v>
      </c>
      <c r="H146" s="724">
        <f t="shared" si="29"/>
        <v>11889</v>
      </c>
      <c r="I146" s="724">
        <f t="shared" si="29"/>
        <v>11889</v>
      </c>
      <c r="J146" s="724">
        <f t="shared" si="29"/>
        <v>0</v>
      </c>
      <c r="K146" s="724">
        <f t="shared" si="29"/>
        <v>0</v>
      </c>
      <c r="L146" s="724">
        <f t="shared" si="29"/>
        <v>11889</v>
      </c>
      <c r="M146" s="735">
        <f t="shared" si="29"/>
        <v>0</v>
      </c>
      <c r="N146" s="154"/>
      <c r="O146" s="30"/>
    </row>
    <row r="147" spans="1:15" ht="26.25" customHeight="1">
      <c r="A147" s="155"/>
      <c r="B147" s="156"/>
      <c r="C147" s="163">
        <v>2310</v>
      </c>
      <c r="D147" s="241" t="s">
        <v>792</v>
      </c>
      <c r="E147" s="153"/>
      <c r="F147" s="722"/>
      <c r="G147" s="153">
        <f>'z1. 2 '!D490</f>
        <v>11889</v>
      </c>
      <c r="H147" s="722">
        <f>'z1. 2 '!E490</f>
        <v>11889</v>
      </c>
      <c r="I147" s="722">
        <f>H147</f>
        <v>11889</v>
      </c>
      <c r="J147" s="722"/>
      <c r="K147" s="722"/>
      <c r="L147" s="722">
        <f>I147</f>
        <v>11889</v>
      </c>
      <c r="M147" s="732"/>
      <c r="N147" s="154"/>
      <c r="O147" s="30"/>
    </row>
    <row r="148" spans="1:15" ht="18" customHeight="1">
      <c r="A148" s="155"/>
      <c r="B148" s="156"/>
      <c r="C148" s="163"/>
      <c r="D148" s="58" t="s">
        <v>618</v>
      </c>
      <c r="E148" s="104"/>
      <c r="F148" s="496"/>
      <c r="G148" s="104">
        <f>'[1]Z 2 '!G480</f>
        <v>11889</v>
      </c>
      <c r="H148" s="496">
        <v>11889</v>
      </c>
      <c r="I148" s="496">
        <f>H148</f>
        <v>11889</v>
      </c>
      <c r="J148" s="496"/>
      <c r="K148" s="496"/>
      <c r="L148" s="496">
        <f>I148</f>
        <v>11889</v>
      </c>
      <c r="M148" s="737"/>
      <c r="N148" s="154"/>
      <c r="O148" s="30"/>
    </row>
    <row r="149" spans="1:15" ht="20.25" customHeight="1">
      <c r="A149" s="147">
        <v>854</v>
      </c>
      <c r="B149" s="148"/>
      <c r="C149" s="161"/>
      <c r="D149" s="150" t="s">
        <v>478</v>
      </c>
      <c r="E149" s="151">
        <f>E152</f>
        <v>0</v>
      </c>
      <c r="F149" s="720"/>
      <c r="G149" s="151">
        <f aca="true" t="shared" si="30" ref="G149:M150">G150</f>
        <v>1500</v>
      </c>
      <c r="H149" s="720">
        <f t="shared" si="30"/>
        <v>1500</v>
      </c>
      <c r="I149" s="720">
        <f t="shared" si="30"/>
        <v>1500</v>
      </c>
      <c r="J149" s="720">
        <f t="shared" si="30"/>
        <v>0</v>
      </c>
      <c r="K149" s="720">
        <f t="shared" si="30"/>
        <v>0</v>
      </c>
      <c r="L149" s="720">
        <f t="shared" si="30"/>
        <v>1500</v>
      </c>
      <c r="M149" s="730">
        <f t="shared" si="30"/>
        <v>0</v>
      </c>
      <c r="N149" s="131"/>
      <c r="O149" s="30"/>
    </row>
    <row r="150" spans="1:15" ht="19.5" customHeight="1">
      <c r="A150" s="318"/>
      <c r="B150" s="319">
        <v>85417</v>
      </c>
      <c r="C150" s="320"/>
      <c r="D150" s="326" t="s">
        <v>793</v>
      </c>
      <c r="E150" s="322"/>
      <c r="F150" s="724"/>
      <c r="G150" s="322">
        <f t="shared" si="30"/>
        <v>1500</v>
      </c>
      <c r="H150" s="724">
        <f t="shared" si="30"/>
        <v>1500</v>
      </c>
      <c r="I150" s="724">
        <f t="shared" si="30"/>
        <v>1500</v>
      </c>
      <c r="J150" s="724">
        <f t="shared" si="30"/>
        <v>0</v>
      </c>
      <c r="K150" s="724">
        <f t="shared" si="30"/>
        <v>0</v>
      </c>
      <c r="L150" s="724">
        <f t="shared" si="30"/>
        <v>1500</v>
      </c>
      <c r="M150" s="735">
        <f t="shared" si="30"/>
        <v>0</v>
      </c>
      <c r="N150" s="154"/>
      <c r="O150" s="30"/>
    </row>
    <row r="151" spans="1:15" ht="28.5" customHeight="1">
      <c r="A151" s="155"/>
      <c r="B151" s="156"/>
      <c r="C151" s="163">
        <v>2310</v>
      </c>
      <c r="D151" s="241" t="s">
        <v>792</v>
      </c>
      <c r="E151" s="153"/>
      <c r="F151" s="722"/>
      <c r="G151" s="153">
        <f>'z1. 2 '!E604</f>
        <v>1500</v>
      </c>
      <c r="H151" s="722">
        <f>H152</f>
        <v>1500</v>
      </c>
      <c r="I151" s="722">
        <f>H151</f>
        <v>1500</v>
      </c>
      <c r="J151" s="722"/>
      <c r="K151" s="722"/>
      <c r="L151" s="722">
        <f>I151</f>
        <v>1500</v>
      </c>
      <c r="M151" s="732"/>
      <c r="N151" s="154"/>
      <c r="O151" s="30"/>
    </row>
    <row r="152" spans="1:15" ht="17.25" customHeight="1">
      <c r="A152" s="155"/>
      <c r="B152" s="156"/>
      <c r="C152" s="163"/>
      <c r="D152" s="171" t="s">
        <v>633</v>
      </c>
      <c r="E152" s="153">
        <v>0</v>
      </c>
      <c r="F152" s="722"/>
      <c r="G152" s="104">
        <f>'[1]Z 2 '!G582</f>
        <v>1500</v>
      </c>
      <c r="H152" s="496">
        <v>1500</v>
      </c>
      <c r="I152" s="496">
        <f>H152</f>
        <v>1500</v>
      </c>
      <c r="J152" s="496"/>
      <c r="K152" s="496"/>
      <c r="L152" s="496">
        <f>I152</f>
        <v>1500</v>
      </c>
      <c r="M152" s="732"/>
      <c r="N152" s="154"/>
      <c r="O152" s="30"/>
    </row>
    <row r="153" spans="1:15" ht="24" customHeight="1">
      <c r="A153" s="147">
        <v>921</v>
      </c>
      <c r="B153" s="148"/>
      <c r="C153" s="161"/>
      <c r="D153" s="150" t="s">
        <v>640</v>
      </c>
      <c r="E153" s="151">
        <v>0</v>
      </c>
      <c r="F153" s="720"/>
      <c r="G153" s="151">
        <f aca="true" t="shared" si="31" ref="G153:L154">G154</f>
        <v>33000</v>
      </c>
      <c r="H153" s="720">
        <f t="shared" si="31"/>
        <v>33000</v>
      </c>
      <c r="I153" s="720">
        <f t="shared" si="31"/>
        <v>33000</v>
      </c>
      <c r="J153" s="720">
        <f t="shared" si="31"/>
        <v>0</v>
      </c>
      <c r="K153" s="720">
        <f t="shared" si="31"/>
        <v>0</v>
      </c>
      <c r="L153" s="720">
        <f t="shared" si="31"/>
        <v>33000</v>
      </c>
      <c r="M153" s="730">
        <f>M156</f>
        <v>0</v>
      </c>
      <c r="N153" s="131"/>
      <c r="O153" s="30"/>
    </row>
    <row r="154" spans="1:15" ht="18" customHeight="1">
      <c r="A154" s="318"/>
      <c r="B154" s="319">
        <v>92116</v>
      </c>
      <c r="C154" s="320"/>
      <c r="D154" s="326" t="s">
        <v>308</v>
      </c>
      <c r="E154" s="322"/>
      <c r="F154" s="724"/>
      <c r="G154" s="322">
        <f t="shared" si="31"/>
        <v>33000</v>
      </c>
      <c r="H154" s="724">
        <f t="shared" si="31"/>
        <v>33000</v>
      </c>
      <c r="I154" s="724">
        <f t="shared" si="31"/>
        <v>33000</v>
      </c>
      <c r="J154" s="724">
        <f t="shared" si="31"/>
        <v>0</v>
      </c>
      <c r="K154" s="724">
        <f t="shared" si="31"/>
        <v>0</v>
      </c>
      <c r="L154" s="724">
        <f t="shared" si="31"/>
        <v>33000</v>
      </c>
      <c r="M154" s="735"/>
      <c r="N154" s="169"/>
      <c r="O154" s="30"/>
    </row>
    <row r="155" spans="1:15" ht="24.75" customHeight="1">
      <c r="A155" s="155"/>
      <c r="B155" s="156"/>
      <c r="C155" s="163">
        <v>2310</v>
      </c>
      <c r="D155" s="241" t="s">
        <v>792</v>
      </c>
      <c r="E155" s="153"/>
      <c r="F155" s="722"/>
      <c r="G155" s="153">
        <f>'z1. 2 '!D613</f>
        <v>33000</v>
      </c>
      <c r="H155" s="722">
        <f>H156</f>
        <v>33000</v>
      </c>
      <c r="I155" s="722">
        <f>H155</f>
        <v>33000</v>
      </c>
      <c r="J155" s="722"/>
      <c r="K155" s="722"/>
      <c r="L155" s="722">
        <f>I155</f>
        <v>33000</v>
      </c>
      <c r="M155" s="732"/>
      <c r="N155" s="169"/>
      <c r="O155" s="30"/>
    </row>
    <row r="156" spans="1:15" ht="18.75" customHeight="1">
      <c r="A156" s="155"/>
      <c r="B156" s="156"/>
      <c r="C156" s="163"/>
      <c r="D156" s="171" t="s">
        <v>798</v>
      </c>
      <c r="E156" s="153">
        <v>0</v>
      </c>
      <c r="F156" s="722"/>
      <c r="G156" s="104">
        <f>'[1]Z 2 '!G590</f>
        <v>33000</v>
      </c>
      <c r="H156" s="496">
        <v>33000</v>
      </c>
      <c r="I156" s="496">
        <f>H156</f>
        <v>33000</v>
      </c>
      <c r="J156" s="496"/>
      <c r="K156" s="496"/>
      <c r="L156" s="496">
        <f>I156</f>
        <v>33000</v>
      </c>
      <c r="M156" s="732"/>
      <c r="N156" s="169"/>
      <c r="O156" s="30"/>
    </row>
    <row r="157" spans="1:15" ht="19.5" customHeight="1" thickBot="1">
      <c r="A157" s="172"/>
      <c r="B157" s="173"/>
      <c r="C157" s="174"/>
      <c r="D157" s="175" t="s">
        <v>641</v>
      </c>
      <c r="E157" s="176">
        <f aca="true" t="shared" si="32" ref="E157:M157">E8+E54</f>
        <v>1898706.65</v>
      </c>
      <c r="F157" s="728">
        <f t="shared" si="32"/>
        <v>1898706.5499999998</v>
      </c>
      <c r="G157" s="176">
        <f t="shared" si="32"/>
        <v>2251988.96</v>
      </c>
      <c r="H157" s="728">
        <f t="shared" si="32"/>
        <v>2251658.46</v>
      </c>
      <c r="I157" s="728">
        <f t="shared" si="32"/>
        <v>1187237.46</v>
      </c>
      <c r="J157" s="728">
        <f t="shared" si="32"/>
        <v>129043.06</v>
      </c>
      <c r="K157" s="728">
        <f t="shared" si="32"/>
        <v>19524.36</v>
      </c>
      <c r="L157" s="728">
        <f t="shared" si="32"/>
        <v>313480.16000000003</v>
      </c>
      <c r="M157" s="742">
        <f t="shared" si="32"/>
        <v>1062421</v>
      </c>
      <c r="N157" s="131"/>
      <c r="O157" s="131"/>
    </row>
    <row r="158" spans="14:15" ht="19.5" customHeight="1">
      <c r="N158" s="30"/>
      <c r="O158" s="30"/>
    </row>
    <row r="159" spans="1:15" ht="15" customHeight="1">
      <c r="A159" s="177"/>
      <c r="B159" s="177"/>
      <c r="C159" s="177"/>
      <c r="D159" s="177"/>
      <c r="E159" s="177"/>
      <c r="F159" s="177"/>
      <c r="G159" s="177"/>
      <c r="H159" s="177"/>
      <c r="I159" s="177"/>
      <c r="J159" s="317"/>
      <c r="K159" s="317"/>
      <c r="L159" s="177"/>
      <c r="M159" s="177"/>
      <c r="N159" s="178"/>
      <c r="O159" s="30"/>
    </row>
    <row r="160" spans="1:15" ht="15" customHeight="1">
      <c r="A160" s="15"/>
      <c r="B160" s="15"/>
      <c r="C160" s="15"/>
      <c r="D160" s="15" t="s">
        <v>642</v>
      </c>
      <c r="E160" s="15"/>
      <c r="F160" s="15"/>
      <c r="G160" s="15"/>
      <c r="H160" s="15"/>
      <c r="I160" s="15"/>
      <c r="J160" s="19"/>
      <c r="K160" s="19"/>
      <c r="L160" s="15"/>
      <c r="M160" s="15"/>
      <c r="N160" s="179"/>
      <c r="O160" s="30"/>
    </row>
    <row r="161" spans="1:15" ht="10.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9"/>
      <c r="K161" s="19"/>
      <c r="L161" s="15"/>
      <c r="M161" s="15"/>
      <c r="N161" s="179"/>
      <c r="O161" s="30"/>
    </row>
    <row r="162" spans="1:14" ht="14.25" customHeight="1" hidden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1.25" customHeight="1" hidden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2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3.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2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8" customHeight="1">
      <c r="A167" s="1084"/>
      <c r="B167" s="1085"/>
      <c r="C167" s="1085"/>
      <c r="D167" s="1085"/>
      <c r="E167" s="1085"/>
      <c r="F167" s="1085"/>
      <c r="G167" s="1085"/>
      <c r="H167" s="1085"/>
      <c r="I167" s="1085"/>
      <c r="J167" s="1085"/>
      <c r="K167" s="1085"/>
      <c r="L167" s="1085"/>
      <c r="M167" s="1085"/>
      <c r="N167" s="177"/>
    </row>
    <row r="168" spans="1:14" ht="14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4.2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" customHeight="1">
      <c r="A170" s="8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3.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24.75" customHeight="1">
      <c r="A175" s="1086"/>
      <c r="B175" s="1086"/>
      <c r="C175" s="1086"/>
      <c r="D175" s="1086"/>
      <c r="E175" s="1086"/>
      <c r="F175" s="1086"/>
      <c r="G175" s="1086"/>
      <c r="H175" s="1086"/>
      <c r="I175" s="1086"/>
      <c r="J175" s="1086"/>
      <c r="K175" s="1086"/>
      <c r="L175" s="1086"/>
      <c r="M175" s="1086"/>
      <c r="N175" s="180"/>
    </row>
    <row r="176" spans="1:14" ht="54.75" customHeight="1">
      <c r="A176" s="1086"/>
      <c r="B176" s="1086"/>
      <c r="C176" s="1086"/>
      <c r="D176" s="1086"/>
      <c r="E176" s="1086"/>
      <c r="F176" s="1086"/>
      <c r="G176" s="1086"/>
      <c r="H176" s="1086"/>
      <c r="I176" s="1086"/>
      <c r="J176" s="1086"/>
      <c r="K176" s="1086"/>
      <c r="L176" s="1086"/>
      <c r="M176" s="1086"/>
      <c r="N176" s="180"/>
    </row>
    <row r="177" spans="1:14" ht="18" customHeight="1" hidden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.75" customHeight="1" hidden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47.25" customHeight="1">
      <c r="A180" s="1087"/>
      <c r="B180" s="1087"/>
      <c r="C180" s="1087"/>
      <c r="D180" s="1087"/>
      <c r="E180" s="1087"/>
      <c r="F180" s="1087"/>
      <c r="G180" s="1087"/>
      <c r="H180" s="1087"/>
      <c r="I180" s="1087"/>
      <c r="J180" s="1087"/>
      <c r="K180" s="1087"/>
      <c r="L180" s="1087"/>
      <c r="M180" s="1087"/>
      <c r="N180" s="181"/>
    </row>
    <row r="181" spans="1:14" ht="26.25" customHeight="1">
      <c r="A181" s="1086"/>
      <c r="B181" s="1086"/>
      <c r="C181" s="1086"/>
      <c r="D181" s="1086"/>
      <c r="E181" s="1086"/>
      <c r="F181" s="1086"/>
      <c r="G181" s="1086"/>
      <c r="H181" s="1086"/>
      <c r="I181" s="1086"/>
      <c r="J181" s="1086"/>
      <c r="K181" s="1086"/>
      <c r="L181" s="1086"/>
      <c r="M181" s="1086"/>
      <c r="N181" s="180"/>
    </row>
    <row r="182" spans="1:14" ht="16.5" customHeight="1">
      <c r="A182" s="8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" customHeight="1">
      <c r="A183" s="1086"/>
      <c r="B183" s="1086"/>
      <c r="C183" s="1086"/>
      <c r="D183" s="1086"/>
      <c r="E183" s="1086"/>
      <c r="F183" s="1086"/>
      <c r="G183" s="1086"/>
      <c r="H183" s="1086"/>
      <c r="I183" s="1086"/>
      <c r="J183" s="1086"/>
      <c r="K183" s="1086"/>
      <c r="L183" s="1086"/>
      <c r="M183" s="1086"/>
      <c r="N183" s="180"/>
    </row>
    <row r="184" spans="1:14" ht="37.5" customHeight="1">
      <c r="A184" s="1086"/>
      <c r="B184" s="1086"/>
      <c r="C184" s="1086"/>
      <c r="D184" s="1086"/>
      <c r="E184" s="1086"/>
      <c r="F184" s="1086"/>
      <c r="G184" s="1086"/>
      <c r="H184" s="1086"/>
      <c r="I184" s="1086"/>
      <c r="J184" s="1086"/>
      <c r="K184" s="1086"/>
      <c r="L184" s="1086"/>
      <c r="M184" s="1086"/>
      <c r="N184" s="180"/>
    </row>
    <row r="185" spans="1:14" ht="27.75" customHeight="1">
      <c r="A185" s="1086"/>
      <c r="B185" s="1086"/>
      <c r="C185" s="1086"/>
      <c r="D185" s="1086"/>
      <c r="E185" s="1086"/>
      <c r="F185" s="1086"/>
      <c r="G185" s="1086"/>
      <c r="H185" s="1086"/>
      <c r="I185" s="1086"/>
      <c r="J185" s="1086"/>
      <c r="K185" s="1086"/>
      <c r="L185" s="1086"/>
      <c r="M185" s="1086"/>
      <c r="N185" s="180"/>
    </row>
    <row r="186" spans="1:14" ht="27.75" customHeight="1">
      <c r="A186" s="1086"/>
      <c r="B186" s="1086"/>
      <c r="C186" s="1086"/>
      <c r="D186" s="1086"/>
      <c r="E186" s="1086"/>
      <c r="F186" s="1086"/>
      <c r="G186" s="1086"/>
      <c r="H186" s="1086"/>
      <c r="I186" s="1086"/>
      <c r="J186" s="1086"/>
      <c r="K186" s="1086"/>
      <c r="L186" s="1086"/>
      <c r="M186" s="1086"/>
      <c r="N186" s="180"/>
    </row>
    <row r="187" spans="1:14" ht="12.75">
      <c r="A187" s="1084"/>
      <c r="B187" s="1085"/>
      <c r="C187" s="1085"/>
      <c r="D187" s="1085"/>
      <c r="E187" s="1085"/>
      <c r="F187" s="1085"/>
      <c r="G187" s="1085"/>
      <c r="H187" s="1085"/>
      <c r="I187" s="1085"/>
      <c r="J187" s="1085"/>
      <c r="K187" s="1085"/>
      <c r="L187" s="1085"/>
      <c r="M187" s="1085"/>
      <c r="N187" s="177"/>
    </row>
    <row r="188" spans="1:14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29.25" customHeight="1">
      <c r="A192" s="15"/>
      <c r="B192" s="15"/>
      <c r="C192" s="15"/>
      <c r="D192" s="1083"/>
      <c r="E192" s="1083"/>
      <c r="F192" s="1083"/>
      <c r="G192" s="1083"/>
      <c r="H192" s="1083"/>
      <c r="I192" s="1083"/>
      <c r="J192" s="1083"/>
      <c r="K192" s="1083"/>
      <c r="L192" s="1083"/>
      <c r="M192" s="1083"/>
      <c r="N192" s="182"/>
    </row>
  </sheetData>
  <mergeCells count="23">
    <mergeCell ref="C1:M1"/>
    <mergeCell ref="A2:M2"/>
    <mergeCell ref="A4:C5"/>
    <mergeCell ref="G4:G6"/>
    <mergeCell ref="I5:I6"/>
    <mergeCell ref="J5:L5"/>
    <mergeCell ref="I4:M4"/>
    <mergeCell ref="F4:F6"/>
    <mergeCell ref="H4:H6"/>
    <mergeCell ref="A167:M167"/>
    <mergeCell ref="A176:M176"/>
    <mergeCell ref="A175:M175"/>
    <mergeCell ref="D4:D6"/>
    <mergeCell ref="E4:E6"/>
    <mergeCell ref="M5:M6"/>
    <mergeCell ref="D192:M192"/>
    <mergeCell ref="A187:M187"/>
    <mergeCell ref="A183:M183"/>
    <mergeCell ref="A180:M180"/>
    <mergeCell ref="A181:M181"/>
    <mergeCell ref="A185:M185"/>
    <mergeCell ref="A186:M186"/>
    <mergeCell ref="A184:M184"/>
  </mergeCells>
  <printOptions/>
  <pageMargins left="0" right="0" top="0.3937007874015748" bottom="0.1968503937007874" header="0.35433070866141736" footer="0.5118110236220472"/>
  <pageSetup horizontalDpi="360" verticalDpi="360" orientation="landscape" paperSize="9" scale="89" r:id="rId1"/>
  <rowBreaks count="5" manualBreakCount="5">
    <brk id="28" max="10" man="1"/>
    <brk id="53" max="10" man="1"/>
    <brk id="77" max="10" man="1"/>
    <brk id="107" max="10" man="1"/>
    <brk id="144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E12" sqref="E12"/>
    </sheetView>
  </sheetViews>
  <sheetFormatPr defaultColWidth="9.00390625" defaultRowHeight="12.75"/>
  <cols>
    <col min="1" max="1" width="5.375" style="0" customWidth="1"/>
    <col min="2" max="2" width="32.875" style="0" customWidth="1"/>
    <col min="3" max="3" width="15.25390625" style="0" customWidth="1"/>
    <col min="4" max="5" width="14.875" style="0" customWidth="1"/>
    <col min="6" max="7" width="15.75390625" style="0" customWidth="1"/>
    <col min="8" max="8" width="15.00390625" style="0" customWidth="1"/>
  </cols>
  <sheetData>
    <row r="1" spans="4:8" ht="12.75">
      <c r="D1" s="997"/>
      <c r="E1" s="997"/>
      <c r="F1" s="997"/>
      <c r="G1" s="997"/>
      <c r="H1" s="997"/>
    </row>
    <row r="2" spans="3:8" ht="12.75">
      <c r="C2" s="1105" t="s">
        <v>907</v>
      </c>
      <c r="D2" s="1105"/>
      <c r="E2" s="1105"/>
      <c r="F2" s="1105"/>
      <c r="G2" s="1105"/>
      <c r="H2" s="1105"/>
    </row>
    <row r="3" spans="1:8" ht="33" customHeight="1">
      <c r="A3" s="1106" t="s">
        <v>51</v>
      </c>
      <c r="B3" s="1106"/>
      <c r="C3" s="1106"/>
      <c r="D3" s="1106"/>
      <c r="E3" s="1106"/>
      <c r="F3" s="1106"/>
      <c r="G3" s="1106"/>
      <c r="H3" s="1106"/>
    </row>
    <row r="4" spans="1:8" ht="21" customHeight="1">
      <c r="A4" s="8"/>
      <c r="B4" s="8"/>
      <c r="C4" s="8"/>
      <c r="D4" s="8"/>
      <c r="E4" s="8"/>
      <c r="F4" s="8"/>
      <c r="G4" s="8"/>
      <c r="H4" s="8"/>
    </row>
    <row r="5" spans="1:11" ht="64.5" customHeight="1">
      <c r="A5" s="420" t="s">
        <v>819</v>
      </c>
      <c r="B5" s="420" t="s">
        <v>495</v>
      </c>
      <c r="C5" s="422" t="s">
        <v>820</v>
      </c>
      <c r="D5" s="422" t="s">
        <v>375</v>
      </c>
      <c r="E5" s="422" t="s">
        <v>52</v>
      </c>
      <c r="F5" s="422" t="s">
        <v>53</v>
      </c>
      <c r="G5" s="422" t="s">
        <v>86</v>
      </c>
      <c r="H5" s="423" t="s">
        <v>54</v>
      </c>
      <c r="I5" s="10"/>
      <c r="J5" s="10"/>
      <c r="K5" s="10"/>
    </row>
    <row r="6" spans="1:8" ht="12.75">
      <c r="A6" s="199">
        <v>1</v>
      </c>
      <c r="B6" s="199">
        <v>2</v>
      </c>
      <c r="C6" s="421">
        <v>3</v>
      </c>
      <c r="D6" s="199">
        <v>4</v>
      </c>
      <c r="E6" s="199"/>
      <c r="F6" s="199">
        <v>7</v>
      </c>
      <c r="G6" s="199"/>
      <c r="H6" s="421">
        <v>10</v>
      </c>
    </row>
    <row r="7" spans="1:8" ht="31.5" customHeight="1">
      <c r="A7" s="425" t="s">
        <v>374</v>
      </c>
      <c r="B7" s="348" t="s">
        <v>821</v>
      </c>
      <c r="C7" s="505">
        <f aca="true" t="shared" si="0" ref="C7:H7">C8+C9+C10+C11+C12+C13</f>
        <v>49131.77</v>
      </c>
      <c r="D7" s="424">
        <f t="shared" si="0"/>
        <v>363105</v>
      </c>
      <c r="E7" s="505">
        <f t="shared" si="0"/>
        <v>355584.29999999993</v>
      </c>
      <c r="F7" s="424">
        <f t="shared" si="0"/>
        <v>412236</v>
      </c>
      <c r="G7" s="505">
        <f t="shared" si="0"/>
        <v>404716.07</v>
      </c>
      <c r="H7" s="505">
        <f t="shared" si="0"/>
        <v>0</v>
      </c>
    </row>
    <row r="8" spans="1:8" ht="29.25" customHeight="1">
      <c r="A8" s="157" t="s">
        <v>381</v>
      </c>
      <c r="B8" s="241" t="s">
        <v>908</v>
      </c>
      <c r="C8" s="718">
        <v>6458.12</v>
      </c>
      <c r="D8" s="96">
        <v>98076</v>
      </c>
      <c r="E8" s="718">
        <v>90753.03</v>
      </c>
      <c r="F8" s="96">
        <v>104534</v>
      </c>
      <c r="G8" s="718">
        <v>97211.15</v>
      </c>
      <c r="H8" s="718">
        <f aca="true" t="shared" si="1" ref="H8:H13">C8+E8-G8</f>
        <v>0</v>
      </c>
    </row>
    <row r="9" spans="1:8" ht="26.25" customHeight="1">
      <c r="A9" s="157">
        <v>2</v>
      </c>
      <c r="B9" s="241" t="s">
        <v>824</v>
      </c>
      <c r="C9" s="718">
        <v>8882.16</v>
      </c>
      <c r="D9" s="96">
        <v>119558</v>
      </c>
      <c r="E9" s="718">
        <v>117516.51</v>
      </c>
      <c r="F9" s="96">
        <v>128440</v>
      </c>
      <c r="G9" s="718">
        <v>126398.67</v>
      </c>
      <c r="H9" s="718">
        <f t="shared" si="1"/>
        <v>0</v>
      </c>
    </row>
    <row r="10" spans="1:8" ht="30.75" customHeight="1">
      <c r="A10" s="157">
        <v>3</v>
      </c>
      <c r="B10" s="241" t="s">
        <v>822</v>
      </c>
      <c r="C10" s="718">
        <v>6710.94</v>
      </c>
      <c r="D10" s="96">
        <v>9710</v>
      </c>
      <c r="E10" s="718">
        <v>11343.37</v>
      </c>
      <c r="F10" s="96">
        <v>16421</v>
      </c>
      <c r="G10" s="718">
        <v>18054.31</v>
      </c>
      <c r="H10" s="718">
        <f t="shared" si="1"/>
        <v>0</v>
      </c>
    </row>
    <row r="11" spans="1:8" ht="24" customHeight="1">
      <c r="A11" s="157">
        <v>4</v>
      </c>
      <c r="B11" s="241" t="s">
        <v>823</v>
      </c>
      <c r="C11" s="718">
        <v>11487.26</v>
      </c>
      <c r="D11" s="96">
        <v>6838</v>
      </c>
      <c r="E11" s="718">
        <v>7048.22</v>
      </c>
      <c r="F11" s="96">
        <v>18325</v>
      </c>
      <c r="G11" s="718">
        <v>18535.48</v>
      </c>
      <c r="H11" s="718">
        <f t="shared" si="1"/>
        <v>0</v>
      </c>
    </row>
    <row r="12" spans="1:8" ht="27" customHeight="1">
      <c r="A12" s="157">
        <v>5</v>
      </c>
      <c r="B12" s="241" t="s">
        <v>909</v>
      </c>
      <c r="C12" s="718">
        <v>0</v>
      </c>
      <c r="D12" s="96">
        <v>1008</v>
      </c>
      <c r="E12" s="718">
        <v>1008.05</v>
      </c>
      <c r="F12" s="96">
        <v>1008</v>
      </c>
      <c r="G12" s="718">
        <v>1008.05</v>
      </c>
      <c r="H12" s="718">
        <f t="shared" si="1"/>
        <v>0</v>
      </c>
    </row>
    <row r="13" spans="1:8" ht="20.25" customHeight="1">
      <c r="A13" s="157">
        <v>6</v>
      </c>
      <c r="B13" s="241" t="s">
        <v>568</v>
      </c>
      <c r="C13" s="718">
        <v>15593.29</v>
      </c>
      <c r="D13" s="96">
        <v>127915</v>
      </c>
      <c r="E13" s="718">
        <v>127915.12</v>
      </c>
      <c r="F13" s="96">
        <v>143508</v>
      </c>
      <c r="G13" s="718">
        <v>143508.41</v>
      </c>
      <c r="H13" s="718">
        <f t="shared" si="1"/>
        <v>0</v>
      </c>
    </row>
  </sheetData>
  <mergeCells count="3">
    <mergeCell ref="D1:H1"/>
    <mergeCell ref="C2:H2"/>
    <mergeCell ref="A3:H3"/>
  </mergeCells>
  <printOptions/>
  <pageMargins left="0.984251968503937" right="0.3937007874015748" top="0.984251968503937" bottom="0.984251968503937" header="0.11811023622047245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10" sqref="C10"/>
    </sheetView>
  </sheetViews>
  <sheetFormatPr defaultColWidth="9.00390625" defaultRowHeight="12.75"/>
  <cols>
    <col min="1" max="1" width="5.375" style="0" customWidth="1"/>
    <col min="2" max="2" width="37.125" style="0" customWidth="1"/>
    <col min="3" max="3" width="20.25390625" style="0" customWidth="1"/>
    <col min="4" max="4" width="19.00390625" style="0" customWidth="1"/>
    <col min="5" max="5" width="14.75390625" style="0" customWidth="1"/>
  </cols>
  <sheetData>
    <row r="1" spans="3:5" ht="13.5" customHeight="1">
      <c r="C1" s="183"/>
      <c r="D1" s="183"/>
      <c r="E1" s="183"/>
    </row>
    <row r="2" spans="3:5" ht="20.25" customHeight="1">
      <c r="C2" s="183"/>
      <c r="D2" s="958" t="s">
        <v>922</v>
      </c>
      <c r="E2" s="958"/>
    </row>
    <row r="3" spans="1:5" ht="63.75" customHeight="1">
      <c r="A3" s="1108" t="s">
        <v>879</v>
      </c>
      <c r="B3" s="1108"/>
      <c r="C3" s="1108"/>
      <c r="D3" s="1108"/>
      <c r="E3" s="1108"/>
    </row>
    <row r="4" spans="1:5" ht="24" customHeight="1">
      <c r="A4" s="184"/>
      <c r="B4" s="184"/>
      <c r="C4" s="115"/>
      <c r="D4" s="115"/>
      <c r="E4" s="115"/>
    </row>
    <row r="5" spans="3:5" ht="13.5" thickBot="1">
      <c r="C5" s="10"/>
      <c r="D5" s="10"/>
      <c r="E5" s="10"/>
    </row>
    <row r="6" spans="1:5" ht="26.25" customHeight="1">
      <c r="A6" s="583" t="s">
        <v>372</v>
      </c>
      <c r="B6" s="584" t="s">
        <v>495</v>
      </c>
      <c r="C6" s="584" t="s">
        <v>213</v>
      </c>
      <c r="D6" s="584" t="s">
        <v>75</v>
      </c>
      <c r="E6" s="585" t="s">
        <v>77</v>
      </c>
    </row>
    <row r="7" spans="1:5" ht="13.5" customHeight="1">
      <c r="A7" s="597">
        <v>1</v>
      </c>
      <c r="B7" s="598">
        <v>2</v>
      </c>
      <c r="C7" s="598">
        <v>3</v>
      </c>
      <c r="D7" s="598">
        <v>4</v>
      </c>
      <c r="E7" s="599">
        <v>5</v>
      </c>
    </row>
    <row r="8" spans="1:5" ht="25.5" customHeight="1">
      <c r="A8" s="88" t="s">
        <v>374</v>
      </c>
      <c r="B8" s="348" t="s">
        <v>643</v>
      </c>
      <c r="C8" s="424">
        <f>C9+C10-C11</f>
        <v>30849</v>
      </c>
      <c r="D8" s="505">
        <f>D9+D10-D11</f>
        <v>30849.28</v>
      </c>
      <c r="E8" s="596">
        <f>D8/C8</f>
        <v>1.0000090764692535</v>
      </c>
    </row>
    <row r="9" spans="1:5" ht="12.75">
      <c r="A9" s="13" t="s">
        <v>381</v>
      </c>
      <c r="B9" s="579" t="s">
        <v>644</v>
      </c>
      <c r="C9" s="565">
        <v>30849</v>
      </c>
      <c r="D9" s="574">
        <v>30849.28</v>
      </c>
      <c r="E9" s="594">
        <f>D9/C9</f>
        <v>1.0000090764692535</v>
      </c>
    </row>
    <row r="10" spans="1:5" ht="12.75">
      <c r="A10" s="13" t="s">
        <v>382</v>
      </c>
      <c r="B10" s="579" t="s">
        <v>645</v>
      </c>
      <c r="C10" s="565">
        <v>0</v>
      </c>
      <c r="D10" s="574"/>
      <c r="E10" s="575"/>
    </row>
    <row r="11" spans="1:5" ht="12.75">
      <c r="A11" s="13" t="s">
        <v>384</v>
      </c>
      <c r="B11" s="579" t="s">
        <v>646</v>
      </c>
      <c r="C11" s="565">
        <v>0</v>
      </c>
      <c r="D11" s="574"/>
      <c r="E11" s="575"/>
    </row>
    <row r="12" spans="1:5" ht="12.75">
      <c r="A12" s="13" t="s">
        <v>386</v>
      </c>
      <c r="B12" s="579" t="s">
        <v>647</v>
      </c>
      <c r="C12" s="565">
        <v>0</v>
      </c>
      <c r="D12" s="574"/>
      <c r="E12" s="575"/>
    </row>
    <row r="13" spans="1:5" ht="16.5" customHeight="1">
      <c r="A13" s="88" t="s">
        <v>376</v>
      </c>
      <c r="B13" s="348" t="s">
        <v>648</v>
      </c>
      <c r="C13" s="424">
        <f>C14</f>
        <v>95000</v>
      </c>
      <c r="D13" s="505">
        <f>D14</f>
        <v>98995</v>
      </c>
      <c r="E13" s="596">
        <f>D13/C13</f>
        <v>1.0420526315789473</v>
      </c>
    </row>
    <row r="14" spans="1:5" ht="36.75" customHeight="1">
      <c r="A14" s="13" t="s">
        <v>381</v>
      </c>
      <c r="B14" s="5" t="s">
        <v>74</v>
      </c>
      <c r="C14" s="565">
        <v>95000</v>
      </c>
      <c r="D14" s="574">
        <v>98995</v>
      </c>
      <c r="E14" s="594">
        <f>D14/C14</f>
        <v>1.0420526315789473</v>
      </c>
    </row>
    <row r="15" spans="1:5" ht="16.5" customHeight="1">
      <c r="A15" s="88" t="s">
        <v>379</v>
      </c>
      <c r="B15" s="348" t="s">
        <v>649</v>
      </c>
      <c r="C15" s="424">
        <f>C16+C23</f>
        <v>125000</v>
      </c>
      <c r="D15" s="505">
        <f>D16+D23</f>
        <v>112079.87</v>
      </c>
      <c r="E15" s="596">
        <f>D15/C15</f>
        <v>0.89663896</v>
      </c>
    </row>
    <row r="16" spans="1:5" ht="12.75">
      <c r="A16" s="586" t="s">
        <v>381</v>
      </c>
      <c r="B16" s="2" t="s">
        <v>496</v>
      </c>
      <c r="C16" s="580">
        <f>C17+C18+C19+C20+C21+C22</f>
        <v>63000</v>
      </c>
      <c r="D16" s="591">
        <f>D17+D18+D19+D20+D21+D22</f>
        <v>57579.87</v>
      </c>
      <c r="E16" s="712">
        <f>D16/C16</f>
        <v>0.9139661904761905</v>
      </c>
    </row>
    <row r="17" spans="1:5" ht="36.75" customHeight="1">
      <c r="A17" s="13"/>
      <c r="B17" s="5" t="s">
        <v>650</v>
      </c>
      <c r="C17" s="565">
        <v>42000</v>
      </c>
      <c r="D17" s="574">
        <v>42000</v>
      </c>
      <c r="E17" s="594">
        <f>D17/C17</f>
        <v>1</v>
      </c>
    </row>
    <row r="18" spans="1:5" ht="38.25" customHeight="1">
      <c r="A18" s="13"/>
      <c r="B18" s="5" t="s">
        <v>651</v>
      </c>
      <c r="C18" s="565">
        <v>2000</v>
      </c>
      <c r="D18" s="574">
        <v>1500</v>
      </c>
      <c r="E18" s="594">
        <f aca="true" t="shared" si="0" ref="E18:E25">D18/C18</f>
        <v>0.75</v>
      </c>
    </row>
    <row r="19" spans="1:5" ht="26.25" customHeight="1">
      <c r="A19" s="13"/>
      <c r="B19" s="5" t="s">
        <v>746</v>
      </c>
      <c r="C19" s="565">
        <v>9000</v>
      </c>
      <c r="D19" s="574">
        <v>8272.4</v>
      </c>
      <c r="E19" s="594">
        <f t="shared" si="0"/>
        <v>0.9191555555555555</v>
      </c>
    </row>
    <row r="20" spans="1:5" ht="17.25" customHeight="1">
      <c r="A20" s="13"/>
      <c r="B20" s="5" t="s">
        <v>747</v>
      </c>
      <c r="C20" s="565">
        <v>8000</v>
      </c>
      <c r="D20" s="574">
        <v>4295.83</v>
      </c>
      <c r="E20" s="594">
        <f t="shared" si="0"/>
        <v>0.53697875</v>
      </c>
    </row>
    <row r="21" spans="1:5" ht="17.25" customHeight="1">
      <c r="A21" s="13"/>
      <c r="B21" s="5" t="s">
        <v>748</v>
      </c>
      <c r="C21" s="565">
        <v>1000</v>
      </c>
      <c r="D21" s="574">
        <v>460</v>
      </c>
      <c r="E21" s="594">
        <f t="shared" si="0"/>
        <v>0.46</v>
      </c>
    </row>
    <row r="22" spans="1:5" ht="27" customHeight="1">
      <c r="A22" s="13"/>
      <c r="B22" s="5" t="s">
        <v>749</v>
      </c>
      <c r="C22" s="565">
        <v>1000</v>
      </c>
      <c r="D22" s="574">
        <v>1051.64</v>
      </c>
      <c r="E22" s="594">
        <f t="shared" si="0"/>
        <v>1.0516400000000001</v>
      </c>
    </row>
    <row r="23" spans="1:5" ht="16.5" customHeight="1">
      <c r="A23" s="586" t="s">
        <v>382</v>
      </c>
      <c r="B23" s="2" t="s">
        <v>652</v>
      </c>
      <c r="C23" s="580">
        <f>C24+C25</f>
        <v>62000</v>
      </c>
      <c r="D23" s="580">
        <f>D24+D25</f>
        <v>54500</v>
      </c>
      <c r="E23" s="595">
        <f t="shared" si="0"/>
        <v>0.8790322580645161</v>
      </c>
    </row>
    <row r="24" spans="1:5" ht="12.75">
      <c r="A24" s="472"/>
      <c r="B24" s="581" t="s">
        <v>653</v>
      </c>
      <c r="C24" s="455">
        <v>6000</v>
      </c>
      <c r="D24" s="508"/>
      <c r="E24" s="594">
        <f t="shared" si="0"/>
        <v>0</v>
      </c>
    </row>
    <row r="25" spans="1:5" ht="25.5">
      <c r="A25" s="472"/>
      <c r="B25" s="581" t="s">
        <v>654</v>
      </c>
      <c r="C25" s="455">
        <v>56000</v>
      </c>
      <c r="D25" s="508">
        <v>54500</v>
      </c>
      <c r="E25" s="594">
        <f t="shared" si="0"/>
        <v>0.9732142857142857</v>
      </c>
    </row>
    <row r="26" spans="1:5" ht="12.75">
      <c r="A26" s="88" t="s">
        <v>657</v>
      </c>
      <c r="B26" s="348" t="s">
        <v>658</v>
      </c>
      <c r="C26" s="424">
        <f>C8+C13-C15</f>
        <v>849</v>
      </c>
      <c r="D26" s="505">
        <f>D8+D13-D15</f>
        <v>17764.410000000003</v>
      </c>
      <c r="E26" s="596">
        <f>D26/C26</f>
        <v>20.923922261484105</v>
      </c>
    </row>
    <row r="27" spans="1:5" ht="12.75">
      <c r="A27" s="13" t="s">
        <v>381</v>
      </c>
      <c r="B27" s="579" t="s">
        <v>644</v>
      </c>
      <c r="C27" s="565">
        <f>C26</f>
        <v>849</v>
      </c>
      <c r="D27" s="574">
        <v>17764.41</v>
      </c>
      <c r="E27" s="594">
        <f>D27/C27</f>
        <v>20.923922261484098</v>
      </c>
    </row>
    <row r="28" spans="1:5" ht="12.75">
      <c r="A28" s="13" t="s">
        <v>382</v>
      </c>
      <c r="B28" s="579" t="s">
        <v>645</v>
      </c>
      <c r="C28" s="582">
        <v>0</v>
      </c>
      <c r="D28" s="592"/>
      <c r="E28" s="589"/>
    </row>
    <row r="29" spans="1:5" ht="13.5" thickBot="1">
      <c r="A29" s="11" t="s">
        <v>384</v>
      </c>
      <c r="B29" s="587" t="s">
        <v>646</v>
      </c>
      <c r="C29" s="588">
        <v>0</v>
      </c>
      <c r="D29" s="593"/>
      <c r="E29" s="590"/>
    </row>
    <row r="30" ht="33.75" customHeight="1"/>
    <row r="31" spans="2:5" ht="12.75">
      <c r="B31" s="1107"/>
      <c r="C31" s="1107"/>
      <c r="D31" s="14"/>
      <c r="E31" s="14"/>
    </row>
  </sheetData>
  <mergeCells count="3">
    <mergeCell ref="B31:C31"/>
    <mergeCell ref="A3:E3"/>
    <mergeCell ref="D2:E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7"/>
  <sheetViews>
    <sheetView workbookViewId="0" topLeftCell="A1">
      <selection activeCell="D14" sqref="D14"/>
    </sheetView>
  </sheetViews>
  <sheetFormatPr defaultColWidth="9.00390625" defaultRowHeight="12.75"/>
  <cols>
    <col min="1" max="1" width="5.25390625" style="0" customWidth="1"/>
    <col min="2" max="2" width="36.625" style="0" customWidth="1"/>
    <col min="3" max="3" width="18.25390625" style="0" customWidth="1"/>
    <col min="4" max="4" width="18.125" style="0" customWidth="1"/>
    <col min="5" max="5" width="16.00390625" style="0" customWidth="1"/>
  </cols>
  <sheetData>
    <row r="2" spans="4:5" ht="45.75" customHeight="1">
      <c r="D2" s="648"/>
      <c r="E2" s="648" t="s">
        <v>47</v>
      </c>
    </row>
    <row r="4" spans="1:5" ht="39.75" customHeight="1">
      <c r="A4" s="1108" t="s">
        <v>48</v>
      </c>
      <c r="B4" s="1108"/>
      <c r="C4" s="1108"/>
      <c r="D4" s="1108"/>
      <c r="E4" s="1108"/>
    </row>
    <row r="5" ht="30" customHeight="1" thickBot="1"/>
    <row r="6" spans="1:5" ht="37.5" customHeight="1">
      <c r="A6" s="583" t="s">
        <v>372</v>
      </c>
      <c r="B6" s="649" t="s">
        <v>495</v>
      </c>
      <c r="C6" s="649" t="s">
        <v>213</v>
      </c>
      <c r="D6" s="584" t="s">
        <v>49</v>
      </c>
      <c r="E6" s="585" t="s">
        <v>50</v>
      </c>
    </row>
    <row r="7" spans="1:5" ht="17.25" customHeight="1">
      <c r="A7" s="654" t="s">
        <v>374</v>
      </c>
      <c r="B7" s="714" t="s">
        <v>643</v>
      </c>
      <c r="C7" s="715">
        <f>C8+C9-C10</f>
        <v>246724</v>
      </c>
      <c r="D7" s="716">
        <f>D8+D9-D10</f>
        <v>246724.18</v>
      </c>
      <c r="E7" s="717">
        <f>D7/C7</f>
        <v>1.0000007295601563</v>
      </c>
    </row>
    <row r="8" spans="1:5" ht="12.75">
      <c r="A8" s="13" t="s">
        <v>381</v>
      </c>
      <c r="B8" s="7" t="s">
        <v>644</v>
      </c>
      <c r="C8" s="565">
        <v>252547</v>
      </c>
      <c r="D8" s="574">
        <v>252547.16</v>
      </c>
      <c r="E8" s="594">
        <f>D8/C8</f>
        <v>1.000000633545439</v>
      </c>
    </row>
    <row r="9" spans="1:5" ht="12.75">
      <c r="A9" s="13" t="s">
        <v>382</v>
      </c>
      <c r="B9" s="7" t="s">
        <v>645</v>
      </c>
      <c r="C9" s="565">
        <v>2243</v>
      </c>
      <c r="D9" s="574">
        <v>2243.02</v>
      </c>
      <c r="E9" s="594">
        <f>D9/C9</f>
        <v>1.000008916629514</v>
      </c>
    </row>
    <row r="10" spans="1:5" ht="12.75">
      <c r="A10" s="13" t="s">
        <v>384</v>
      </c>
      <c r="B10" s="7" t="s">
        <v>646</v>
      </c>
      <c r="C10" s="565">
        <v>8066</v>
      </c>
      <c r="D10" s="574">
        <v>8066</v>
      </c>
      <c r="E10" s="594">
        <f>D10/C10</f>
        <v>1</v>
      </c>
    </row>
    <row r="11" spans="1:5" ht="12.75">
      <c r="A11" s="13" t="s">
        <v>386</v>
      </c>
      <c r="B11" s="7" t="s">
        <v>647</v>
      </c>
      <c r="C11" s="565">
        <v>0</v>
      </c>
      <c r="D11" s="574"/>
      <c r="E11" s="594"/>
    </row>
    <row r="12" spans="1:5" ht="12.75">
      <c r="A12" s="88" t="s">
        <v>376</v>
      </c>
      <c r="B12" s="650" t="s">
        <v>648</v>
      </c>
      <c r="C12" s="424">
        <f>C13+C14</f>
        <v>150000</v>
      </c>
      <c r="D12" s="505">
        <f>D13+D14</f>
        <v>176112.24</v>
      </c>
      <c r="E12" s="596">
        <f>D12/C12</f>
        <v>1.1740815999999998</v>
      </c>
    </row>
    <row r="13" spans="1:5" ht="12.75">
      <c r="A13" s="13" t="s">
        <v>381</v>
      </c>
      <c r="B13" s="4" t="s">
        <v>880</v>
      </c>
      <c r="C13" s="565">
        <v>148000</v>
      </c>
      <c r="D13" s="574">
        <v>172363.63</v>
      </c>
      <c r="E13" s="594">
        <f>D13/C13</f>
        <v>1.1646191216216217</v>
      </c>
    </row>
    <row r="14" spans="1:5" ht="12.75">
      <c r="A14" s="13">
        <v>2</v>
      </c>
      <c r="B14" s="4" t="s">
        <v>881</v>
      </c>
      <c r="C14" s="565">
        <v>2000</v>
      </c>
      <c r="D14" s="574">
        <v>3748.61</v>
      </c>
      <c r="E14" s="594">
        <f>D14/C14</f>
        <v>1.874305</v>
      </c>
    </row>
    <row r="15" spans="1:5" ht="12.75">
      <c r="A15" s="88" t="s">
        <v>379</v>
      </c>
      <c r="B15" s="650" t="s">
        <v>649</v>
      </c>
      <c r="C15" s="424">
        <f>C16+C30</f>
        <v>392724</v>
      </c>
      <c r="D15" s="505">
        <f>D16+D30</f>
        <v>160504.49000000005</v>
      </c>
      <c r="E15" s="596">
        <f>D15/C15</f>
        <v>0.4086953942208779</v>
      </c>
    </row>
    <row r="16" spans="1:5" ht="12.75">
      <c r="A16" s="586" t="s">
        <v>381</v>
      </c>
      <c r="B16" s="3" t="s">
        <v>496</v>
      </c>
      <c r="C16" s="580">
        <f>C17+C18+C21+C22+C23+C24+C25+C26+C27+C28+C29</f>
        <v>342724</v>
      </c>
      <c r="D16" s="591">
        <f>D17+D18+D21+D22+D23+D24+D25+D26+D27+D28+D29</f>
        <v>160504.49000000005</v>
      </c>
      <c r="E16" s="712">
        <f>D16/C16</f>
        <v>0.4683199600844996</v>
      </c>
    </row>
    <row r="17" spans="1:5" ht="24" customHeight="1">
      <c r="A17" s="586"/>
      <c r="B17" s="5" t="s">
        <v>650</v>
      </c>
      <c r="C17" s="711">
        <v>20000</v>
      </c>
      <c r="D17" s="513">
        <v>0</v>
      </c>
      <c r="E17" s="713">
        <v>0</v>
      </c>
    </row>
    <row r="18" spans="1:5" ht="12.75">
      <c r="A18" s="13"/>
      <c r="B18" s="4" t="s">
        <v>882</v>
      </c>
      <c r="C18" s="565">
        <f>C19+C20</f>
        <v>30000</v>
      </c>
      <c r="D18" s="574">
        <f>D19+D20</f>
        <v>35224</v>
      </c>
      <c r="E18" s="594">
        <f>D18/C18</f>
        <v>1.1741333333333333</v>
      </c>
    </row>
    <row r="19" spans="1:5" ht="12.75">
      <c r="A19" s="13"/>
      <c r="B19" s="7" t="s">
        <v>32</v>
      </c>
      <c r="C19" s="565">
        <v>15000</v>
      </c>
      <c r="D19" s="574">
        <v>17612</v>
      </c>
      <c r="E19" s="594">
        <f aca="true" t="shared" si="0" ref="E19:E29">D19/C19</f>
        <v>1.1741333333333333</v>
      </c>
    </row>
    <row r="20" spans="1:5" ht="12.75">
      <c r="A20" s="13"/>
      <c r="B20" s="7" t="s">
        <v>33</v>
      </c>
      <c r="C20" s="565">
        <v>15000</v>
      </c>
      <c r="D20" s="574">
        <v>17612</v>
      </c>
      <c r="E20" s="594">
        <f t="shared" si="0"/>
        <v>1.1741333333333333</v>
      </c>
    </row>
    <row r="21" spans="1:5" ht="12.75">
      <c r="A21" s="13"/>
      <c r="B21" s="4" t="s">
        <v>883</v>
      </c>
      <c r="C21" s="565">
        <v>35000</v>
      </c>
      <c r="D21" s="574">
        <v>20124.66</v>
      </c>
      <c r="E21" s="594">
        <f t="shared" si="0"/>
        <v>0.5749902857142857</v>
      </c>
    </row>
    <row r="22" spans="1:5" ht="12.75">
      <c r="A22" s="13"/>
      <c r="B22" s="4" t="s">
        <v>884</v>
      </c>
      <c r="C22" s="565">
        <v>15000</v>
      </c>
      <c r="D22" s="574">
        <v>12919.27</v>
      </c>
      <c r="E22" s="594">
        <f t="shared" si="0"/>
        <v>0.8612846666666667</v>
      </c>
    </row>
    <row r="23" spans="1:5" ht="12.75">
      <c r="A23" s="13"/>
      <c r="B23" s="4" t="s">
        <v>885</v>
      </c>
      <c r="C23" s="565">
        <v>10000</v>
      </c>
      <c r="D23" s="574">
        <v>0</v>
      </c>
      <c r="E23" s="594">
        <f t="shared" si="0"/>
        <v>0</v>
      </c>
    </row>
    <row r="24" spans="1:5" ht="18.75" customHeight="1">
      <c r="A24" s="13"/>
      <c r="B24" s="5" t="s">
        <v>886</v>
      </c>
      <c r="C24" s="565">
        <v>188724</v>
      </c>
      <c r="D24" s="574">
        <v>65060.34</v>
      </c>
      <c r="E24" s="594">
        <f t="shared" si="0"/>
        <v>0.344738030139251</v>
      </c>
    </row>
    <row r="25" spans="1:5" ht="14.25" customHeight="1">
      <c r="A25" s="13"/>
      <c r="B25" s="5" t="s">
        <v>887</v>
      </c>
      <c r="C25" s="565">
        <v>1000</v>
      </c>
      <c r="D25" s="574">
        <v>321.66</v>
      </c>
      <c r="E25" s="594">
        <f t="shared" si="0"/>
        <v>0.32166</v>
      </c>
    </row>
    <row r="26" spans="1:5" ht="15" customHeight="1">
      <c r="A26" s="13"/>
      <c r="B26" s="5" t="s">
        <v>888</v>
      </c>
      <c r="C26" s="565">
        <v>3000</v>
      </c>
      <c r="D26" s="574">
        <v>1836.76</v>
      </c>
      <c r="E26" s="594">
        <f t="shared" si="0"/>
        <v>0.6122533333333333</v>
      </c>
    </row>
    <row r="27" spans="1:5" ht="12.75">
      <c r="A27" s="13"/>
      <c r="B27" s="4" t="s">
        <v>889</v>
      </c>
      <c r="C27" s="565">
        <v>5000</v>
      </c>
      <c r="D27" s="574">
        <v>2690</v>
      </c>
      <c r="E27" s="594">
        <f t="shared" si="0"/>
        <v>0.538</v>
      </c>
    </row>
    <row r="28" spans="1:5" ht="12.75">
      <c r="A28" s="13"/>
      <c r="B28" s="4" t="s">
        <v>890</v>
      </c>
      <c r="C28" s="565">
        <v>15000</v>
      </c>
      <c r="D28" s="574">
        <v>2150.48</v>
      </c>
      <c r="E28" s="594">
        <f t="shared" si="0"/>
        <v>0.14336533333333334</v>
      </c>
    </row>
    <row r="29" spans="1:5" ht="12.75">
      <c r="A29" s="13"/>
      <c r="B29" s="4" t="s">
        <v>891</v>
      </c>
      <c r="C29" s="565">
        <v>20000</v>
      </c>
      <c r="D29" s="574">
        <v>20177.32</v>
      </c>
      <c r="E29" s="594">
        <f t="shared" si="0"/>
        <v>1.008866</v>
      </c>
    </row>
    <row r="30" spans="1:5" ht="12.75">
      <c r="A30" s="586" t="s">
        <v>382</v>
      </c>
      <c r="B30" s="651" t="s">
        <v>523</v>
      </c>
      <c r="C30" s="580">
        <f>C31</f>
        <v>50000</v>
      </c>
      <c r="D30" s="591">
        <f>D31</f>
        <v>0</v>
      </c>
      <c r="E30" s="712">
        <v>0</v>
      </c>
    </row>
    <row r="31" spans="1:5" ht="12.75" customHeight="1">
      <c r="A31" s="13"/>
      <c r="B31" s="579" t="s">
        <v>31</v>
      </c>
      <c r="C31" s="565">
        <v>50000</v>
      </c>
      <c r="D31" s="574">
        <v>0</v>
      </c>
      <c r="E31" s="594">
        <v>0</v>
      </c>
    </row>
    <row r="32" spans="1:5" ht="12.75">
      <c r="A32" s="88" t="s">
        <v>399</v>
      </c>
      <c r="B32" s="650" t="s">
        <v>658</v>
      </c>
      <c r="C32" s="424">
        <f>C33+C34-C35</f>
        <v>4000</v>
      </c>
      <c r="D32" s="505">
        <f>D33+D34-D35</f>
        <v>262331.93</v>
      </c>
      <c r="E32" s="596">
        <f>D32/C32</f>
        <v>65.5829825</v>
      </c>
    </row>
    <row r="33" spans="1:5" ht="12.75">
      <c r="A33" s="13" t="s">
        <v>381</v>
      </c>
      <c r="B33" s="7" t="s">
        <v>644</v>
      </c>
      <c r="C33" s="565">
        <v>7000</v>
      </c>
      <c r="D33" s="574">
        <v>252815.45</v>
      </c>
      <c r="E33" s="594">
        <f>D33/C33</f>
        <v>36.11649285714286</v>
      </c>
    </row>
    <row r="34" spans="1:5" ht="12.75">
      <c r="A34" s="13" t="s">
        <v>382</v>
      </c>
      <c r="B34" s="7" t="s">
        <v>645</v>
      </c>
      <c r="C34" s="565">
        <v>2000</v>
      </c>
      <c r="D34" s="574">
        <v>9762.48</v>
      </c>
      <c r="E34" s="594">
        <f>D34/C34</f>
        <v>4.88124</v>
      </c>
    </row>
    <row r="35" spans="1:5" ht="13.5" thickBot="1">
      <c r="A35" s="11" t="s">
        <v>384</v>
      </c>
      <c r="B35" s="652" t="s">
        <v>646</v>
      </c>
      <c r="C35" s="571">
        <v>5000</v>
      </c>
      <c r="D35" s="646">
        <v>246</v>
      </c>
      <c r="E35" s="594">
        <f>D35/C35</f>
        <v>0.0492</v>
      </c>
    </row>
    <row r="37" spans="2:5" ht="12.75">
      <c r="B37" s="1107"/>
      <c r="C37" s="1107"/>
      <c r="D37" s="14"/>
      <c r="E37" s="14"/>
    </row>
  </sheetData>
  <mergeCells count="2">
    <mergeCell ref="B37:C37"/>
    <mergeCell ref="A4:E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1" sqref="H1"/>
    </sheetView>
  </sheetViews>
  <sheetFormatPr defaultColWidth="9.00390625" defaultRowHeight="12.75"/>
  <cols>
    <col min="1" max="1" width="7.00390625" style="0" customWidth="1"/>
    <col min="2" max="2" width="7.875" style="0" customWidth="1"/>
    <col min="4" max="4" width="7.875" style="0" customWidth="1"/>
    <col min="5" max="5" width="41.00390625" style="0" customWidth="1"/>
    <col min="6" max="6" width="17.375" style="0" customWidth="1"/>
    <col min="7" max="7" width="16.375" style="0" customWidth="1"/>
    <col min="8" max="8" width="15.25390625" style="0" customWidth="1"/>
  </cols>
  <sheetData>
    <row r="1" spans="6:9" ht="23.25" customHeight="1">
      <c r="F1" s="805"/>
      <c r="G1" s="805"/>
      <c r="H1" s="806" t="s">
        <v>921</v>
      </c>
      <c r="I1" s="805"/>
    </row>
    <row r="2" spans="1:9" ht="42" customHeight="1">
      <c r="A2" s="1111" t="s">
        <v>43</v>
      </c>
      <c r="B2" s="1111"/>
      <c r="C2" s="1111"/>
      <c r="D2" s="1111"/>
      <c r="E2" s="1111"/>
      <c r="F2" s="1111"/>
      <c r="G2" s="1111"/>
      <c r="H2" s="1111"/>
      <c r="I2" s="698"/>
    </row>
    <row r="3" ht="21" customHeight="1" thickBot="1"/>
    <row r="4" spans="1:8" ht="30.75" customHeight="1">
      <c r="A4" s="655" t="s">
        <v>34</v>
      </c>
      <c r="B4" s="656" t="s">
        <v>349</v>
      </c>
      <c r="C4" s="656" t="s">
        <v>350</v>
      </c>
      <c r="D4" s="656" t="s">
        <v>540</v>
      </c>
      <c r="E4" s="657" t="s">
        <v>57</v>
      </c>
      <c r="F4" s="691" t="s">
        <v>213</v>
      </c>
      <c r="G4" s="694" t="s">
        <v>42</v>
      </c>
      <c r="H4" s="695" t="s">
        <v>35</v>
      </c>
    </row>
    <row r="5" spans="1:8" ht="12.75">
      <c r="A5" s="259">
        <v>1</v>
      </c>
      <c r="B5" s="253">
        <v>2</v>
      </c>
      <c r="C5" s="253">
        <v>3</v>
      </c>
      <c r="D5" s="253">
        <v>4</v>
      </c>
      <c r="E5" s="253">
        <v>5</v>
      </c>
      <c r="F5" s="437">
        <v>6</v>
      </c>
      <c r="G5" s="437">
        <v>7</v>
      </c>
      <c r="H5" s="658">
        <v>8</v>
      </c>
    </row>
    <row r="6" spans="1:8" ht="67.5" customHeight="1">
      <c r="A6" s="659" t="s">
        <v>382</v>
      </c>
      <c r="B6" s="604">
        <v>926</v>
      </c>
      <c r="C6" s="604">
        <v>92695</v>
      </c>
      <c r="D6" s="604">
        <v>2820</v>
      </c>
      <c r="E6" s="660" t="s">
        <v>58</v>
      </c>
      <c r="F6" s="690">
        <v>16000</v>
      </c>
      <c r="G6" s="696">
        <f>'z1. 2 '!E619</f>
        <v>16000</v>
      </c>
      <c r="H6" s="697">
        <f>G6/F6</f>
        <v>1</v>
      </c>
    </row>
    <row r="7" spans="1:8" ht="23.25" customHeight="1" thickBot="1">
      <c r="A7" s="1109" t="s">
        <v>59</v>
      </c>
      <c r="B7" s="1110"/>
      <c r="C7" s="1110"/>
      <c r="D7" s="1110"/>
      <c r="E7" s="1110"/>
      <c r="F7" s="692">
        <f>F6</f>
        <v>16000</v>
      </c>
      <c r="G7" s="693">
        <f>G6</f>
        <v>16000</v>
      </c>
      <c r="H7" s="699">
        <f>G7/F7</f>
        <v>1</v>
      </c>
    </row>
  </sheetData>
  <mergeCells count="2">
    <mergeCell ref="A7:E7"/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1" sqref="G1"/>
    </sheetView>
  </sheetViews>
  <sheetFormatPr defaultColWidth="9.00390625" defaultRowHeight="12.75"/>
  <cols>
    <col min="1" max="1" width="4.125" style="0" customWidth="1"/>
    <col min="2" max="2" width="8.25390625" style="0" customWidth="1"/>
    <col min="3" max="3" width="10.00390625" style="0" customWidth="1"/>
    <col min="4" max="4" width="9.625" style="0" customWidth="1"/>
    <col min="5" max="5" width="53.75390625" style="0" customWidth="1"/>
    <col min="6" max="6" width="20.125" style="0" customWidth="1"/>
    <col min="7" max="7" width="16.75390625" style="0" customWidth="1"/>
    <col min="8" max="8" width="16.375" style="0" customWidth="1"/>
    <col min="9" max="9" width="9.625" style="0" bestFit="1" customWidth="1"/>
  </cols>
  <sheetData>
    <row r="1" spans="7:8" ht="15" customHeight="1">
      <c r="G1" s="116" t="s">
        <v>910</v>
      </c>
      <c r="H1" s="116"/>
    </row>
    <row r="2" spans="1:8" ht="47.25" customHeight="1" thickBot="1">
      <c r="A2" s="1112" t="s">
        <v>44</v>
      </c>
      <c r="B2" s="1112"/>
      <c r="C2" s="1112"/>
      <c r="D2" s="1112"/>
      <c r="E2" s="1112"/>
      <c r="F2" s="1112"/>
      <c r="G2" s="1112"/>
      <c r="H2" s="1112"/>
    </row>
    <row r="3" spans="1:8" ht="30" customHeight="1">
      <c r="A3" s="270" t="s">
        <v>372</v>
      </c>
      <c r="B3" s="271" t="s">
        <v>349</v>
      </c>
      <c r="C3" s="272" t="s">
        <v>350</v>
      </c>
      <c r="D3" s="271" t="s">
        <v>540</v>
      </c>
      <c r="E3" s="271" t="s">
        <v>767</v>
      </c>
      <c r="F3" s="272" t="s">
        <v>45</v>
      </c>
      <c r="G3" s="272" t="s">
        <v>46</v>
      </c>
      <c r="H3" s="273" t="s">
        <v>105</v>
      </c>
    </row>
    <row r="4" spans="1:8" ht="15.75" customHeight="1">
      <c r="A4" s="259">
        <v>1</v>
      </c>
      <c r="B4" s="253">
        <v>2</v>
      </c>
      <c r="C4" s="253">
        <v>3</v>
      </c>
      <c r="D4" s="253">
        <v>4</v>
      </c>
      <c r="E4" s="253">
        <v>5</v>
      </c>
      <c r="F4" s="253">
        <v>6</v>
      </c>
      <c r="G4" s="253"/>
      <c r="H4" s="260"/>
    </row>
    <row r="5" spans="1:9" ht="25.5" customHeight="1">
      <c r="A5" s="704" t="s">
        <v>381</v>
      </c>
      <c r="B5" s="650">
        <v>801</v>
      </c>
      <c r="C5" s="650"/>
      <c r="D5" s="650"/>
      <c r="E5" s="700" t="s">
        <v>472</v>
      </c>
      <c r="F5" s="701">
        <f>F6+F7+F8+F9+F13+F16</f>
        <v>1334968</v>
      </c>
      <c r="G5" s="505">
        <f>G6+G7+G8+G9+G13+G16</f>
        <v>1334968</v>
      </c>
      <c r="H5" s="596">
        <f>G5/F5</f>
        <v>1</v>
      </c>
      <c r="I5" s="274"/>
    </row>
    <row r="6" spans="1:8" ht="24" customHeight="1">
      <c r="A6" s="275"/>
      <c r="B6" s="21"/>
      <c r="C6" s="21">
        <v>80102</v>
      </c>
      <c r="D6" s="21">
        <v>2540</v>
      </c>
      <c r="E6" s="241" t="s">
        <v>800</v>
      </c>
      <c r="F6" s="702">
        <f>'z1. 2 '!E187</f>
        <v>448002</v>
      </c>
      <c r="G6" s="508">
        <v>448002</v>
      </c>
      <c r="H6" s="710">
        <f>G6/F6</f>
        <v>1</v>
      </c>
    </row>
    <row r="7" spans="1:8" ht="18" customHeight="1">
      <c r="A7" s="275"/>
      <c r="B7" s="21"/>
      <c r="C7" s="21">
        <v>80105</v>
      </c>
      <c r="D7" s="21">
        <v>2540</v>
      </c>
      <c r="E7" s="241" t="s">
        <v>801</v>
      </c>
      <c r="F7" s="702">
        <f>'z1. 2 '!E203</f>
        <v>123616</v>
      </c>
      <c r="G7" s="508">
        <v>123616</v>
      </c>
      <c r="H7" s="710">
        <f aca="true" t="shared" si="0" ref="H7:H16">G7/F7</f>
        <v>1</v>
      </c>
    </row>
    <row r="8" spans="1:8" ht="19.5" customHeight="1">
      <c r="A8" s="275"/>
      <c r="B8" s="21"/>
      <c r="C8" s="21">
        <v>80111</v>
      </c>
      <c r="D8" s="21">
        <v>2540</v>
      </c>
      <c r="E8" s="241" t="s">
        <v>802</v>
      </c>
      <c r="F8" s="702">
        <f>'z1. 2 '!E205</f>
        <v>239724</v>
      </c>
      <c r="G8" s="508">
        <v>239724</v>
      </c>
      <c r="H8" s="710">
        <f t="shared" si="0"/>
        <v>1</v>
      </c>
    </row>
    <row r="9" spans="1:8" ht="19.5" customHeight="1">
      <c r="A9" s="275"/>
      <c r="B9" s="21"/>
      <c r="C9" s="21">
        <v>80120</v>
      </c>
      <c r="D9" s="21">
        <v>2540</v>
      </c>
      <c r="E9" s="241" t="s">
        <v>804</v>
      </c>
      <c r="F9" s="702">
        <f>'z1. 2 '!E217</f>
        <v>219330</v>
      </c>
      <c r="G9" s="508">
        <f>G10+G11+G12</f>
        <v>219330</v>
      </c>
      <c r="H9" s="710">
        <f t="shared" si="0"/>
        <v>1</v>
      </c>
    </row>
    <row r="10" spans="1:8" ht="19.5" customHeight="1">
      <c r="A10" s="275"/>
      <c r="B10" s="21"/>
      <c r="C10" s="21"/>
      <c r="D10" s="21"/>
      <c r="E10" s="337" t="s">
        <v>768</v>
      </c>
      <c r="F10" s="703">
        <v>24130</v>
      </c>
      <c r="G10" s="709">
        <v>24130</v>
      </c>
      <c r="H10" s="807">
        <f t="shared" si="0"/>
        <v>1</v>
      </c>
    </row>
    <row r="11" spans="1:8" ht="19.5" customHeight="1">
      <c r="A11" s="275"/>
      <c r="B11" s="21"/>
      <c r="C11" s="21"/>
      <c r="D11" s="21"/>
      <c r="E11" s="337" t="s">
        <v>769</v>
      </c>
      <c r="F11" s="703">
        <v>187926</v>
      </c>
      <c r="G11" s="709">
        <v>187926</v>
      </c>
      <c r="H11" s="807">
        <f t="shared" si="0"/>
        <v>1</v>
      </c>
    </row>
    <row r="12" spans="1:8" ht="22.5" customHeight="1">
      <c r="A12" s="275"/>
      <c r="B12" s="21"/>
      <c r="C12" s="21"/>
      <c r="D12" s="21"/>
      <c r="E12" s="337" t="s">
        <v>770</v>
      </c>
      <c r="F12" s="703">
        <v>7274</v>
      </c>
      <c r="G12" s="709">
        <v>7274</v>
      </c>
      <c r="H12" s="807">
        <f t="shared" si="0"/>
        <v>1</v>
      </c>
    </row>
    <row r="13" spans="1:8" ht="19.5" customHeight="1">
      <c r="A13" s="275"/>
      <c r="B13" s="21"/>
      <c r="C13" s="21">
        <v>80130</v>
      </c>
      <c r="D13" s="21">
        <v>2540</v>
      </c>
      <c r="E13" s="241" t="s">
        <v>805</v>
      </c>
      <c r="F13" s="702">
        <f>'z1. 2 '!E251</f>
        <v>60763</v>
      </c>
      <c r="G13" s="508">
        <f>G14+G15</f>
        <v>60763</v>
      </c>
      <c r="H13" s="710">
        <f t="shared" si="0"/>
        <v>1</v>
      </c>
    </row>
    <row r="14" spans="1:8" ht="19.5" customHeight="1">
      <c r="A14" s="275"/>
      <c r="B14" s="21"/>
      <c r="C14" s="21"/>
      <c r="D14" s="21"/>
      <c r="E14" s="337" t="s">
        <v>768</v>
      </c>
      <c r="F14" s="703">
        <v>15302</v>
      </c>
      <c r="G14" s="709">
        <v>15302</v>
      </c>
      <c r="H14" s="807">
        <f t="shared" si="0"/>
        <v>1</v>
      </c>
    </row>
    <row r="15" spans="1:8" ht="19.5" customHeight="1">
      <c r="A15" s="275"/>
      <c r="B15" s="21"/>
      <c r="C15" s="21"/>
      <c r="D15" s="21"/>
      <c r="E15" s="337" t="s">
        <v>769</v>
      </c>
      <c r="F15" s="703">
        <v>45461</v>
      </c>
      <c r="G15" s="709">
        <v>45461</v>
      </c>
      <c r="H15" s="807">
        <f t="shared" si="0"/>
        <v>1</v>
      </c>
    </row>
    <row r="16" spans="1:8" ht="29.25" customHeight="1">
      <c r="A16" s="275"/>
      <c r="B16" s="21"/>
      <c r="C16" s="21">
        <v>80134</v>
      </c>
      <c r="D16" s="21">
        <v>2540</v>
      </c>
      <c r="E16" s="241" t="s">
        <v>803</v>
      </c>
      <c r="F16" s="702">
        <f>'z1. 2 '!E314</f>
        <v>243533</v>
      </c>
      <c r="G16" s="508">
        <v>243533</v>
      </c>
      <c r="H16" s="710">
        <f t="shared" si="0"/>
        <v>1</v>
      </c>
    </row>
    <row r="17" spans="1:8" ht="25.5" customHeight="1" thickBot="1">
      <c r="A17" s="279"/>
      <c r="B17" s="173">
        <v>801</v>
      </c>
      <c r="C17" s="280"/>
      <c r="D17" s="280"/>
      <c r="E17" s="705" t="s">
        <v>809</v>
      </c>
      <c r="F17" s="706">
        <f>F5</f>
        <v>1334968</v>
      </c>
      <c r="G17" s="708">
        <f>G5</f>
        <v>1334968</v>
      </c>
      <c r="H17" s="707">
        <f>G17/F17</f>
        <v>1</v>
      </c>
    </row>
    <row r="18" spans="1:8" ht="12.75">
      <c r="A18" s="15"/>
      <c r="B18" s="15"/>
      <c r="C18" s="15"/>
      <c r="D18" s="15"/>
      <c r="E18" s="15"/>
      <c r="F18" s="277"/>
      <c r="G18" s="277"/>
      <c r="H18" s="277"/>
    </row>
    <row r="19" spans="1:8" ht="12.75">
      <c r="A19" s="15"/>
      <c r="B19" s="15"/>
      <c r="C19" s="15"/>
      <c r="D19" s="15"/>
      <c r="E19" s="278"/>
      <c r="F19" s="277"/>
      <c r="G19" s="277"/>
      <c r="H19" s="277"/>
    </row>
    <row r="20" spans="1:8" ht="16.5" customHeight="1">
      <c r="A20" s="15"/>
      <c r="B20" s="15"/>
      <c r="C20" s="15"/>
      <c r="D20" s="15"/>
      <c r="E20" s="15"/>
      <c r="F20" s="277"/>
      <c r="G20" s="277"/>
      <c r="H20" s="277"/>
    </row>
    <row r="21" spans="1:8" ht="19.5" customHeight="1">
      <c r="A21" s="15"/>
      <c r="B21" s="15"/>
      <c r="C21" s="15"/>
      <c r="D21" s="15"/>
      <c r="E21" s="183"/>
      <c r="F21" s="277"/>
      <c r="G21" s="277"/>
      <c r="H21" s="277"/>
    </row>
    <row r="22" spans="1:8" ht="12.75">
      <c r="A22" s="15"/>
      <c r="B22" s="15"/>
      <c r="C22" s="15"/>
      <c r="D22" s="15"/>
      <c r="E22" s="15"/>
      <c r="F22" s="277"/>
      <c r="G22" s="277"/>
      <c r="H22" s="277"/>
    </row>
    <row r="23" spans="1:8" ht="12.75">
      <c r="A23" s="15"/>
      <c r="B23" s="15"/>
      <c r="C23" s="15"/>
      <c r="D23" s="15"/>
      <c r="E23" s="15"/>
      <c r="F23" s="277"/>
      <c r="G23" s="277"/>
      <c r="H23" s="277"/>
    </row>
    <row r="24" spans="1:8" ht="12.75">
      <c r="A24" s="15"/>
      <c r="B24" s="15"/>
      <c r="C24" s="15"/>
      <c r="D24" s="15"/>
      <c r="E24" s="15"/>
      <c r="F24" s="277"/>
      <c r="G24" s="277"/>
      <c r="H24" s="277"/>
    </row>
    <row r="25" spans="1:8" ht="12.75">
      <c r="A25" s="15"/>
      <c r="B25" s="15"/>
      <c r="C25" s="15"/>
      <c r="D25" s="15"/>
      <c r="E25" s="15"/>
      <c r="F25" s="277"/>
      <c r="G25" s="277"/>
      <c r="H25" s="277"/>
    </row>
    <row r="26" spans="1:8" ht="12.75">
      <c r="A26" s="15"/>
      <c r="B26" s="15"/>
      <c r="C26" s="15"/>
      <c r="D26" s="15"/>
      <c r="E26" s="15"/>
      <c r="F26" s="277"/>
      <c r="G26" s="277"/>
      <c r="H26" s="277"/>
    </row>
    <row r="27" spans="1:8" ht="12.75">
      <c r="A27" s="15"/>
      <c r="B27" s="15"/>
      <c r="C27" s="15"/>
      <c r="D27" s="15"/>
      <c r="E27" s="15"/>
      <c r="F27" s="277"/>
      <c r="G27" s="277"/>
      <c r="H27" s="277"/>
    </row>
    <row r="28" spans="1:8" ht="12.75">
      <c r="A28" s="15"/>
      <c r="B28" s="15"/>
      <c r="C28" s="15"/>
      <c r="D28" s="15"/>
      <c r="E28" s="15"/>
      <c r="F28" s="277"/>
      <c r="G28" s="277"/>
      <c r="H28" s="277"/>
    </row>
    <row r="29" spans="1:8" ht="12.75">
      <c r="A29" s="15"/>
      <c r="B29" s="15"/>
      <c r="C29" s="15"/>
      <c r="D29" s="15"/>
      <c r="E29" s="15"/>
      <c r="F29" s="277"/>
      <c r="G29" s="277"/>
      <c r="H29" s="277"/>
    </row>
    <row r="30" spans="1:8" ht="12.75">
      <c r="A30" s="15"/>
      <c r="B30" s="15"/>
      <c r="C30" s="15"/>
      <c r="D30" s="15"/>
      <c r="E30" s="15"/>
      <c r="F30" s="277"/>
      <c r="G30" s="277"/>
      <c r="H30" s="277"/>
    </row>
    <row r="31" spans="1:8" ht="12.75">
      <c r="A31" s="15"/>
      <c r="B31" s="15"/>
      <c r="C31" s="15"/>
      <c r="D31" s="15"/>
      <c r="E31" s="15"/>
      <c r="F31" s="15"/>
      <c r="G31" s="15"/>
      <c r="H31" s="15"/>
    </row>
  </sheetData>
  <mergeCells count="1">
    <mergeCell ref="A2:H2"/>
  </mergeCells>
  <printOptions/>
  <pageMargins left="0.5905511811023623" right="0.3937007874015748" top="0.5905511811023623" bottom="0.1968503937007874" header="0.5118110236220472" footer="0.5118110236220472"/>
  <pageSetup horizontalDpi="300" verticalDpi="3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8">
      <selection activeCell="F42" sqref="F42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8.125" style="0" customWidth="1"/>
    <col min="4" max="4" width="8.25390625" style="0" customWidth="1"/>
    <col min="5" max="5" width="37.25390625" style="0" customWidth="1"/>
    <col min="6" max="6" width="24.375" style="0" customWidth="1"/>
    <col min="7" max="7" width="15.875" style="0" customWidth="1"/>
    <col min="8" max="8" width="14.375" style="0" customWidth="1"/>
    <col min="9" max="9" width="12.875" style="0" customWidth="1"/>
  </cols>
  <sheetData>
    <row r="1" ht="13.5" customHeight="1">
      <c r="H1" s="71" t="s">
        <v>903</v>
      </c>
    </row>
    <row r="2" spans="1:7" ht="12.75">
      <c r="A2" s="8" t="s">
        <v>36</v>
      </c>
      <c r="E2" s="1113" t="s">
        <v>37</v>
      </c>
      <c r="F2" s="1113"/>
      <c r="G2" s="1113"/>
    </row>
    <row r="3" ht="13.5" thickBot="1"/>
    <row r="4" spans="1:9" ht="22.5">
      <c r="A4" s="671" t="s">
        <v>372</v>
      </c>
      <c r="B4" s="661" t="s">
        <v>349</v>
      </c>
      <c r="C4" s="661" t="s">
        <v>60</v>
      </c>
      <c r="D4" s="661" t="s">
        <v>540</v>
      </c>
      <c r="E4" s="661" t="s">
        <v>57</v>
      </c>
      <c r="F4" s="661" t="s">
        <v>61</v>
      </c>
      <c r="G4" s="661" t="s">
        <v>213</v>
      </c>
      <c r="H4" s="661" t="s">
        <v>877</v>
      </c>
      <c r="I4" s="653" t="s">
        <v>35</v>
      </c>
    </row>
    <row r="5" spans="1:9" ht="12.75">
      <c r="A5" s="187">
        <v>1</v>
      </c>
      <c r="B5" s="186">
        <v>2</v>
      </c>
      <c r="C5" s="186">
        <v>3</v>
      </c>
      <c r="D5" s="186">
        <v>4</v>
      </c>
      <c r="E5" s="186">
        <v>5</v>
      </c>
      <c r="F5" s="186">
        <v>6</v>
      </c>
      <c r="G5" s="186">
        <v>7</v>
      </c>
      <c r="H5" s="186">
        <v>8</v>
      </c>
      <c r="I5" s="188">
        <v>9</v>
      </c>
    </row>
    <row r="6" spans="1:9" ht="22.5" customHeight="1">
      <c r="A6" s="667">
        <v>1</v>
      </c>
      <c r="B6" s="67" t="s">
        <v>541</v>
      </c>
      <c r="C6" s="432"/>
      <c r="D6" s="432"/>
      <c r="E6" s="432" t="s">
        <v>433</v>
      </c>
      <c r="F6" s="432" t="s">
        <v>62</v>
      </c>
      <c r="G6" s="676">
        <f>G7</f>
        <v>595</v>
      </c>
      <c r="H6" s="677">
        <f>H7</f>
        <v>778.4100000000001</v>
      </c>
      <c r="I6" s="685">
        <f>H6/G6</f>
        <v>1.3082521008403363</v>
      </c>
    </row>
    <row r="7" spans="1:9" ht="21.75" customHeight="1">
      <c r="A7" s="668"/>
      <c r="B7" s="663"/>
      <c r="C7" s="663" t="s">
        <v>590</v>
      </c>
      <c r="D7" s="663"/>
      <c r="E7" s="664" t="s">
        <v>63</v>
      </c>
      <c r="F7" s="665" t="s">
        <v>62</v>
      </c>
      <c r="G7" s="678">
        <f>G8</f>
        <v>595</v>
      </c>
      <c r="H7" s="679">
        <f>H8+H9+H10</f>
        <v>778.4100000000001</v>
      </c>
      <c r="I7" s="686">
        <f>H7/G7</f>
        <v>1.3082521008403363</v>
      </c>
    </row>
    <row r="8" spans="1:9" ht="16.5" customHeight="1">
      <c r="A8" s="275"/>
      <c r="B8" s="663"/>
      <c r="C8" s="663"/>
      <c r="D8" s="663" t="s">
        <v>508</v>
      </c>
      <c r="E8" s="21" t="s">
        <v>439</v>
      </c>
      <c r="F8" s="21"/>
      <c r="G8" s="104">
        <v>595</v>
      </c>
      <c r="H8" s="496">
        <v>622.63</v>
      </c>
      <c r="I8" s="686">
        <f>H8/G8</f>
        <v>1.046436974789916</v>
      </c>
    </row>
    <row r="9" spans="1:9" ht="16.5" customHeight="1">
      <c r="A9" s="275"/>
      <c r="B9" s="663"/>
      <c r="C9" s="663"/>
      <c r="D9" s="663" t="s">
        <v>507</v>
      </c>
      <c r="E9" s="21" t="s">
        <v>436</v>
      </c>
      <c r="F9" s="21"/>
      <c r="G9" s="104"/>
      <c r="H9" s="496">
        <v>35.7</v>
      </c>
      <c r="I9" s="686">
        <v>0</v>
      </c>
    </row>
    <row r="10" spans="1:9" ht="16.5" customHeight="1">
      <c r="A10" s="275"/>
      <c r="B10" s="663"/>
      <c r="C10" s="663"/>
      <c r="D10" s="663" t="s">
        <v>511</v>
      </c>
      <c r="E10" s="21" t="s">
        <v>466</v>
      </c>
      <c r="F10" s="21"/>
      <c r="G10" s="104"/>
      <c r="H10" s="496">
        <v>120.08</v>
      </c>
      <c r="I10" s="686">
        <v>0</v>
      </c>
    </row>
    <row r="11" spans="1:9" ht="17.25" customHeight="1">
      <c r="A11" s="667">
        <v>2</v>
      </c>
      <c r="B11" s="67" t="s">
        <v>130</v>
      </c>
      <c r="C11" s="666"/>
      <c r="D11" s="666"/>
      <c r="E11" s="432" t="s">
        <v>64</v>
      </c>
      <c r="F11" s="432" t="s">
        <v>62</v>
      </c>
      <c r="G11" s="680">
        <f>G12</f>
        <v>146000</v>
      </c>
      <c r="H11" s="681">
        <f>H12</f>
        <v>277804.8</v>
      </c>
      <c r="I11" s="687">
        <f>H11/G11</f>
        <v>1.902772602739726</v>
      </c>
    </row>
    <row r="12" spans="1:9" ht="17.25" customHeight="1">
      <c r="A12" s="275"/>
      <c r="B12" s="663"/>
      <c r="C12" s="663" t="s">
        <v>131</v>
      </c>
      <c r="D12" s="663"/>
      <c r="E12" s="664" t="s">
        <v>65</v>
      </c>
      <c r="F12" s="665" t="s">
        <v>62</v>
      </c>
      <c r="G12" s="104">
        <f>G13+G14+G15+G16+G17+G18+G19+G20+G21</f>
        <v>146000</v>
      </c>
      <c r="H12" s="496">
        <f>H13+H14+H15+H16+H17+H18+H19+H20+H21</f>
        <v>277804.8</v>
      </c>
      <c r="I12" s="688">
        <f>H12/G12</f>
        <v>1.902772602739726</v>
      </c>
    </row>
    <row r="13" spans="1:9" ht="16.5" customHeight="1">
      <c r="A13" s="275"/>
      <c r="B13" s="663"/>
      <c r="C13" s="663"/>
      <c r="D13" s="663" t="s">
        <v>696</v>
      </c>
      <c r="E13" s="20" t="s">
        <v>66</v>
      </c>
      <c r="F13" s="21"/>
      <c r="G13" s="104">
        <v>106530</v>
      </c>
      <c r="H13" s="496">
        <v>137199.88</v>
      </c>
      <c r="I13" s="688">
        <f aca="true" t="shared" si="0" ref="I13:I19">H13/G13</f>
        <v>1.2878989955880973</v>
      </c>
    </row>
    <row r="14" spans="1:9" ht="13.5" customHeight="1">
      <c r="A14" s="275"/>
      <c r="B14" s="663"/>
      <c r="C14" s="663"/>
      <c r="D14" s="663" t="s">
        <v>508</v>
      </c>
      <c r="E14" s="21" t="s">
        <v>439</v>
      </c>
      <c r="F14" s="21"/>
      <c r="G14" s="104">
        <v>0</v>
      </c>
      <c r="H14" s="496">
        <v>492.8</v>
      </c>
      <c r="I14" s="688">
        <v>0</v>
      </c>
    </row>
    <row r="15" spans="1:9" ht="15.75" customHeight="1">
      <c r="A15" s="275"/>
      <c r="B15" s="663"/>
      <c r="C15" s="663"/>
      <c r="D15" s="663" t="s">
        <v>509</v>
      </c>
      <c r="E15" s="21" t="s">
        <v>67</v>
      </c>
      <c r="F15" s="21"/>
      <c r="G15" s="104">
        <v>3000</v>
      </c>
      <c r="H15" s="496">
        <v>2865.65</v>
      </c>
      <c r="I15" s="688">
        <f t="shared" si="0"/>
        <v>0.9552166666666667</v>
      </c>
    </row>
    <row r="16" spans="1:9" ht="21" customHeight="1">
      <c r="A16" s="275"/>
      <c r="B16" s="663"/>
      <c r="C16" s="663"/>
      <c r="D16" s="663" t="s">
        <v>68</v>
      </c>
      <c r="E16" s="20" t="s">
        <v>69</v>
      </c>
      <c r="F16" s="21"/>
      <c r="G16" s="104">
        <v>33000</v>
      </c>
      <c r="H16" s="496">
        <v>98497.09</v>
      </c>
      <c r="I16" s="688">
        <f t="shared" si="0"/>
        <v>2.9847603030303027</v>
      </c>
    </row>
    <row r="17" spans="1:9" ht="15.75" customHeight="1">
      <c r="A17" s="275"/>
      <c r="B17" s="663"/>
      <c r="C17" s="663"/>
      <c r="D17" s="663" t="s">
        <v>70</v>
      </c>
      <c r="E17" s="20" t="s">
        <v>71</v>
      </c>
      <c r="F17" s="21"/>
      <c r="G17" s="104">
        <v>0</v>
      </c>
      <c r="H17" s="496">
        <v>34697.39</v>
      </c>
      <c r="I17" s="688">
        <v>0</v>
      </c>
    </row>
    <row r="18" spans="1:9" ht="14.25" customHeight="1">
      <c r="A18" s="275"/>
      <c r="B18" s="663"/>
      <c r="C18" s="663"/>
      <c r="D18" s="663" t="s">
        <v>510</v>
      </c>
      <c r="E18" s="21" t="s">
        <v>442</v>
      </c>
      <c r="F18" s="21"/>
      <c r="G18" s="104">
        <v>2000</v>
      </c>
      <c r="H18" s="496">
        <v>0</v>
      </c>
      <c r="I18" s="688">
        <f t="shared" si="0"/>
        <v>0</v>
      </c>
    </row>
    <row r="19" spans="1:9" ht="12" customHeight="1">
      <c r="A19" s="275"/>
      <c r="B19" s="663"/>
      <c r="C19" s="663"/>
      <c r="D19" s="663" t="s">
        <v>316</v>
      </c>
      <c r="E19" s="20" t="s">
        <v>72</v>
      </c>
      <c r="F19" s="21"/>
      <c r="G19" s="104">
        <v>1470</v>
      </c>
      <c r="H19" s="496">
        <v>1470</v>
      </c>
      <c r="I19" s="688">
        <f t="shared" si="0"/>
        <v>1</v>
      </c>
    </row>
    <row r="20" spans="1:9" ht="12.75">
      <c r="A20" s="275"/>
      <c r="B20" s="663"/>
      <c r="C20" s="663"/>
      <c r="D20" s="663" t="s">
        <v>507</v>
      </c>
      <c r="E20" s="21" t="s">
        <v>436</v>
      </c>
      <c r="F20" s="21"/>
      <c r="G20" s="104">
        <v>0</v>
      </c>
      <c r="H20" s="496">
        <v>2125.35</v>
      </c>
      <c r="I20" s="688">
        <v>0</v>
      </c>
    </row>
    <row r="21" spans="1:9" ht="12.75">
      <c r="A21" s="275"/>
      <c r="B21" s="663"/>
      <c r="C21" s="663"/>
      <c r="D21" s="663" t="s">
        <v>511</v>
      </c>
      <c r="E21" s="21" t="s">
        <v>466</v>
      </c>
      <c r="F21" s="21"/>
      <c r="G21" s="104">
        <v>0</v>
      </c>
      <c r="H21" s="496">
        <v>456.64</v>
      </c>
      <c r="I21" s="688">
        <v>0</v>
      </c>
    </row>
    <row r="22" spans="1:9" ht="22.5">
      <c r="A22" s="667">
        <v>3</v>
      </c>
      <c r="B22" s="426">
        <v>710</v>
      </c>
      <c r="C22" s="432"/>
      <c r="D22" s="432"/>
      <c r="E22" s="432" t="s">
        <v>480</v>
      </c>
      <c r="F22" s="672" t="s">
        <v>38</v>
      </c>
      <c r="G22" s="682"/>
      <c r="H22" s="677">
        <f>H23</f>
        <v>40241.76</v>
      </c>
      <c r="I22" s="685">
        <v>0</v>
      </c>
    </row>
    <row r="23" spans="1:9" ht="22.5">
      <c r="A23" s="275"/>
      <c r="B23" s="663"/>
      <c r="C23" s="673" t="s">
        <v>140</v>
      </c>
      <c r="D23" s="663"/>
      <c r="E23" s="674" t="s">
        <v>141</v>
      </c>
      <c r="F23" s="675" t="s">
        <v>40</v>
      </c>
      <c r="G23" s="104"/>
      <c r="H23" s="496">
        <f>H24+H25</f>
        <v>40241.76</v>
      </c>
      <c r="I23" s="688">
        <v>0</v>
      </c>
    </row>
    <row r="24" spans="1:9" ht="12.75">
      <c r="A24" s="275"/>
      <c r="B24" s="663"/>
      <c r="C24" s="663"/>
      <c r="D24" s="663" t="s">
        <v>508</v>
      </c>
      <c r="E24" s="21" t="s">
        <v>439</v>
      </c>
      <c r="F24" s="21"/>
      <c r="G24" s="104"/>
      <c r="H24" s="496">
        <v>40224</v>
      </c>
      <c r="I24" s="688">
        <v>0</v>
      </c>
    </row>
    <row r="25" spans="1:9" ht="12.75">
      <c r="A25" s="275"/>
      <c r="B25" s="663"/>
      <c r="C25" s="663"/>
      <c r="D25" s="663" t="s">
        <v>507</v>
      </c>
      <c r="E25" s="21" t="s">
        <v>436</v>
      </c>
      <c r="F25" s="21"/>
      <c r="G25" s="104"/>
      <c r="H25" s="496">
        <v>17.76</v>
      </c>
      <c r="I25" s="688">
        <v>0</v>
      </c>
    </row>
    <row r="26" spans="1:9" ht="12.75">
      <c r="A26" s="667">
        <v>4</v>
      </c>
      <c r="B26" s="426">
        <v>750</v>
      </c>
      <c r="C26" s="432"/>
      <c r="D26" s="432"/>
      <c r="E26" s="432" t="s">
        <v>463</v>
      </c>
      <c r="F26" s="432" t="s">
        <v>62</v>
      </c>
      <c r="G26" s="682"/>
      <c r="H26" s="677">
        <f>H27</f>
        <v>71</v>
      </c>
      <c r="I26" s="685">
        <v>0</v>
      </c>
    </row>
    <row r="27" spans="1:9" ht="12.75">
      <c r="A27" s="275"/>
      <c r="B27" s="663"/>
      <c r="C27" s="673" t="s">
        <v>145</v>
      </c>
      <c r="D27" s="663"/>
      <c r="E27" s="674" t="s">
        <v>146</v>
      </c>
      <c r="F27" s="665" t="s">
        <v>62</v>
      </c>
      <c r="G27" s="104"/>
      <c r="H27" s="496">
        <f>H28</f>
        <v>71</v>
      </c>
      <c r="I27" s="688">
        <v>0</v>
      </c>
    </row>
    <row r="28" spans="1:9" ht="12.75">
      <c r="A28" s="275"/>
      <c r="B28" s="663"/>
      <c r="C28" s="663"/>
      <c r="D28" s="663" t="s">
        <v>507</v>
      </c>
      <c r="E28" s="21" t="s">
        <v>436</v>
      </c>
      <c r="F28" s="21"/>
      <c r="G28" s="104"/>
      <c r="H28" s="496">
        <v>71</v>
      </c>
      <c r="I28" s="688">
        <v>0</v>
      </c>
    </row>
    <row r="29" spans="1:9" ht="22.5">
      <c r="A29" s="667">
        <v>5</v>
      </c>
      <c r="B29" s="426">
        <v>754</v>
      </c>
      <c r="C29" s="432"/>
      <c r="D29" s="432"/>
      <c r="E29" s="672" t="s">
        <v>467</v>
      </c>
      <c r="F29" s="672" t="s">
        <v>41</v>
      </c>
      <c r="G29" s="682"/>
      <c r="H29" s="677">
        <f>H30</f>
        <v>1080.86</v>
      </c>
      <c r="I29" s="685">
        <v>0</v>
      </c>
    </row>
    <row r="30" spans="1:9" ht="19.5">
      <c r="A30" s="275"/>
      <c r="B30" s="663"/>
      <c r="C30" s="673" t="s">
        <v>175</v>
      </c>
      <c r="D30" s="663"/>
      <c r="E30" s="674" t="s">
        <v>362</v>
      </c>
      <c r="F30" s="79" t="s">
        <v>39</v>
      </c>
      <c r="G30" s="104"/>
      <c r="H30" s="496">
        <f>H31+H32</f>
        <v>1080.86</v>
      </c>
      <c r="I30" s="688">
        <v>0</v>
      </c>
    </row>
    <row r="31" spans="1:9" ht="12.75">
      <c r="A31" s="275"/>
      <c r="B31" s="663"/>
      <c r="C31" s="663"/>
      <c r="D31" s="663" t="s">
        <v>316</v>
      </c>
      <c r="E31" s="20" t="s">
        <v>72</v>
      </c>
      <c r="F31" s="21"/>
      <c r="G31" s="104"/>
      <c r="H31" s="496">
        <v>1035</v>
      </c>
      <c r="I31" s="688">
        <v>0</v>
      </c>
    </row>
    <row r="32" spans="1:9" ht="12.75">
      <c r="A32" s="275"/>
      <c r="B32" s="663"/>
      <c r="C32" s="663"/>
      <c r="D32" s="663" t="s">
        <v>507</v>
      </c>
      <c r="E32" s="21" t="s">
        <v>436</v>
      </c>
      <c r="F32" s="21"/>
      <c r="G32" s="104"/>
      <c r="H32" s="496">
        <v>45.86</v>
      </c>
      <c r="I32" s="688">
        <v>0</v>
      </c>
    </row>
    <row r="33" spans="1:9" ht="21" customHeight="1" thickBot="1">
      <c r="A33" s="669"/>
      <c r="B33" s="670"/>
      <c r="C33" s="670"/>
      <c r="D33" s="670"/>
      <c r="E33" s="173" t="s">
        <v>73</v>
      </c>
      <c r="F33" s="670"/>
      <c r="G33" s="683">
        <f>G6+G11</f>
        <v>146595</v>
      </c>
      <c r="H33" s="684">
        <f>H6+H11+H22+H26+H29</f>
        <v>319976.82999999996</v>
      </c>
      <c r="I33" s="689">
        <f>H33/G33</f>
        <v>2.1827267642143315</v>
      </c>
    </row>
  </sheetData>
  <mergeCells count="1">
    <mergeCell ref="E2:G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067"/>
  <sheetViews>
    <sheetView workbookViewId="0" topLeftCell="A1">
      <selection activeCell="E10" sqref="E10"/>
    </sheetView>
  </sheetViews>
  <sheetFormatPr defaultColWidth="9.00390625" defaultRowHeight="12.75"/>
  <cols>
    <col min="1" max="2" width="6.75390625" style="0" customWidth="1"/>
    <col min="3" max="3" width="39.375" style="0" customWidth="1"/>
    <col min="4" max="4" width="12.625" style="0" customWidth="1"/>
    <col min="5" max="5" width="12.75390625" style="0" customWidth="1"/>
    <col min="6" max="6" width="10.875" style="0" customWidth="1"/>
    <col min="7" max="7" width="12.125" style="0" customWidth="1"/>
    <col min="8" max="8" width="11.875" style="0" customWidth="1"/>
    <col min="9" max="9" width="10.375" style="0" customWidth="1"/>
    <col min="10" max="10" width="11.25390625" style="0" customWidth="1"/>
    <col min="11" max="12" width="10.25390625" style="0" customWidth="1"/>
    <col min="13" max="13" width="12.00390625" style="0" customWidth="1"/>
    <col min="14" max="14" width="0.2421875" style="0" hidden="1" customWidth="1"/>
  </cols>
  <sheetData>
    <row r="1" spans="4:13" ht="25.5" customHeight="1">
      <c r="D1" s="80"/>
      <c r="E1" s="80"/>
      <c r="F1" s="80"/>
      <c r="G1" s="80"/>
      <c r="H1" s="418"/>
      <c r="I1" s="418"/>
      <c r="J1" s="418"/>
      <c r="K1" s="418"/>
      <c r="L1" s="418" t="s">
        <v>83</v>
      </c>
      <c r="M1" s="81"/>
    </row>
    <row r="2" spans="2:17" ht="13.5" customHeight="1">
      <c r="B2" s="880" t="s">
        <v>16</v>
      </c>
      <c r="C2" s="880"/>
      <c r="D2" s="880"/>
      <c r="E2" s="880"/>
      <c r="F2" s="880"/>
      <c r="G2" s="880"/>
      <c r="H2" s="880"/>
      <c r="I2" s="880"/>
      <c r="J2" s="880"/>
      <c r="K2" s="881"/>
      <c r="L2" s="881"/>
      <c r="M2" s="881"/>
      <c r="N2" s="881"/>
      <c r="O2" s="881"/>
      <c r="P2" s="881"/>
      <c r="Q2" s="881"/>
    </row>
    <row r="3" spans="2:10" ht="12" customHeight="1" thickBot="1">
      <c r="B3" s="6"/>
      <c r="C3" s="880"/>
      <c r="D3" s="880"/>
      <c r="E3" s="880"/>
      <c r="F3" s="880"/>
      <c r="G3" s="880"/>
      <c r="H3" s="880"/>
      <c r="I3" s="880"/>
      <c r="J3" s="880"/>
    </row>
    <row r="4" spans="1:86" ht="14.25" customHeight="1">
      <c r="A4" s="872" t="s">
        <v>685</v>
      </c>
      <c r="B4" s="875" t="s">
        <v>540</v>
      </c>
      <c r="C4" s="866" t="s">
        <v>348</v>
      </c>
      <c r="D4" s="866" t="s">
        <v>84</v>
      </c>
      <c r="E4" s="866" t="s">
        <v>85</v>
      </c>
      <c r="F4" s="501"/>
      <c r="G4" s="882" t="s">
        <v>315</v>
      </c>
      <c r="H4" s="882"/>
      <c r="I4" s="882"/>
      <c r="J4" s="882"/>
      <c r="K4" s="882"/>
      <c r="L4" s="882"/>
      <c r="M4" s="878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</row>
    <row r="5" spans="1:86" ht="13.5" customHeight="1">
      <c r="A5" s="873"/>
      <c r="B5" s="876"/>
      <c r="C5" s="867"/>
      <c r="D5" s="867"/>
      <c r="E5" s="867"/>
      <c r="F5" s="502" t="s">
        <v>76</v>
      </c>
      <c r="G5" s="869" t="s">
        <v>496</v>
      </c>
      <c r="H5" s="879" t="s">
        <v>371</v>
      </c>
      <c r="I5" s="879"/>
      <c r="J5" s="879"/>
      <c r="K5" s="879"/>
      <c r="L5" s="879"/>
      <c r="M5" s="870" t="s">
        <v>523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</row>
    <row r="6" spans="1:86" ht="39.75" customHeight="1" thickBot="1">
      <c r="A6" s="874"/>
      <c r="B6" s="877"/>
      <c r="C6" s="868"/>
      <c r="D6" s="868"/>
      <c r="E6" s="868"/>
      <c r="F6" s="503"/>
      <c r="G6" s="868"/>
      <c r="H6" s="419" t="s">
        <v>212</v>
      </c>
      <c r="I6" s="419" t="s">
        <v>211</v>
      </c>
      <c r="J6" s="419" t="s">
        <v>360</v>
      </c>
      <c r="K6" s="419" t="s">
        <v>210</v>
      </c>
      <c r="L6" s="419" t="s">
        <v>545</v>
      </c>
      <c r="M6" s="871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</row>
    <row r="7" spans="1:86" ht="12" customHeight="1" thickBot="1">
      <c r="A7" s="221">
        <v>1</v>
      </c>
      <c r="B7" s="222">
        <v>2</v>
      </c>
      <c r="C7" s="223">
        <v>3</v>
      </c>
      <c r="D7" s="223">
        <v>4</v>
      </c>
      <c r="E7" s="223">
        <v>7</v>
      </c>
      <c r="F7" s="223"/>
      <c r="G7" s="223">
        <v>8</v>
      </c>
      <c r="H7" s="223">
        <v>9</v>
      </c>
      <c r="I7" s="223">
        <v>10</v>
      </c>
      <c r="J7" s="223">
        <v>11</v>
      </c>
      <c r="K7" s="223">
        <v>12</v>
      </c>
      <c r="L7" s="223">
        <v>13</v>
      </c>
      <c r="M7" s="224">
        <v>14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</row>
    <row r="8" spans="1:86" ht="16.5" customHeight="1">
      <c r="A8" s="46" t="s">
        <v>541</v>
      </c>
      <c r="B8" s="47"/>
      <c r="C8" s="196" t="s">
        <v>543</v>
      </c>
      <c r="D8" s="102">
        <f>D9+D11</f>
        <v>57700</v>
      </c>
      <c r="E8" s="490">
        <f>E9+E11</f>
        <v>57700</v>
      </c>
      <c r="F8" s="618">
        <f aca="true" t="shared" si="0" ref="F8:F21">E8/D8</f>
        <v>1</v>
      </c>
      <c r="G8" s="490">
        <f>G9+G11</f>
        <v>57700</v>
      </c>
      <c r="H8" s="490">
        <f aca="true" t="shared" si="1" ref="H8:M8">H9+H11</f>
        <v>0</v>
      </c>
      <c r="I8" s="490">
        <f t="shared" si="1"/>
        <v>0</v>
      </c>
      <c r="J8" s="490">
        <f t="shared" si="1"/>
        <v>1700</v>
      </c>
      <c r="K8" s="490">
        <f t="shared" si="1"/>
        <v>0</v>
      </c>
      <c r="L8" s="490">
        <f t="shared" si="1"/>
        <v>0</v>
      </c>
      <c r="M8" s="917">
        <f t="shared" si="1"/>
        <v>0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</row>
    <row r="9" spans="1:86" ht="22.5" customHeight="1">
      <c r="A9" s="48" t="s">
        <v>740</v>
      </c>
      <c r="B9" s="49"/>
      <c r="C9" s="39" t="s">
        <v>427</v>
      </c>
      <c r="D9" s="103">
        <f>D10</f>
        <v>56000</v>
      </c>
      <c r="E9" s="491">
        <f>E10</f>
        <v>56000</v>
      </c>
      <c r="F9" s="619">
        <f t="shared" si="0"/>
        <v>1</v>
      </c>
      <c r="G9" s="491">
        <f>G10</f>
        <v>56000</v>
      </c>
      <c r="H9" s="491">
        <f aca="true" t="shared" si="2" ref="H9:M9">H10</f>
        <v>0</v>
      </c>
      <c r="I9" s="491">
        <f t="shared" si="2"/>
        <v>0</v>
      </c>
      <c r="J9" s="491">
        <f t="shared" si="2"/>
        <v>0</v>
      </c>
      <c r="K9" s="491">
        <f t="shared" si="2"/>
        <v>0</v>
      </c>
      <c r="L9" s="491">
        <f t="shared" si="2"/>
        <v>0</v>
      </c>
      <c r="M9" s="918">
        <f t="shared" si="2"/>
        <v>0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</row>
    <row r="10" spans="1:86" ht="18" customHeight="1">
      <c r="A10" s="50"/>
      <c r="B10" s="23" t="s">
        <v>732</v>
      </c>
      <c r="C10" s="20" t="s">
        <v>174</v>
      </c>
      <c r="D10" s="43">
        <v>56000</v>
      </c>
      <c r="E10" s="489">
        <v>56000</v>
      </c>
      <c r="F10" s="620">
        <f t="shared" si="0"/>
        <v>1</v>
      </c>
      <c r="G10" s="495">
        <f>E10</f>
        <v>56000</v>
      </c>
      <c r="H10" s="495"/>
      <c r="I10" s="104"/>
      <c r="J10" s="105"/>
      <c r="K10" s="106"/>
      <c r="L10" s="106"/>
      <c r="M10" s="205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</row>
    <row r="11" spans="1:86" ht="16.5" customHeight="1">
      <c r="A11" s="48" t="s">
        <v>438</v>
      </c>
      <c r="B11" s="49"/>
      <c r="C11" s="39" t="s">
        <v>158</v>
      </c>
      <c r="D11" s="103">
        <f>D12</f>
        <v>1700</v>
      </c>
      <c r="E11" s="491">
        <f>E12</f>
        <v>1700</v>
      </c>
      <c r="F11" s="619">
        <f t="shared" si="0"/>
        <v>1</v>
      </c>
      <c r="G11" s="491">
        <f>G12</f>
        <v>1700</v>
      </c>
      <c r="H11" s="491">
        <f aca="true" t="shared" si="3" ref="H11:M11">H12</f>
        <v>0</v>
      </c>
      <c r="I11" s="491">
        <f t="shared" si="3"/>
        <v>0</v>
      </c>
      <c r="J11" s="491">
        <f t="shared" si="3"/>
        <v>1700</v>
      </c>
      <c r="K11" s="491">
        <f t="shared" si="3"/>
        <v>0</v>
      </c>
      <c r="L11" s="491">
        <f t="shared" si="3"/>
        <v>0</v>
      </c>
      <c r="M11" s="918">
        <f t="shared" si="3"/>
        <v>0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</row>
    <row r="12" spans="1:13" s="30" customFormat="1" ht="21.75" customHeight="1">
      <c r="A12" s="50"/>
      <c r="B12" s="23" t="s">
        <v>148</v>
      </c>
      <c r="C12" s="20" t="s">
        <v>270</v>
      </c>
      <c r="D12" s="43">
        <v>1700</v>
      </c>
      <c r="E12" s="489">
        <v>1700</v>
      </c>
      <c r="F12" s="620">
        <f t="shared" si="0"/>
        <v>1</v>
      </c>
      <c r="G12" s="495">
        <f>E12</f>
        <v>1700</v>
      </c>
      <c r="H12" s="43"/>
      <c r="I12" s="104"/>
      <c r="J12" s="496">
        <f>G12</f>
        <v>1700</v>
      </c>
      <c r="K12" s="106"/>
      <c r="L12" s="106"/>
      <c r="M12" s="205"/>
    </row>
    <row r="13" spans="1:13" s="30" customFormat="1" ht="16.5" customHeight="1">
      <c r="A13" s="51" t="s">
        <v>741</v>
      </c>
      <c r="B13" s="52"/>
      <c r="C13" s="197" t="s">
        <v>742</v>
      </c>
      <c r="D13" s="73">
        <f>D14+D16</f>
        <v>156019</v>
      </c>
      <c r="E13" s="492">
        <f>E14+E16</f>
        <v>156018.93</v>
      </c>
      <c r="F13" s="621">
        <f t="shared" si="0"/>
        <v>0.9999995513366962</v>
      </c>
      <c r="G13" s="492">
        <f>G14+G16</f>
        <v>156018.93</v>
      </c>
      <c r="H13" s="492">
        <f aca="true" t="shared" si="4" ref="H13:M13">H14+H16</f>
        <v>0</v>
      </c>
      <c r="I13" s="492">
        <f t="shared" si="4"/>
        <v>0</v>
      </c>
      <c r="J13" s="492">
        <f t="shared" si="4"/>
        <v>0</v>
      </c>
      <c r="K13" s="492">
        <f t="shared" si="4"/>
        <v>0</v>
      </c>
      <c r="L13" s="492">
        <f t="shared" si="4"/>
        <v>0</v>
      </c>
      <c r="M13" s="919">
        <f t="shared" si="4"/>
        <v>0</v>
      </c>
    </row>
    <row r="14" spans="1:13" s="30" customFormat="1" ht="18.75" customHeight="1">
      <c r="A14" s="53" t="s">
        <v>505</v>
      </c>
      <c r="B14" s="208"/>
      <c r="C14" s="42" t="s">
        <v>504</v>
      </c>
      <c r="D14" s="103">
        <f>D15</f>
        <v>141326</v>
      </c>
      <c r="E14" s="491">
        <f>E15</f>
        <v>141325.93</v>
      </c>
      <c r="F14" s="619">
        <f t="shared" si="0"/>
        <v>0.9999995046912811</v>
      </c>
      <c r="G14" s="491">
        <f>G15</f>
        <v>141325.93</v>
      </c>
      <c r="H14" s="491">
        <f aca="true" t="shared" si="5" ref="H14:M14">H15</f>
        <v>0</v>
      </c>
      <c r="I14" s="491">
        <f t="shared" si="5"/>
        <v>0</v>
      </c>
      <c r="J14" s="491">
        <f t="shared" si="5"/>
        <v>0</v>
      </c>
      <c r="K14" s="491">
        <f t="shared" si="5"/>
        <v>0</v>
      </c>
      <c r="L14" s="491">
        <f t="shared" si="5"/>
        <v>0</v>
      </c>
      <c r="M14" s="918">
        <f t="shared" si="5"/>
        <v>0</v>
      </c>
    </row>
    <row r="15" spans="1:13" s="30" customFormat="1" ht="16.5" customHeight="1">
      <c r="A15" s="55"/>
      <c r="B15" s="57" t="s">
        <v>718</v>
      </c>
      <c r="C15" s="21" t="s">
        <v>151</v>
      </c>
      <c r="D15" s="43">
        <v>141326</v>
      </c>
      <c r="E15" s="489">
        <v>141325.93</v>
      </c>
      <c r="F15" s="620">
        <f t="shared" si="0"/>
        <v>0.9999995046912811</v>
      </c>
      <c r="G15" s="495">
        <f>E15</f>
        <v>141325.93</v>
      </c>
      <c r="H15" s="43"/>
      <c r="I15" s="104"/>
      <c r="J15" s="105">
        <v>0</v>
      </c>
      <c r="K15" s="106"/>
      <c r="L15" s="106"/>
      <c r="M15" s="205"/>
    </row>
    <row r="16" spans="1:13" s="30" customFormat="1" ht="16.5" customHeight="1">
      <c r="A16" s="53" t="s">
        <v>743</v>
      </c>
      <c r="B16" s="54"/>
      <c r="C16" s="39" t="s">
        <v>744</v>
      </c>
      <c r="D16" s="103">
        <f>D18+D17</f>
        <v>14693</v>
      </c>
      <c r="E16" s="491">
        <f>E18+E17</f>
        <v>14693</v>
      </c>
      <c r="F16" s="619">
        <f t="shared" si="0"/>
        <v>1</v>
      </c>
      <c r="G16" s="491">
        <f>G18+G17</f>
        <v>14693</v>
      </c>
      <c r="H16" s="491">
        <f aca="true" t="shared" si="6" ref="H16:M16">H18+H17</f>
        <v>0</v>
      </c>
      <c r="I16" s="491">
        <f t="shared" si="6"/>
        <v>0</v>
      </c>
      <c r="J16" s="491">
        <f t="shared" si="6"/>
        <v>0</v>
      </c>
      <c r="K16" s="491">
        <f t="shared" si="6"/>
        <v>0</v>
      </c>
      <c r="L16" s="491">
        <f t="shared" si="6"/>
        <v>0</v>
      </c>
      <c r="M16" s="918">
        <f t="shared" si="6"/>
        <v>0</v>
      </c>
    </row>
    <row r="17" spans="1:13" s="30" customFormat="1" ht="18.75" customHeight="1">
      <c r="A17" s="56"/>
      <c r="B17" s="23" t="s">
        <v>726</v>
      </c>
      <c r="C17" s="21" t="s">
        <v>196</v>
      </c>
      <c r="D17" s="43">
        <v>500</v>
      </c>
      <c r="E17" s="489">
        <v>500</v>
      </c>
      <c r="F17" s="620">
        <f t="shared" si="0"/>
        <v>1</v>
      </c>
      <c r="G17" s="495">
        <f>E17</f>
        <v>500</v>
      </c>
      <c r="H17" s="43"/>
      <c r="I17" s="43"/>
      <c r="J17" s="106"/>
      <c r="K17" s="106"/>
      <c r="L17" s="106"/>
      <c r="M17" s="205"/>
    </row>
    <row r="18" spans="1:13" s="30" customFormat="1" ht="18.75" customHeight="1">
      <c r="A18" s="55"/>
      <c r="B18" s="23" t="s">
        <v>732</v>
      </c>
      <c r="C18" s="21" t="s">
        <v>174</v>
      </c>
      <c r="D18" s="43">
        <v>14193</v>
      </c>
      <c r="E18" s="489">
        <v>14193</v>
      </c>
      <c r="F18" s="620">
        <f t="shared" si="0"/>
        <v>1</v>
      </c>
      <c r="G18" s="495">
        <f>E18</f>
        <v>14193</v>
      </c>
      <c r="H18" s="43"/>
      <c r="I18" s="104"/>
      <c r="J18" s="105"/>
      <c r="K18" s="106"/>
      <c r="L18" s="106"/>
      <c r="M18" s="205"/>
    </row>
    <row r="19" spans="1:13" s="30" customFormat="1" ht="18" customHeight="1">
      <c r="A19" s="51" t="s">
        <v>745</v>
      </c>
      <c r="B19" s="52"/>
      <c r="C19" s="37" t="s">
        <v>118</v>
      </c>
      <c r="D19" s="73">
        <f aca="true" t="shared" si="7" ref="D19:M19">D20</f>
        <v>4399415</v>
      </c>
      <c r="E19" s="492">
        <f t="shared" si="7"/>
        <v>4399414.26</v>
      </c>
      <c r="F19" s="621">
        <f t="shared" si="0"/>
        <v>0.9999998317958183</v>
      </c>
      <c r="G19" s="492">
        <f t="shared" si="7"/>
        <v>1226367.6600000001</v>
      </c>
      <c r="H19" s="492">
        <f t="shared" si="7"/>
        <v>419945</v>
      </c>
      <c r="I19" s="492">
        <f t="shared" si="7"/>
        <v>81979.09999999999</v>
      </c>
      <c r="J19" s="492">
        <f t="shared" si="7"/>
        <v>2000</v>
      </c>
      <c r="K19" s="492">
        <f t="shared" si="7"/>
        <v>0</v>
      </c>
      <c r="L19" s="492">
        <f t="shared" si="7"/>
        <v>0</v>
      </c>
      <c r="M19" s="919">
        <f t="shared" si="7"/>
        <v>3173046.6</v>
      </c>
    </row>
    <row r="20" spans="1:14" s="30" customFormat="1" ht="19.5" customHeight="1">
      <c r="A20" s="53" t="s">
        <v>119</v>
      </c>
      <c r="B20" s="54"/>
      <c r="C20" s="42" t="s">
        <v>120</v>
      </c>
      <c r="D20" s="103">
        <f>SUM(D21:D46)</f>
        <v>4399415</v>
      </c>
      <c r="E20" s="491">
        <f aca="true" t="shared" si="8" ref="E20:M20">SUM(E21:E46)</f>
        <v>4399414.26</v>
      </c>
      <c r="F20" s="619">
        <f t="shared" si="0"/>
        <v>0.9999998317958183</v>
      </c>
      <c r="G20" s="491">
        <f t="shared" si="8"/>
        <v>1226367.6600000001</v>
      </c>
      <c r="H20" s="491">
        <f t="shared" si="8"/>
        <v>419945</v>
      </c>
      <c r="I20" s="491">
        <f t="shared" si="8"/>
        <v>81979.09999999999</v>
      </c>
      <c r="J20" s="491">
        <f t="shared" si="8"/>
        <v>2000</v>
      </c>
      <c r="K20" s="491">
        <f t="shared" si="8"/>
        <v>0</v>
      </c>
      <c r="L20" s="491">
        <f t="shared" si="8"/>
        <v>0</v>
      </c>
      <c r="M20" s="918">
        <f t="shared" si="8"/>
        <v>3173046.6</v>
      </c>
      <c r="N20" s="207">
        <f>SUM(N22:N46)</f>
        <v>0</v>
      </c>
    </row>
    <row r="21" spans="1:14" s="30" customFormat="1" ht="16.5" customHeight="1">
      <c r="A21" s="77"/>
      <c r="B21" s="76" t="s">
        <v>148</v>
      </c>
      <c r="C21" s="20" t="s">
        <v>270</v>
      </c>
      <c r="D21" s="108">
        <v>2000</v>
      </c>
      <c r="E21" s="489">
        <v>2000</v>
      </c>
      <c r="F21" s="620">
        <f t="shared" si="0"/>
        <v>1</v>
      </c>
      <c r="G21" s="495">
        <f aca="true" t="shared" si="9" ref="G21:G42">E21</f>
        <v>2000</v>
      </c>
      <c r="H21" s="108"/>
      <c r="I21" s="108"/>
      <c r="J21" s="493">
        <f>G21</f>
        <v>2000</v>
      </c>
      <c r="K21" s="108"/>
      <c r="L21" s="108"/>
      <c r="M21" s="215"/>
      <c r="N21" s="443"/>
    </row>
    <row r="22" spans="1:13" s="41" customFormat="1" ht="15.75" customHeight="1">
      <c r="A22" s="50"/>
      <c r="B22" s="23" t="s">
        <v>544</v>
      </c>
      <c r="C22" s="38" t="s">
        <v>549</v>
      </c>
      <c r="D22" s="107">
        <v>5533</v>
      </c>
      <c r="E22" s="489">
        <v>5532.95</v>
      </c>
      <c r="F22" s="620">
        <f aca="true" t="shared" si="10" ref="F22:F85">E22/D22</f>
        <v>0.9999909633110428</v>
      </c>
      <c r="G22" s="495">
        <f t="shared" si="9"/>
        <v>5532.95</v>
      </c>
      <c r="H22" s="107"/>
      <c r="I22" s="104"/>
      <c r="J22" s="493"/>
      <c r="K22" s="106"/>
      <c r="L22" s="106"/>
      <c r="M22" s="205"/>
    </row>
    <row r="23" spans="1:13" s="30" customFormat="1" ht="15" customHeight="1">
      <c r="A23" s="50"/>
      <c r="B23" s="23" t="s">
        <v>719</v>
      </c>
      <c r="C23" s="20" t="s">
        <v>548</v>
      </c>
      <c r="D23" s="43">
        <v>390733</v>
      </c>
      <c r="E23" s="489">
        <v>390733.14</v>
      </c>
      <c r="F23" s="620">
        <f t="shared" si="10"/>
        <v>1.000000358300937</v>
      </c>
      <c r="G23" s="495">
        <f t="shared" si="9"/>
        <v>390733.14</v>
      </c>
      <c r="H23" s="495">
        <f>G23</f>
        <v>390733.14</v>
      </c>
      <c r="I23" s="104"/>
      <c r="J23" s="493"/>
      <c r="K23" s="106"/>
      <c r="L23" s="106"/>
      <c r="M23" s="205"/>
    </row>
    <row r="24" spans="1:13" s="30" customFormat="1" ht="15.75" customHeight="1">
      <c r="A24" s="50"/>
      <c r="B24" s="23" t="s">
        <v>722</v>
      </c>
      <c r="C24" s="20" t="s">
        <v>723</v>
      </c>
      <c r="D24" s="43">
        <v>28712</v>
      </c>
      <c r="E24" s="489">
        <v>28711.86</v>
      </c>
      <c r="F24" s="620">
        <f t="shared" si="10"/>
        <v>0.9999951239899694</v>
      </c>
      <c r="G24" s="495">
        <f t="shared" si="9"/>
        <v>28711.86</v>
      </c>
      <c r="H24" s="495">
        <f>G24</f>
        <v>28711.86</v>
      </c>
      <c r="I24" s="104"/>
      <c r="J24" s="493"/>
      <c r="K24" s="106"/>
      <c r="L24" s="106"/>
      <c r="M24" s="205"/>
    </row>
    <row r="25" spans="1:13" s="30" customFormat="1" ht="15" customHeight="1">
      <c r="A25" s="50"/>
      <c r="B25" s="58" t="s">
        <v>121</v>
      </c>
      <c r="C25" s="20" t="s">
        <v>122</v>
      </c>
      <c r="D25" s="43">
        <v>70261</v>
      </c>
      <c r="E25" s="489">
        <v>70260.98</v>
      </c>
      <c r="F25" s="620">
        <f t="shared" si="10"/>
        <v>0.999999715347063</v>
      </c>
      <c r="G25" s="495">
        <f t="shared" si="9"/>
        <v>70260.98</v>
      </c>
      <c r="H25" s="495"/>
      <c r="I25" s="496">
        <f>G25</f>
        <v>70260.98</v>
      </c>
      <c r="J25" s="493"/>
      <c r="K25" s="106"/>
      <c r="L25" s="106"/>
      <c r="M25" s="205"/>
    </row>
    <row r="26" spans="1:13" s="30" customFormat="1" ht="14.25" customHeight="1">
      <c r="A26" s="50"/>
      <c r="B26" s="58" t="s">
        <v>724</v>
      </c>
      <c r="C26" s="20" t="s">
        <v>725</v>
      </c>
      <c r="D26" s="43">
        <v>11718</v>
      </c>
      <c r="E26" s="489">
        <v>11718.12</v>
      </c>
      <c r="F26" s="620">
        <f t="shared" si="10"/>
        <v>1.0000102406554021</v>
      </c>
      <c r="G26" s="495">
        <f t="shared" si="9"/>
        <v>11718.12</v>
      </c>
      <c r="H26" s="495"/>
      <c r="I26" s="496">
        <f>G26</f>
        <v>11718.12</v>
      </c>
      <c r="J26" s="493"/>
      <c r="K26" s="106"/>
      <c r="L26" s="106"/>
      <c r="M26" s="205"/>
    </row>
    <row r="27" spans="1:13" s="30" customFormat="1" ht="14.25" customHeight="1">
      <c r="A27" s="50"/>
      <c r="B27" s="58" t="s">
        <v>491</v>
      </c>
      <c r="C27" s="20" t="s">
        <v>492</v>
      </c>
      <c r="D27" s="43">
        <v>500</v>
      </c>
      <c r="E27" s="489">
        <v>500</v>
      </c>
      <c r="F27" s="620">
        <f t="shared" si="10"/>
        <v>1</v>
      </c>
      <c r="G27" s="495">
        <f t="shared" si="9"/>
        <v>500</v>
      </c>
      <c r="H27" s="495">
        <f>G27</f>
        <v>500</v>
      </c>
      <c r="I27" s="104"/>
      <c r="J27" s="493"/>
      <c r="K27" s="106"/>
      <c r="L27" s="106"/>
      <c r="M27" s="205"/>
    </row>
    <row r="28" spans="1:13" s="30" customFormat="1" ht="12.75" customHeight="1">
      <c r="A28" s="50"/>
      <c r="B28" s="23" t="s">
        <v>726</v>
      </c>
      <c r="C28" s="20" t="s">
        <v>196</v>
      </c>
      <c r="D28" s="43">
        <v>244174</v>
      </c>
      <c r="E28" s="489">
        <v>244171.85</v>
      </c>
      <c r="F28" s="620">
        <f t="shared" si="10"/>
        <v>0.9999911948037056</v>
      </c>
      <c r="G28" s="495">
        <f t="shared" si="9"/>
        <v>244171.85</v>
      </c>
      <c r="H28" s="495"/>
      <c r="I28" s="104"/>
      <c r="J28" s="493"/>
      <c r="K28" s="106"/>
      <c r="L28" s="106"/>
      <c r="M28" s="205"/>
    </row>
    <row r="29" spans="1:13" s="30" customFormat="1" ht="13.5" customHeight="1">
      <c r="A29" s="50"/>
      <c r="B29" s="23" t="s">
        <v>728</v>
      </c>
      <c r="C29" s="20" t="s">
        <v>172</v>
      </c>
      <c r="D29" s="43">
        <v>38100</v>
      </c>
      <c r="E29" s="489">
        <v>38100.48</v>
      </c>
      <c r="F29" s="620">
        <f t="shared" si="10"/>
        <v>1.0000125984251969</v>
      </c>
      <c r="G29" s="495">
        <f t="shared" si="9"/>
        <v>38100.48</v>
      </c>
      <c r="H29" s="495"/>
      <c r="I29" s="104"/>
      <c r="J29" s="493"/>
      <c r="K29" s="106"/>
      <c r="L29" s="106"/>
      <c r="M29" s="205"/>
    </row>
    <row r="30" spans="1:13" s="30" customFormat="1" ht="13.5" customHeight="1">
      <c r="A30" s="50"/>
      <c r="B30" s="23" t="s">
        <v>730</v>
      </c>
      <c r="C30" s="20" t="s">
        <v>173</v>
      </c>
      <c r="D30" s="43">
        <v>11324</v>
      </c>
      <c r="E30" s="489">
        <v>11324.1</v>
      </c>
      <c r="F30" s="620">
        <f t="shared" si="10"/>
        <v>1.000008830801837</v>
      </c>
      <c r="G30" s="495">
        <f t="shared" si="9"/>
        <v>11324.1</v>
      </c>
      <c r="H30" s="495"/>
      <c r="I30" s="104"/>
      <c r="J30" s="493"/>
      <c r="K30" s="106"/>
      <c r="L30" s="106"/>
      <c r="M30" s="205"/>
    </row>
    <row r="31" spans="1:13" s="30" customFormat="1" ht="13.5" customHeight="1">
      <c r="A31" s="50"/>
      <c r="B31" s="23" t="s">
        <v>162</v>
      </c>
      <c r="C31" s="20" t="s">
        <v>163</v>
      </c>
      <c r="D31" s="43">
        <v>825</v>
      </c>
      <c r="E31" s="489">
        <v>825</v>
      </c>
      <c r="F31" s="620">
        <f t="shared" si="10"/>
        <v>1</v>
      </c>
      <c r="G31" s="495">
        <f t="shared" si="9"/>
        <v>825</v>
      </c>
      <c r="H31" s="495"/>
      <c r="I31" s="104"/>
      <c r="J31" s="493"/>
      <c r="K31" s="106"/>
      <c r="L31" s="106"/>
      <c r="M31" s="205"/>
    </row>
    <row r="32" spans="1:13" s="30" customFormat="1" ht="14.25" customHeight="1">
      <c r="A32" s="50"/>
      <c r="B32" s="23" t="s">
        <v>732</v>
      </c>
      <c r="C32" s="20" t="s">
        <v>174</v>
      </c>
      <c r="D32" s="43">
        <v>378074</v>
      </c>
      <c r="E32" s="489">
        <v>378074.01</v>
      </c>
      <c r="F32" s="620">
        <f t="shared" si="10"/>
        <v>1.0000000264498485</v>
      </c>
      <c r="G32" s="495">
        <f t="shared" si="9"/>
        <v>378074.01</v>
      </c>
      <c r="H32" s="495"/>
      <c r="I32" s="104"/>
      <c r="J32" s="493"/>
      <c r="K32" s="106"/>
      <c r="L32" s="106"/>
      <c r="M32" s="205"/>
    </row>
    <row r="33" spans="1:13" s="30" customFormat="1" ht="14.25" customHeight="1">
      <c r="A33" s="50"/>
      <c r="B33" s="23" t="s">
        <v>493</v>
      </c>
      <c r="C33" s="20" t="s">
        <v>494</v>
      </c>
      <c r="D33" s="43">
        <v>2886</v>
      </c>
      <c r="E33" s="489">
        <v>2886.08</v>
      </c>
      <c r="F33" s="620">
        <f t="shared" si="10"/>
        <v>1.0000277200277201</v>
      </c>
      <c r="G33" s="495">
        <f t="shared" si="9"/>
        <v>2886.08</v>
      </c>
      <c r="H33" s="495"/>
      <c r="I33" s="104"/>
      <c r="J33" s="493"/>
      <c r="K33" s="106"/>
      <c r="L33" s="106"/>
      <c r="M33" s="205"/>
    </row>
    <row r="34" spans="1:13" s="30" customFormat="1" ht="14.25" customHeight="1">
      <c r="A34" s="50"/>
      <c r="B34" s="23" t="s">
        <v>282</v>
      </c>
      <c r="C34" s="20" t="s">
        <v>550</v>
      </c>
      <c r="D34" s="43">
        <v>5200</v>
      </c>
      <c r="E34" s="489">
        <v>5200</v>
      </c>
      <c r="F34" s="620">
        <f t="shared" si="10"/>
        <v>1</v>
      </c>
      <c r="G34" s="495">
        <f t="shared" si="9"/>
        <v>5200</v>
      </c>
      <c r="H34" s="495"/>
      <c r="I34" s="104"/>
      <c r="J34" s="493"/>
      <c r="K34" s="106"/>
      <c r="L34" s="106"/>
      <c r="M34" s="205"/>
    </row>
    <row r="35" spans="1:13" s="30" customFormat="1" ht="14.25" customHeight="1">
      <c r="A35" s="50"/>
      <c r="B35" s="23" t="s">
        <v>275</v>
      </c>
      <c r="C35" s="20" t="s">
        <v>551</v>
      </c>
      <c r="D35" s="43">
        <v>4089</v>
      </c>
      <c r="E35" s="489">
        <v>4088.85</v>
      </c>
      <c r="F35" s="620">
        <f t="shared" si="10"/>
        <v>0.9999633162142333</v>
      </c>
      <c r="G35" s="495">
        <f t="shared" si="9"/>
        <v>4088.85</v>
      </c>
      <c r="H35" s="495"/>
      <c r="I35" s="104"/>
      <c r="J35" s="493"/>
      <c r="K35" s="106"/>
      <c r="L35" s="106"/>
      <c r="M35" s="205"/>
    </row>
    <row r="36" spans="1:13" s="30" customFormat="1" ht="14.25" customHeight="1">
      <c r="A36" s="50"/>
      <c r="B36" s="23" t="s">
        <v>734</v>
      </c>
      <c r="C36" s="20" t="s">
        <v>735</v>
      </c>
      <c r="D36" s="43">
        <v>1182</v>
      </c>
      <c r="E36" s="489">
        <v>1182.1</v>
      </c>
      <c r="F36" s="620">
        <f t="shared" si="10"/>
        <v>1.0000846023688663</v>
      </c>
      <c r="G36" s="495">
        <f t="shared" si="9"/>
        <v>1182.1</v>
      </c>
      <c r="H36" s="495"/>
      <c r="I36" s="104"/>
      <c r="J36" s="493"/>
      <c r="K36" s="106"/>
      <c r="L36" s="106"/>
      <c r="M36" s="205"/>
    </row>
    <row r="37" spans="1:13" s="30" customFormat="1" ht="13.5" customHeight="1">
      <c r="A37" s="50"/>
      <c r="B37" s="23" t="s">
        <v>738</v>
      </c>
      <c r="C37" s="20" t="s">
        <v>739</v>
      </c>
      <c r="D37" s="43">
        <v>14282</v>
      </c>
      <c r="E37" s="489">
        <v>14281.65</v>
      </c>
      <c r="F37" s="620">
        <f t="shared" si="10"/>
        <v>0.9999754936283434</v>
      </c>
      <c r="G37" s="495">
        <f t="shared" si="9"/>
        <v>14281.65</v>
      </c>
      <c r="H37" s="495"/>
      <c r="I37" s="104"/>
      <c r="J37" s="493"/>
      <c r="K37" s="106"/>
      <c r="L37" s="106"/>
      <c r="M37" s="205"/>
    </row>
    <row r="38" spans="1:13" s="30" customFormat="1" ht="16.5" customHeight="1">
      <c r="A38" s="50"/>
      <c r="B38" s="23" t="s">
        <v>126</v>
      </c>
      <c r="C38" s="20" t="s">
        <v>127</v>
      </c>
      <c r="D38" s="43">
        <v>9265</v>
      </c>
      <c r="E38" s="489">
        <v>9265</v>
      </c>
      <c r="F38" s="620">
        <f t="shared" si="10"/>
        <v>1</v>
      </c>
      <c r="G38" s="495">
        <f t="shared" si="9"/>
        <v>9265</v>
      </c>
      <c r="H38" s="495"/>
      <c r="I38" s="104"/>
      <c r="J38" s="493"/>
      <c r="K38" s="106"/>
      <c r="L38" s="106"/>
      <c r="M38" s="205"/>
    </row>
    <row r="39" spans="1:13" s="30" customFormat="1" ht="16.5" customHeight="1">
      <c r="A39" s="50"/>
      <c r="B39" s="23" t="s">
        <v>285</v>
      </c>
      <c r="C39" s="20" t="s">
        <v>552</v>
      </c>
      <c r="D39" s="43">
        <v>829</v>
      </c>
      <c r="E39" s="489">
        <v>829.04</v>
      </c>
      <c r="F39" s="620">
        <f t="shared" si="10"/>
        <v>1.0000482509047044</v>
      </c>
      <c r="G39" s="495">
        <f t="shared" si="9"/>
        <v>829.04</v>
      </c>
      <c r="H39" s="495"/>
      <c r="I39" s="104"/>
      <c r="J39" s="493"/>
      <c r="K39" s="106"/>
      <c r="L39" s="106"/>
      <c r="M39" s="205"/>
    </row>
    <row r="40" spans="1:13" s="30" customFormat="1" ht="15" customHeight="1">
      <c r="A40" s="50"/>
      <c r="B40" s="23" t="s">
        <v>276</v>
      </c>
      <c r="C40" s="20" t="s">
        <v>553</v>
      </c>
      <c r="D40" s="43">
        <v>3215</v>
      </c>
      <c r="E40" s="489">
        <v>3215</v>
      </c>
      <c r="F40" s="620">
        <f t="shared" si="10"/>
        <v>1</v>
      </c>
      <c r="G40" s="495">
        <f t="shared" si="9"/>
        <v>3215</v>
      </c>
      <c r="H40" s="495"/>
      <c r="I40" s="104"/>
      <c r="J40" s="493"/>
      <c r="K40" s="106"/>
      <c r="L40" s="106"/>
      <c r="M40" s="205"/>
    </row>
    <row r="41" spans="1:13" s="30" customFormat="1" ht="14.25" customHeight="1">
      <c r="A41" s="50"/>
      <c r="B41" s="23" t="s">
        <v>277</v>
      </c>
      <c r="C41" s="20" t="s">
        <v>554</v>
      </c>
      <c r="D41" s="43">
        <v>1000</v>
      </c>
      <c r="E41" s="489">
        <v>1000</v>
      </c>
      <c r="F41" s="620">
        <f t="shared" si="10"/>
        <v>1</v>
      </c>
      <c r="G41" s="495">
        <f t="shared" si="9"/>
        <v>1000</v>
      </c>
      <c r="H41" s="495"/>
      <c r="I41" s="104"/>
      <c r="J41" s="493"/>
      <c r="K41" s="106"/>
      <c r="L41" s="106"/>
      <c r="M41" s="205"/>
    </row>
    <row r="42" spans="1:13" s="30" customFormat="1" ht="14.25" customHeight="1">
      <c r="A42" s="50"/>
      <c r="B42" s="23" t="s">
        <v>278</v>
      </c>
      <c r="C42" s="20" t="s">
        <v>555</v>
      </c>
      <c r="D42" s="43">
        <v>2467</v>
      </c>
      <c r="E42" s="489">
        <v>2467.45</v>
      </c>
      <c r="F42" s="620">
        <f t="shared" si="10"/>
        <v>1.000182407782732</v>
      </c>
      <c r="G42" s="495">
        <f t="shared" si="9"/>
        <v>2467.45</v>
      </c>
      <c r="H42" s="495"/>
      <c r="I42" s="104"/>
      <c r="J42" s="493"/>
      <c r="K42" s="106"/>
      <c r="L42" s="106"/>
      <c r="M42" s="205"/>
    </row>
    <row r="43" spans="1:13" s="30" customFormat="1" ht="14.25" customHeight="1">
      <c r="A43" s="50"/>
      <c r="B43" s="23" t="s">
        <v>128</v>
      </c>
      <c r="C43" s="20" t="s">
        <v>866</v>
      </c>
      <c r="D43" s="43">
        <v>539986</v>
      </c>
      <c r="E43" s="489">
        <v>539987.34</v>
      </c>
      <c r="F43" s="620">
        <f t="shared" si="10"/>
        <v>1.0000024815458177</v>
      </c>
      <c r="G43" s="495"/>
      <c r="H43" s="495"/>
      <c r="I43" s="104"/>
      <c r="J43" s="493"/>
      <c r="K43" s="106"/>
      <c r="L43" s="106"/>
      <c r="M43" s="497">
        <f>E43</f>
        <v>539987.34</v>
      </c>
    </row>
    <row r="44" spans="1:13" s="30" customFormat="1" ht="15" customHeight="1">
      <c r="A44" s="50"/>
      <c r="B44" s="23" t="s">
        <v>318</v>
      </c>
      <c r="C44" s="20" t="s">
        <v>363</v>
      </c>
      <c r="D44" s="43">
        <v>1674546</v>
      </c>
      <c r="E44" s="489">
        <v>1674545.59</v>
      </c>
      <c r="F44" s="620">
        <f t="shared" si="10"/>
        <v>0.9999997551575174</v>
      </c>
      <c r="G44" s="495"/>
      <c r="H44" s="495"/>
      <c r="I44" s="104"/>
      <c r="J44" s="493"/>
      <c r="K44" s="106"/>
      <c r="L44" s="106"/>
      <c r="M44" s="497">
        <f>E44</f>
        <v>1674545.59</v>
      </c>
    </row>
    <row r="45" spans="1:13" s="30" customFormat="1" ht="17.25" customHeight="1">
      <c r="A45" s="50"/>
      <c r="B45" s="23" t="s">
        <v>418</v>
      </c>
      <c r="C45" s="20" t="s">
        <v>363</v>
      </c>
      <c r="D45" s="43">
        <v>609449</v>
      </c>
      <c r="E45" s="489">
        <v>609448.67</v>
      </c>
      <c r="F45" s="620">
        <f t="shared" si="10"/>
        <v>0.9999994585272928</v>
      </c>
      <c r="G45" s="495"/>
      <c r="H45" s="495"/>
      <c r="I45" s="104"/>
      <c r="J45" s="493"/>
      <c r="K45" s="106"/>
      <c r="L45" s="106"/>
      <c r="M45" s="497">
        <f>E45</f>
        <v>609448.67</v>
      </c>
    </row>
    <row r="46" spans="1:13" s="30" customFormat="1" ht="17.25" customHeight="1">
      <c r="A46" s="50"/>
      <c r="B46" s="23" t="s">
        <v>715</v>
      </c>
      <c r="C46" s="20" t="s">
        <v>556</v>
      </c>
      <c r="D46" s="43">
        <v>349065</v>
      </c>
      <c r="E46" s="489">
        <v>349065</v>
      </c>
      <c r="F46" s="620">
        <f t="shared" si="10"/>
        <v>1</v>
      </c>
      <c r="G46" s="495"/>
      <c r="H46" s="495"/>
      <c r="I46" s="104"/>
      <c r="J46" s="493"/>
      <c r="K46" s="106"/>
      <c r="L46" s="106"/>
      <c r="M46" s="497">
        <f>E46</f>
        <v>349065</v>
      </c>
    </row>
    <row r="47" spans="1:13" s="30" customFormat="1" ht="24.75" customHeight="1">
      <c r="A47" s="51" t="s">
        <v>130</v>
      </c>
      <c r="B47" s="59"/>
      <c r="C47" s="37" t="s">
        <v>702</v>
      </c>
      <c r="D47" s="73">
        <f>D48</f>
        <v>245286</v>
      </c>
      <c r="E47" s="492">
        <f>E48</f>
        <v>245263.53000000003</v>
      </c>
      <c r="F47" s="623">
        <f t="shared" si="10"/>
        <v>0.9999083926518433</v>
      </c>
      <c r="G47" s="492">
        <f aca="true" t="shared" si="11" ref="G47:M47">G48</f>
        <v>245263.53000000003</v>
      </c>
      <c r="H47" s="492">
        <f t="shared" si="11"/>
        <v>20750</v>
      </c>
      <c r="I47" s="492">
        <f t="shared" si="11"/>
        <v>0</v>
      </c>
      <c r="J47" s="492">
        <f t="shared" si="11"/>
        <v>0</v>
      </c>
      <c r="K47" s="492">
        <f t="shared" si="11"/>
        <v>0</v>
      </c>
      <c r="L47" s="492">
        <f t="shared" si="11"/>
        <v>0</v>
      </c>
      <c r="M47" s="919">
        <f t="shared" si="11"/>
        <v>0</v>
      </c>
    </row>
    <row r="48" spans="1:14" s="30" customFormat="1" ht="24" customHeight="1">
      <c r="A48" s="53" t="s">
        <v>131</v>
      </c>
      <c r="B48" s="54"/>
      <c r="C48" s="39" t="s">
        <v>132</v>
      </c>
      <c r="D48" s="103">
        <f aca="true" t="shared" si="12" ref="D48:N48">SUM(D49:D56)</f>
        <v>245286</v>
      </c>
      <c r="E48" s="491">
        <f t="shared" si="12"/>
        <v>245263.53000000003</v>
      </c>
      <c r="F48" s="622">
        <f t="shared" si="10"/>
        <v>0.9999083926518433</v>
      </c>
      <c r="G48" s="491">
        <f t="shared" si="12"/>
        <v>245263.53000000003</v>
      </c>
      <c r="H48" s="491">
        <f t="shared" si="12"/>
        <v>20750</v>
      </c>
      <c r="I48" s="491">
        <f t="shared" si="12"/>
        <v>0</v>
      </c>
      <c r="J48" s="491">
        <f t="shared" si="12"/>
        <v>0</v>
      </c>
      <c r="K48" s="491">
        <f t="shared" si="12"/>
        <v>0</v>
      </c>
      <c r="L48" s="491">
        <f t="shared" si="12"/>
        <v>0</v>
      </c>
      <c r="M48" s="918">
        <f t="shared" si="12"/>
        <v>0</v>
      </c>
      <c r="N48" s="207">
        <f t="shared" si="12"/>
        <v>0</v>
      </c>
    </row>
    <row r="49" spans="1:13" s="30" customFormat="1" ht="15.75" customHeight="1">
      <c r="A49" s="214"/>
      <c r="B49" s="57" t="s">
        <v>491</v>
      </c>
      <c r="C49" s="78" t="s">
        <v>492</v>
      </c>
      <c r="D49" s="108">
        <v>20750</v>
      </c>
      <c r="E49" s="493">
        <v>20750</v>
      </c>
      <c r="F49" s="620">
        <f t="shared" si="10"/>
        <v>1</v>
      </c>
      <c r="G49" s="495">
        <f>E49</f>
        <v>20750</v>
      </c>
      <c r="H49" s="495">
        <f>G49</f>
        <v>20750</v>
      </c>
      <c r="I49" s="108"/>
      <c r="J49" s="108"/>
      <c r="K49" s="108"/>
      <c r="L49" s="108"/>
      <c r="M49" s="215"/>
    </row>
    <row r="50" spans="1:13" s="30" customFormat="1" ht="15" customHeight="1">
      <c r="A50" s="214"/>
      <c r="B50" s="57" t="s">
        <v>726</v>
      </c>
      <c r="C50" s="20" t="s">
        <v>196</v>
      </c>
      <c r="D50" s="108">
        <v>2928</v>
      </c>
      <c r="E50" s="493">
        <v>2928</v>
      </c>
      <c r="F50" s="620">
        <f t="shared" si="10"/>
        <v>1</v>
      </c>
      <c r="G50" s="495">
        <f aca="true" t="shared" si="13" ref="G50:G56">E50</f>
        <v>2928</v>
      </c>
      <c r="H50" s="495"/>
      <c r="I50" s="108"/>
      <c r="J50" s="108"/>
      <c r="K50" s="108"/>
      <c r="L50" s="108"/>
      <c r="M50" s="215"/>
    </row>
    <row r="51" spans="1:13" s="30" customFormat="1" ht="14.25" customHeight="1">
      <c r="A51" s="56"/>
      <c r="B51" s="23" t="s">
        <v>728</v>
      </c>
      <c r="C51" s="20" t="s">
        <v>172</v>
      </c>
      <c r="D51" s="43">
        <v>3010</v>
      </c>
      <c r="E51" s="493">
        <v>3009.52</v>
      </c>
      <c r="F51" s="620">
        <f t="shared" si="10"/>
        <v>0.9998405315614618</v>
      </c>
      <c r="G51" s="495">
        <f t="shared" si="13"/>
        <v>3009.52</v>
      </c>
      <c r="H51" s="495"/>
      <c r="I51" s="43"/>
      <c r="J51" s="105"/>
      <c r="K51" s="106"/>
      <c r="L51" s="106"/>
      <c r="M51" s="205"/>
    </row>
    <row r="52" spans="1:13" s="30" customFormat="1" ht="17.25" customHeight="1">
      <c r="A52" s="55"/>
      <c r="B52" s="23" t="s">
        <v>732</v>
      </c>
      <c r="C52" s="20" t="s">
        <v>174</v>
      </c>
      <c r="D52" s="43">
        <v>113936</v>
      </c>
      <c r="E52" s="493">
        <v>113936.08</v>
      </c>
      <c r="F52" s="620">
        <f t="shared" si="10"/>
        <v>1.0000007021485746</v>
      </c>
      <c r="G52" s="495">
        <f t="shared" si="13"/>
        <v>113936.08</v>
      </c>
      <c r="H52" s="495"/>
      <c r="I52" s="43"/>
      <c r="J52" s="105">
        <v>0</v>
      </c>
      <c r="K52" s="106"/>
      <c r="L52" s="106"/>
      <c r="M52" s="205"/>
    </row>
    <row r="53" spans="1:13" s="30" customFormat="1" ht="17.25" customHeight="1">
      <c r="A53" s="55"/>
      <c r="B53" s="23" t="s">
        <v>736</v>
      </c>
      <c r="C53" s="20" t="s">
        <v>737</v>
      </c>
      <c r="D53" s="43">
        <v>72990</v>
      </c>
      <c r="E53" s="493">
        <v>72990</v>
      </c>
      <c r="F53" s="620">
        <f t="shared" si="10"/>
        <v>1</v>
      </c>
      <c r="G53" s="495">
        <f t="shared" si="13"/>
        <v>72990</v>
      </c>
      <c r="H53" s="495"/>
      <c r="I53" s="43"/>
      <c r="J53" s="105">
        <v>0</v>
      </c>
      <c r="K53" s="106"/>
      <c r="L53" s="106"/>
      <c r="M53" s="205"/>
    </row>
    <row r="54" spans="1:13" s="30" customFormat="1" ht="14.25" customHeight="1">
      <c r="A54" s="55"/>
      <c r="B54" s="23" t="s">
        <v>126</v>
      </c>
      <c r="C54" s="20" t="s">
        <v>127</v>
      </c>
      <c r="D54" s="43">
        <v>5222</v>
      </c>
      <c r="E54" s="493">
        <v>5200.2</v>
      </c>
      <c r="F54" s="620">
        <f t="shared" si="10"/>
        <v>0.9958253542703944</v>
      </c>
      <c r="G54" s="495">
        <f t="shared" si="13"/>
        <v>5200.2</v>
      </c>
      <c r="H54" s="495"/>
      <c r="I54" s="43"/>
      <c r="J54" s="105"/>
      <c r="K54" s="106"/>
      <c r="L54" s="106"/>
      <c r="M54" s="205"/>
    </row>
    <row r="55" spans="1:13" s="30" customFormat="1" ht="14.25" customHeight="1">
      <c r="A55" s="55"/>
      <c r="B55" s="23" t="s">
        <v>161</v>
      </c>
      <c r="C55" s="20" t="s">
        <v>667</v>
      </c>
      <c r="D55" s="43">
        <v>3824</v>
      </c>
      <c r="E55" s="493">
        <v>3824</v>
      </c>
      <c r="F55" s="620">
        <f t="shared" si="10"/>
        <v>1</v>
      </c>
      <c r="G55" s="495">
        <f t="shared" si="13"/>
        <v>3824</v>
      </c>
      <c r="H55" s="495"/>
      <c r="I55" s="43"/>
      <c r="J55" s="105">
        <v>0</v>
      </c>
      <c r="K55" s="106"/>
      <c r="L55" s="106"/>
      <c r="M55" s="205"/>
    </row>
    <row r="56" spans="1:13" s="30" customFormat="1" ht="14.25" customHeight="1">
      <c r="A56" s="55"/>
      <c r="B56" s="23" t="s">
        <v>177</v>
      </c>
      <c r="C56" s="20" t="s">
        <v>415</v>
      </c>
      <c r="D56" s="43">
        <v>22626</v>
      </c>
      <c r="E56" s="493">
        <v>22625.73</v>
      </c>
      <c r="F56" s="620">
        <f t="shared" si="10"/>
        <v>0.9999880668257757</v>
      </c>
      <c r="G56" s="495">
        <f t="shared" si="13"/>
        <v>22625.73</v>
      </c>
      <c r="H56" s="495"/>
      <c r="I56" s="43"/>
      <c r="J56" s="105">
        <v>0</v>
      </c>
      <c r="K56" s="106"/>
      <c r="L56" s="106"/>
      <c r="M56" s="205"/>
    </row>
    <row r="57" spans="1:13" s="30" customFormat="1" ht="15" customHeight="1">
      <c r="A57" s="51" t="s">
        <v>134</v>
      </c>
      <c r="B57" s="59"/>
      <c r="C57" s="37" t="s">
        <v>135</v>
      </c>
      <c r="D57" s="73">
        <f aca="true" t="shared" si="14" ref="D57:M57">D58+D61+D63+D81</f>
        <v>311467</v>
      </c>
      <c r="E57" s="492">
        <f t="shared" si="14"/>
        <v>311438.47</v>
      </c>
      <c r="F57" s="623">
        <f t="shared" si="10"/>
        <v>0.9999084012110432</v>
      </c>
      <c r="G57" s="492">
        <f t="shared" si="14"/>
        <v>311438.47</v>
      </c>
      <c r="H57" s="492">
        <f t="shared" si="14"/>
        <v>157679.72</v>
      </c>
      <c r="I57" s="492">
        <f t="shared" si="14"/>
        <v>30013.84</v>
      </c>
      <c r="J57" s="492">
        <f t="shared" si="14"/>
        <v>0</v>
      </c>
      <c r="K57" s="492">
        <f t="shared" si="14"/>
        <v>0</v>
      </c>
      <c r="L57" s="492">
        <f t="shared" si="14"/>
        <v>0</v>
      </c>
      <c r="M57" s="919">
        <f t="shared" si="14"/>
        <v>0</v>
      </c>
    </row>
    <row r="58" spans="1:13" s="30" customFormat="1" ht="22.5" customHeight="1">
      <c r="A58" s="53" t="s">
        <v>136</v>
      </c>
      <c r="B58" s="49"/>
      <c r="C58" s="39" t="s">
        <v>137</v>
      </c>
      <c r="D58" s="103">
        <f>D59+D60</f>
        <v>46000</v>
      </c>
      <c r="E58" s="491">
        <f aca="true" t="shared" si="15" ref="E58:M58">E59+E60</f>
        <v>46000</v>
      </c>
      <c r="F58" s="622">
        <f t="shared" si="10"/>
        <v>1</v>
      </c>
      <c r="G58" s="491">
        <f t="shared" si="15"/>
        <v>46000</v>
      </c>
      <c r="H58" s="491">
        <f t="shared" si="15"/>
        <v>10000</v>
      </c>
      <c r="I58" s="491">
        <f t="shared" si="15"/>
        <v>0</v>
      </c>
      <c r="J58" s="491">
        <f t="shared" si="15"/>
        <v>0</v>
      </c>
      <c r="K58" s="491">
        <f t="shared" si="15"/>
        <v>0</v>
      </c>
      <c r="L58" s="491">
        <f t="shared" si="15"/>
        <v>0</v>
      </c>
      <c r="M58" s="918">
        <f t="shared" si="15"/>
        <v>0</v>
      </c>
    </row>
    <row r="59" spans="1:13" s="30" customFormat="1" ht="16.5" customHeight="1">
      <c r="A59" s="77"/>
      <c r="B59" s="76" t="s">
        <v>491</v>
      </c>
      <c r="C59" s="78" t="s">
        <v>492</v>
      </c>
      <c r="D59" s="108">
        <v>10000</v>
      </c>
      <c r="E59" s="493">
        <v>10000</v>
      </c>
      <c r="F59" s="620">
        <f t="shared" si="10"/>
        <v>1</v>
      </c>
      <c r="G59" s="495">
        <f>E59</f>
        <v>10000</v>
      </c>
      <c r="H59" s="495">
        <f>G59</f>
        <v>10000</v>
      </c>
      <c r="I59" s="108"/>
      <c r="J59" s="108"/>
      <c r="K59" s="108"/>
      <c r="L59" s="108"/>
      <c r="M59" s="215"/>
    </row>
    <row r="60" spans="1:13" s="30" customFormat="1" ht="15" customHeight="1">
      <c r="A60" s="55"/>
      <c r="B60" s="23" t="s">
        <v>732</v>
      </c>
      <c r="C60" s="20" t="s">
        <v>174</v>
      </c>
      <c r="D60" s="43">
        <v>36000</v>
      </c>
      <c r="E60" s="493">
        <v>36000</v>
      </c>
      <c r="F60" s="620">
        <f t="shared" si="10"/>
        <v>1</v>
      </c>
      <c r="G60" s="495">
        <f>E60</f>
        <v>36000</v>
      </c>
      <c r="H60" s="495"/>
      <c r="I60" s="104"/>
      <c r="J60" s="104"/>
      <c r="K60" s="106"/>
      <c r="L60" s="106"/>
      <c r="M60" s="205"/>
    </row>
    <row r="61" spans="1:13" s="30" customFormat="1" ht="16.5" customHeight="1">
      <c r="A61" s="53" t="s">
        <v>138</v>
      </c>
      <c r="B61" s="49"/>
      <c r="C61" s="39" t="s">
        <v>536</v>
      </c>
      <c r="D61" s="103">
        <f>D62</f>
        <v>20000</v>
      </c>
      <c r="E61" s="491">
        <f>E62</f>
        <v>20000</v>
      </c>
      <c r="F61" s="622">
        <f t="shared" si="10"/>
        <v>1</v>
      </c>
      <c r="G61" s="491">
        <f aca="true" t="shared" si="16" ref="G61:M61">G62</f>
        <v>20000</v>
      </c>
      <c r="H61" s="491">
        <f t="shared" si="16"/>
        <v>0</v>
      </c>
      <c r="I61" s="491">
        <f t="shared" si="16"/>
        <v>0</v>
      </c>
      <c r="J61" s="491">
        <f t="shared" si="16"/>
        <v>0</v>
      </c>
      <c r="K61" s="491">
        <f t="shared" si="16"/>
        <v>0</v>
      </c>
      <c r="L61" s="491">
        <f t="shared" si="16"/>
        <v>0</v>
      </c>
      <c r="M61" s="918">
        <f t="shared" si="16"/>
        <v>0</v>
      </c>
    </row>
    <row r="62" spans="1:13" s="30" customFormat="1" ht="16.5" customHeight="1">
      <c r="A62" s="55"/>
      <c r="B62" s="23" t="s">
        <v>732</v>
      </c>
      <c r="C62" s="20" t="s">
        <v>174</v>
      </c>
      <c r="D62" s="43">
        <v>20000</v>
      </c>
      <c r="E62" s="489">
        <v>20000</v>
      </c>
      <c r="F62" s="620">
        <f t="shared" si="10"/>
        <v>1</v>
      </c>
      <c r="G62" s="495">
        <f>E62</f>
        <v>20000</v>
      </c>
      <c r="H62" s="495"/>
      <c r="I62" s="104"/>
      <c r="J62" s="105"/>
      <c r="K62" s="106"/>
      <c r="L62" s="106"/>
      <c r="M62" s="205"/>
    </row>
    <row r="63" spans="1:13" s="30" customFormat="1" ht="16.5" customHeight="1">
      <c r="A63" s="53" t="s">
        <v>140</v>
      </c>
      <c r="B63" s="49"/>
      <c r="C63" s="39" t="s">
        <v>141</v>
      </c>
      <c r="D63" s="103">
        <f>SUM(D64:D80)</f>
        <v>197021</v>
      </c>
      <c r="E63" s="491">
        <f>SUM(E64:E80)</f>
        <v>197021.00000000003</v>
      </c>
      <c r="F63" s="622">
        <f t="shared" si="10"/>
        <v>1.0000000000000002</v>
      </c>
      <c r="G63" s="491">
        <f aca="true" t="shared" si="17" ref="G63:M63">SUM(G64:G80)</f>
        <v>197021.00000000003</v>
      </c>
      <c r="H63" s="491">
        <f t="shared" si="17"/>
        <v>147679.72</v>
      </c>
      <c r="I63" s="491">
        <f t="shared" si="17"/>
        <v>30013.84</v>
      </c>
      <c r="J63" s="491">
        <f t="shared" si="17"/>
        <v>0</v>
      </c>
      <c r="K63" s="491">
        <f t="shared" si="17"/>
        <v>0</v>
      </c>
      <c r="L63" s="491">
        <f t="shared" si="17"/>
        <v>0</v>
      </c>
      <c r="M63" s="918">
        <f t="shared" si="17"/>
        <v>0</v>
      </c>
    </row>
    <row r="64" spans="1:13" s="30" customFormat="1" ht="15" customHeight="1">
      <c r="A64" s="55"/>
      <c r="B64" s="23" t="s">
        <v>719</v>
      </c>
      <c r="C64" s="20" t="s">
        <v>671</v>
      </c>
      <c r="D64" s="43">
        <v>60701</v>
      </c>
      <c r="E64" s="489">
        <v>60701</v>
      </c>
      <c r="F64" s="620">
        <f t="shared" si="10"/>
        <v>1</v>
      </c>
      <c r="G64" s="495">
        <f>E64</f>
        <v>60701</v>
      </c>
      <c r="H64" s="495">
        <f>G64</f>
        <v>60701</v>
      </c>
      <c r="I64" s="104"/>
      <c r="J64" s="105"/>
      <c r="K64" s="106"/>
      <c r="L64" s="106"/>
      <c r="M64" s="205"/>
    </row>
    <row r="65" spans="1:13" s="30" customFormat="1" ht="14.25" customHeight="1">
      <c r="A65" s="55"/>
      <c r="B65" s="23" t="s">
        <v>721</v>
      </c>
      <c r="C65" s="20" t="s">
        <v>668</v>
      </c>
      <c r="D65" s="43">
        <v>76035</v>
      </c>
      <c r="E65" s="489">
        <v>76034.97</v>
      </c>
      <c r="F65" s="620">
        <f t="shared" si="10"/>
        <v>0.9999996054448609</v>
      </c>
      <c r="G65" s="495">
        <f>E65</f>
        <v>76034.97</v>
      </c>
      <c r="H65" s="495">
        <f>G65</f>
        <v>76034.97</v>
      </c>
      <c r="I65" s="104"/>
      <c r="J65" s="105"/>
      <c r="K65" s="106"/>
      <c r="L65" s="106"/>
      <c r="M65" s="205"/>
    </row>
    <row r="66" spans="1:13" s="30" customFormat="1" ht="13.5" customHeight="1">
      <c r="A66" s="55"/>
      <c r="B66" s="23" t="s">
        <v>722</v>
      </c>
      <c r="C66" s="20" t="s">
        <v>723</v>
      </c>
      <c r="D66" s="43">
        <v>10944</v>
      </c>
      <c r="E66" s="489">
        <v>10943.75</v>
      </c>
      <c r="F66" s="620">
        <f t="shared" si="10"/>
        <v>0.9999771564327485</v>
      </c>
      <c r="G66" s="495">
        <f>E66</f>
        <v>10943.75</v>
      </c>
      <c r="H66" s="495">
        <f>G66</f>
        <v>10943.75</v>
      </c>
      <c r="I66" s="104"/>
      <c r="J66" s="105"/>
      <c r="K66" s="106"/>
      <c r="L66" s="106"/>
      <c r="M66" s="205"/>
    </row>
    <row r="67" spans="1:13" s="30" customFormat="1" ht="14.25" customHeight="1">
      <c r="A67" s="55"/>
      <c r="B67" s="58" t="s">
        <v>142</v>
      </c>
      <c r="C67" s="20" t="s">
        <v>122</v>
      </c>
      <c r="D67" s="43">
        <v>26407</v>
      </c>
      <c r="E67" s="489">
        <v>26406.94</v>
      </c>
      <c r="F67" s="620">
        <f t="shared" si="10"/>
        <v>0.9999977278751846</v>
      </c>
      <c r="G67" s="495">
        <f aca="true" t="shared" si="18" ref="G67:G80">E67</f>
        <v>26406.94</v>
      </c>
      <c r="H67" s="495"/>
      <c r="I67" s="496">
        <f>G67</f>
        <v>26406.94</v>
      </c>
      <c r="J67" s="105"/>
      <c r="K67" s="106"/>
      <c r="L67" s="106"/>
      <c r="M67" s="205"/>
    </row>
    <row r="68" spans="1:13" s="30" customFormat="1" ht="13.5" customHeight="1">
      <c r="A68" s="55"/>
      <c r="B68" s="58" t="s">
        <v>724</v>
      </c>
      <c r="C68" s="20" t="s">
        <v>725</v>
      </c>
      <c r="D68" s="43">
        <v>3607</v>
      </c>
      <c r="E68" s="489">
        <v>3606.9</v>
      </c>
      <c r="F68" s="620">
        <f t="shared" si="10"/>
        <v>0.9999722761297477</v>
      </c>
      <c r="G68" s="495">
        <f t="shared" si="18"/>
        <v>3606.9</v>
      </c>
      <c r="H68" s="495"/>
      <c r="I68" s="496">
        <f>G68</f>
        <v>3606.9</v>
      </c>
      <c r="J68" s="105"/>
      <c r="K68" s="106"/>
      <c r="L68" s="106"/>
      <c r="M68" s="205"/>
    </row>
    <row r="69" spans="1:13" s="30" customFormat="1" ht="15.75" customHeight="1">
      <c r="A69" s="55"/>
      <c r="B69" s="23" t="s">
        <v>726</v>
      </c>
      <c r="C69" s="20" t="s">
        <v>196</v>
      </c>
      <c r="D69" s="43">
        <v>3761</v>
      </c>
      <c r="E69" s="489">
        <v>3760.98</v>
      </c>
      <c r="F69" s="620">
        <f t="shared" si="10"/>
        <v>0.9999946822653549</v>
      </c>
      <c r="G69" s="495">
        <f t="shared" si="18"/>
        <v>3760.98</v>
      </c>
      <c r="H69" s="495"/>
      <c r="I69" s="104"/>
      <c r="J69" s="105"/>
      <c r="K69" s="106"/>
      <c r="L69" s="106"/>
      <c r="M69" s="205"/>
    </row>
    <row r="70" spans="1:13" s="30" customFormat="1" ht="12.75" customHeight="1">
      <c r="A70" s="55"/>
      <c r="B70" s="23" t="s">
        <v>728</v>
      </c>
      <c r="C70" s="20" t="s">
        <v>172</v>
      </c>
      <c r="D70" s="43">
        <v>2053</v>
      </c>
      <c r="E70" s="489">
        <v>2053.26</v>
      </c>
      <c r="F70" s="620">
        <f t="shared" si="10"/>
        <v>1.000126643935704</v>
      </c>
      <c r="G70" s="495">
        <f t="shared" si="18"/>
        <v>2053.26</v>
      </c>
      <c r="H70" s="495"/>
      <c r="I70" s="104"/>
      <c r="J70" s="105"/>
      <c r="K70" s="106"/>
      <c r="L70" s="106"/>
      <c r="M70" s="205"/>
    </row>
    <row r="71" spans="1:13" s="30" customFormat="1" ht="14.25" customHeight="1">
      <c r="A71" s="55"/>
      <c r="B71" s="23" t="s">
        <v>162</v>
      </c>
      <c r="C71" s="20" t="s">
        <v>163</v>
      </c>
      <c r="D71" s="43">
        <v>70</v>
      </c>
      <c r="E71" s="489">
        <v>70</v>
      </c>
      <c r="F71" s="620">
        <f t="shared" si="10"/>
        <v>1</v>
      </c>
      <c r="G71" s="495">
        <f t="shared" si="18"/>
        <v>70</v>
      </c>
      <c r="H71" s="495"/>
      <c r="I71" s="104"/>
      <c r="J71" s="105"/>
      <c r="K71" s="106"/>
      <c r="L71" s="106"/>
      <c r="M71" s="205"/>
    </row>
    <row r="72" spans="1:13" s="30" customFormat="1" ht="15.75" customHeight="1">
      <c r="A72" s="55"/>
      <c r="B72" s="23" t="s">
        <v>732</v>
      </c>
      <c r="C72" s="20" t="s">
        <v>174</v>
      </c>
      <c r="D72" s="43">
        <v>4133</v>
      </c>
      <c r="E72" s="489">
        <v>4132.6</v>
      </c>
      <c r="F72" s="620">
        <f t="shared" si="10"/>
        <v>0.9999032180014518</v>
      </c>
      <c r="G72" s="495">
        <f t="shared" si="18"/>
        <v>4132.6</v>
      </c>
      <c r="H72" s="495"/>
      <c r="I72" s="104"/>
      <c r="J72" s="105"/>
      <c r="K72" s="106"/>
      <c r="L72" s="106"/>
      <c r="M72" s="205"/>
    </row>
    <row r="73" spans="1:13" s="30" customFormat="1" ht="16.5" customHeight="1">
      <c r="A73" s="55"/>
      <c r="B73" s="23" t="s">
        <v>282</v>
      </c>
      <c r="C73" s="20" t="s">
        <v>550</v>
      </c>
      <c r="D73" s="43">
        <v>516</v>
      </c>
      <c r="E73" s="489">
        <v>515.98</v>
      </c>
      <c r="F73" s="620">
        <f t="shared" si="10"/>
        <v>0.9999612403100776</v>
      </c>
      <c r="G73" s="495">
        <f t="shared" si="18"/>
        <v>515.98</v>
      </c>
      <c r="H73" s="495"/>
      <c r="I73" s="104"/>
      <c r="J73" s="105"/>
      <c r="K73" s="106"/>
      <c r="L73" s="106"/>
      <c r="M73" s="205"/>
    </row>
    <row r="74" spans="1:13" s="30" customFormat="1" ht="15" customHeight="1">
      <c r="A74" s="55"/>
      <c r="B74" s="23" t="s">
        <v>275</v>
      </c>
      <c r="C74" s="20" t="s">
        <v>551</v>
      </c>
      <c r="D74" s="43">
        <v>1750</v>
      </c>
      <c r="E74" s="489">
        <v>1749.9</v>
      </c>
      <c r="F74" s="620">
        <f t="shared" si="10"/>
        <v>0.9999428571428572</v>
      </c>
      <c r="G74" s="495">
        <f t="shared" si="18"/>
        <v>1749.9</v>
      </c>
      <c r="H74" s="495"/>
      <c r="I74" s="104"/>
      <c r="J74" s="105"/>
      <c r="K74" s="106"/>
      <c r="L74" s="106"/>
      <c r="M74" s="205"/>
    </row>
    <row r="75" spans="1:13" s="30" customFormat="1" ht="15.75" customHeight="1">
      <c r="A75" s="55"/>
      <c r="B75" s="23" t="s">
        <v>286</v>
      </c>
      <c r="C75" s="20" t="s">
        <v>669</v>
      </c>
      <c r="D75" s="43">
        <v>1980</v>
      </c>
      <c r="E75" s="489">
        <v>1980</v>
      </c>
      <c r="F75" s="620">
        <f t="shared" si="10"/>
        <v>1</v>
      </c>
      <c r="G75" s="495">
        <f t="shared" si="18"/>
        <v>1980</v>
      </c>
      <c r="H75" s="495"/>
      <c r="I75" s="104"/>
      <c r="J75" s="105"/>
      <c r="K75" s="106"/>
      <c r="L75" s="106"/>
      <c r="M75" s="205"/>
    </row>
    <row r="76" spans="1:13" s="30" customFormat="1" ht="15" customHeight="1">
      <c r="A76" s="55"/>
      <c r="B76" s="23" t="s">
        <v>736</v>
      </c>
      <c r="C76" s="20" t="s">
        <v>737</v>
      </c>
      <c r="D76" s="43">
        <v>1250</v>
      </c>
      <c r="E76" s="489">
        <v>1250</v>
      </c>
      <c r="F76" s="620">
        <f t="shared" si="10"/>
        <v>1</v>
      </c>
      <c r="G76" s="495">
        <f t="shared" si="18"/>
        <v>1250</v>
      </c>
      <c r="H76" s="495"/>
      <c r="I76" s="104"/>
      <c r="J76" s="105"/>
      <c r="K76" s="106"/>
      <c r="L76" s="106"/>
      <c r="M76" s="205"/>
    </row>
    <row r="77" spans="1:13" s="30" customFormat="1" ht="15" customHeight="1">
      <c r="A77" s="55"/>
      <c r="B77" s="23" t="s">
        <v>738</v>
      </c>
      <c r="C77" s="20" t="s">
        <v>739</v>
      </c>
      <c r="D77" s="43">
        <v>3218</v>
      </c>
      <c r="E77" s="489">
        <v>3218.4</v>
      </c>
      <c r="F77" s="620">
        <f t="shared" si="10"/>
        <v>1.0001243008079552</v>
      </c>
      <c r="G77" s="495">
        <f t="shared" si="18"/>
        <v>3218.4</v>
      </c>
      <c r="H77" s="495"/>
      <c r="I77" s="104"/>
      <c r="J77" s="105"/>
      <c r="K77" s="106"/>
      <c r="L77" s="106"/>
      <c r="M77" s="205"/>
    </row>
    <row r="78" spans="1:13" s="30" customFormat="1" ht="15" customHeight="1">
      <c r="A78" s="55"/>
      <c r="B78" s="23" t="s">
        <v>451</v>
      </c>
      <c r="C78" s="20" t="s">
        <v>452</v>
      </c>
      <c r="D78" s="43">
        <v>40</v>
      </c>
      <c r="E78" s="489">
        <v>40</v>
      </c>
      <c r="F78" s="620">
        <f t="shared" si="10"/>
        <v>1</v>
      </c>
      <c r="G78" s="495">
        <f t="shared" si="18"/>
        <v>40</v>
      </c>
      <c r="H78" s="495"/>
      <c r="I78" s="104"/>
      <c r="J78" s="105"/>
      <c r="K78" s="106"/>
      <c r="L78" s="106"/>
      <c r="M78" s="205"/>
    </row>
    <row r="79" spans="1:13" s="30" customFormat="1" ht="15" customHeight="1">
      <c r="A79" s="55"/>
      <c r="B79" s="23" t="s">
        <v>277</v>
      </c>
      <c r="C79" s="20" t="s">
        <v>670</v>
      </c>
      <c r="D79" s="43">
        <v>250</v>
      </c>
      <c r="E79" s="489">
        <v>250</v>
      </c>
      <c r="F79" s="620">
        <f t="shared" si="10"/>
        <v>1</v>
      </c>
      <c r="G79" s="495">
        <f t="shared" si="18"/>
        <v>250</v>
      </c>
      <c r="H79" s="495"/>
      <c r="I79" s="104"/>
      <c r="J79" s="105"/>
      <c r="K79" s="106"/>
      <c r="L79" s="106"/>
      <c r="M79" s="205"/>
    </row>
    <row r="80" spans="1:13" s="30" customFormat="1" ht="14.25" customHeight="1">
      <c r="A80" s="55"/>
      <c r="B80" s="23" t="s">
        <v>278</v>
      </c>
      <c r="C80" s="20" t="s">
        <v>555</v>
      </c>
      <c r="D80" s="43">
        <v>306</v>
      </c>
      <c r="E80" s="489">
        <v>306.32</v>
      </c>
      <c r="F80" s="620">
        <f t="shared" si="10"/>
        <v>1.001045751633987</v>
      </c>
      <c r="G80" s="495">
        <f t="shared" si="18"/>
        <v>306.32</v>
      </c>
      <c r="H80" s="495"/>
      <c r="I80" s="104"/>
      <c r="J80" s="105"/>
      <c r="K80" s="106"/>
      <c r="L80" s="106"/>
      <c r="M80" s="205"/>
    </row>
    <row r="81" spans="1:13" s="30" customFormat="1" ht="14.25" customHeight="1">
      <c r="A81" s="438" t="s">
        <v>860</v>
      </c>
      <c r="B81" s="439"/>
      <c r="C81" s="440" t="s">
        <v>861</v>
      </c>
      <c r="D81" s="441">
        <f>D82+D83</f>
        <v>48446</v>
      </c>
      <c r="E81" s="494">
        <f>E82+E83</f>
        <v>48417.47</v>
      </c>
      <c r="F81" s="622">
        <f t="shared" si="10"/>
        <v>0.9994110968913843</v>
      </c>
      <c r="G81" s="494">
        <f>SUM(G82:G83)</f>
        <v>48417.47</v>
      </c>
      <c r="H81" s="494">
        <f aca="true" t="shared" si="19" ref="H81:M81">SUM(H82:H83)</f>
        <v>0</v>
      </c>
      <c r="I81" s="494">
        <f t="shared" si="19"/>
        <v>0</v>
      </c>
      <c r="J81" s="494">
        <f t="shared" si="19"/>
        <v>0</v>
      </c>
      <c r="K81" s="494">
        <f t="shared" si="19"/>
        <v>0</v>
      </c>
      <c r="L81" s="494">
        <f t="shared" si="19"/>
        <v>0</v>
      </c>
      <c r="M81" s="920">
        <f t="shared" si="19"/>
        <v>0</v>
      </c>
    </row>
    <row r="82" spans="1:13" s="30" customFormat="1" ht="14.25" customHeight="1">
      <c r="A82" s="55"/>
      <c r="B82" s="23" t="s">
        <v>862</v>
      </c>
      <c r="C82" s="20" t="s">
        <v>864</v>
      </c>
      <c r="D82" s="43">
        <v>4184</v>
      </c>
      <c r="E82" s="489">
        <v>4155.75</v>
      </c>
      <c r="F82" s="620">
        <f t="shared" si="10"/>
        <v>0.9932480879541109</v>
      </c>
      <c r="G82" s="495">
        <f>E82</f>
        <v>4155.75</v>
      </c>
      <c r="H82" s="495"/>
      <c r="I82" s="104"/>
      <c r="J82" s="105"/>
      <c r="K82" s="106"/>
      <c r="L82" s="106"/>
      <c r="M82" s="205"/>
    </row>
    <row r="83" spans="1:13" s="30" customFormat="1" ht="23.25" customHeight="1">
      <c r="A83" s="55"/>
      <c r="B83" s="23" t="s">
        <v>863</v>
      </c>
      <c r="C83" s="20" t="s">
        <v>865</v>
      </c>
      <c r="D83" s="43">
        <v>44262</v>
      </c>
      <c r="E83" s="489">
        <v>44261.72</v>
      </c>
      <c r="F83" s="620">
        <f t="shared" si="10"/>
        <v>0.999993674031901</v>
      </c>
      <c r="G83" s="495">
        <f>E83</f>
        <v>44261.72</v>
      </c>
      <c r="H83" s="495"/>
      <c r="I83" s="104"/>
      <c r="J83" s="105"/>
      <c r="K83" s="106"/>
      <c r="L83" s="106"/>
      <c r="M83" s="205"/>
    </row>
    <row r="84" spans="1:13" s="30" customFormat="1" ht="15.75" customHeight="1">
      <c r="A84" s="51" t="s">
        <v>143</v>
      </c>
      <c r="B84" s="59"/>
      <c r="C84" s="37" t="s">
        <v>144</v>
      </c>
      <c r="D84" s="73">
        <f aca="true" t="shared" si="20" ref="D84:M84">D85+D95+D97+D107+D134+D143+D148</f>
        <v>2820778</v>
      </c>
      <c r="E84" s="492">
        <f t="shared" si="20"/>
        <v>2810572.1699999995</v>
      </c>
      <c r="F84" s="623">
        <f t="shared" si="10"/>
        <v>0.9963819095299238</v>
      </c>
      <c r="G84" s="492">
        <f t="shared" si="20"/>
        <v>2766132.1699999995</v>
      </c>
      <c r="H84" s="492">
        <f t="shared" si="20"/>
        <v>1651042.63</v>
      </c>
      <c r="I84" s="492">
        <f t="shared" si="20"/>
        <v>299057.15</v>
      </c>
      <c r="J84" s="492">
        <f t="shared" si="20"/>
        <v>13000</v>
      </c>
      <c r="K84" s="492">
        <f t="shared" si="20"/>
        <v>0</v>
      </c>
      <c r="L84" s="492">
        <f t="shared" si="20"/>
        <v>0</v>
      </c>
      <c r="M84" s="919">
        <f t="shared" si="20"/>
        <v>44440</v>
      </c>
    </row>
    <row r="85" spans="1:13" s="30" customFormat="1" ht="19.5" customHeight="1">
      <c r="A85" s="53" t="s">
        <v>145</v>
      </c>
      <c r="B85" s="49"/>
      <c r="C85" s="39" t="s">
        <v>146</v>
      </c>
      <c r="D85" s="103">
        <f>SUM(D86:D94)</f>
        <v>102748</v>
      </c>
      <c r="E85" s="491">
        <f aca="true" t="shared" si="21" ref="E85:M85">SUM(E86:E94)</f>
        <v>102748</v>
      </c>
      <c r="F85" s="622">
        <f t="shared" si="10"/>
        <v>1</v>
      </c>
      <c r="G85" s="491">
        <f t="shared" si="21"/>
        <v>102748</v>
      </c>
      <c r="H85" s="491">
        <f t="shared" si="21"/>
        <v>82312</v>
      </c>
      <c r="I85" s="491">
        <f t="shared" si="21"/>
        <v>14684</v>
      </c>
      <c r="J85" s="491">
        <f t="shared" si="21"/>
        <v>0</v>
      </c>
      <c r="K85" s="491">
        <f t="shared" si="21"/>
        <v>0</v>
      </c>
      <c r="L85" s="491">
        <f t="shared" si="21"/>
        <v>0</v>
      </c>
      <c r="M85" s="918">
        <f t="shared" si="21"/>
        <v>0</v>
      </c>
    </row>
    <row r="86" spans="1:13" s="30" customFormat="1" ht="14.25" customHeight="1">
      <c r="A86" s="55"/>
      <c r="B86" s="23" t="s">
        <v>719</v>
      </c>
      <c r="C86" s="20" t="s">
        <v>671</v>
      </c>
      <c r="D86" s="43">
        <v>70400</v>
      </c>
      <c r="E86" s="489">
        <v>70400</v>
      </c>
      <c r="F86" s="620">
        <f aca="true" t="shared" si="22" ref="F86:F149">E86/D86</f>
        <v>1</v>
      </c>
      <c r="G86" s="495">
        <f>E86</f>
        <v>70400</v>
      </c>
      <c r="H86" s="495">
        <f>G86</f>
        <v>70400</v>
      </c>
      <c r="I86" s="104"/>
      <c r="J86" s="105"/>
      <c r="K86" s="106"/>
      <c r="L86" s="106"/>
      <c r="M86" s="205"/>
    </row>
    <row r="87" spans="1:13" s="30" customFormat="1" ht="14.25" customHeight="1">
      <c r="A87" s="55"/>
      <c r="B87" s="23" t="s">
        <v>722</v>
      </c>
      <c r="C87" s="20" t="s">
        <v>723</v>
      </c>
      <c r="D87" s="43">
        <v>4712</v>
      </c>
      <c r="E87" s="489">
        <v>4712</v>
      </c>
      <c r="F87" s="620">
        <f t="shared" si="22"/>
        <v>1</v>
      </c>
      <c r="G87" s="495">
        <f>E87</f>
        <v>4712</v>
      </c>
      <c r="H87" s="495">
        <f>G87</f>
        <v>4712</v>
      </c>
      <c r="I87" s="104"/>
      <c r="J87" s="105"/>
      <c r="K87" s="106"/>
      <c r="L87" s="106"/>
      <c r="M87" s="205"/>
    </row>
    <row r="88" spans="1:13" s="30" customFormat="1" ht="14.25" customHeight="1">
      <c r="A88" s="55"/>
      <c r="B88" s="58" t="s">
        <v>142</v>
      </c>
      <c r="C88" s="20" t="s">
        <v>147</v>
      </c>
      <c r="D88" s="43">
        <v>12844</v>
      </c>
      <c r="E88" s="489">
        <v>12844</v>
      </c>
      <c r="F88" s="620">
        <f t="shared" si="22"/>
        <v>1</v>
      </c>
      <c r="G88" s="495">
        <f aca="true" t="shared" si="23" ref="G88:G94">E88</f>
        <v>12844</v>
      </c>
      <c r="H88" s="495"/>
      <c r="I88" s="496">
        <f>G88</f>
        <v>12844</v>
      </c>
      <c r="J88" s="105"/>
      <c r="K88" s="106"/>
      <c r="L88" s="106"/>
      <c r="M88" s="205"/>
    </row>
    <row r="89" spans="1:13" s="30" customFormat="1" ht="13.5" customHeight="1">
      <c r="A89" s="55"/>
      <c r="B89" s="58" t="s">
        <v>724</v>
      </c>
      <c r="C89" s="20" t="s">
        <v>725</v>
      </c>
      <c r="D89" s="43">
        <v>1840</v>
      </c>
      <c r="E89" s="489">
        <v>1840</v>
      </c>
      <c r="F89" s="620">
        <f t="shared" si="22"/>
        <v>1</v>
      </c>
      <c r="G89" s="495">
        <f t="shared" si="23"/>
        <v>1840</v>
      </c>
      <c r="H89" s="495"/>
      <c r="I89" s="496">
        <f>G89</f>
        <v>1840</v>
      </c>
      <c r="J89" s="105"/>
      <c r="K89" s="106"/>
      <c r="L89" s="106"/>
      <c r="M89" s="205"/>
    </row>
    <row r="90" spans="1:13" s="30" customFormat="1" ht="15" customHeight="1">
      <c r="A90" s="55"/>
      <c r="B90" s="23" t="s">
        <v>491</v>
      </c>
      <c r="C90" s="20" t="s">
        <v>492</v>
      </c>
      <c r="D90" s="43">
        <v>7200</v>
      </c>
      <c r="E90" s="489">
        <v>7200</v>
      </c>
      <c r="F90" s="620">
        <f t="shared" si="22"/>
        <v>1</v>
      </c>
      <c r="G90" s="495">
        <f t="shared" si="23"/>
        <v>7200</v>
      </c>
      <c r="H90" s="495">
        <f>G90</f>
        <v>7200</v>
      </c>
      <c r="I90" s="104"/>
      <c r="J90" s="105"/>
      <c r="K90" s="106"/>
      <c r="L90" s="106"/>
      <c r="M90" s="205"/>
    </row>
    <row r="91" spans="1:13" s="30" customFormat="1" ht="12.75" customHeight="1">
      <c r="A91" s="55"/>
      <c r="B91" s="23" t="s">
        <v>726</v>
      </c>
      <c r="C91" s="20" t="s">
        <v>196</v>
      </c>
      <c r="D91" s="43">
        <v>1279</v>
      </c>
      <c r="E91" s="489">
        <v>1279</v>
      </c>
      <c r="F91" s="620">
        <f t="shared" si="22"/>
        <v>1</v>
      </c>
      <c r="G91" s="495">
        <f t="shared" si="23"/>
        <v>1279</v>
      </c>
      <c r="H91" s="495"/>
      <c r="I91" s="104"/>
      <c r="J91" s="105"/>
      <c r="K91" s="106"/>
      <c r="L91" s="106"/>
      <c r="M91" s="205"/>
    </row>
    <row r="92" spans="1:13" s="30" customFormat="1" ht="14.25" customHeight="1">
      <c r="A92" s="55"/>
      <c r="B92" s="23" t="s">
        <v>732</v>
      </c>
      <c r="C92" s="20" t="s">
        <v>174</v>
      </c>
      <c r="D92" s="43">
        <v>939</v>
      </c>
      <c r="E92" s="489">
        <v>939.01</v>
      </c>
      <c r="F92" s="620">
        <f t="shared" si="22"/>
        <v>1.000010649627263</v>
      </c>
      <c r="G92" s="495">
        <f t="shared" si="23"/>
        <v>939.01</v>
      </c>
      <c r="H92" s="495"/>
      <c r="I92" s="104"/>
      <c r="J92" s="105"/>
      <c r="K92" s="106"/>
      <c r="L92" s="106"/>
      <c r="M92" s="205"/>
    </row>
    <row r="93" spans="1:13" s="30" customFormat="1" ht="17.25" customHeight="1">
      <c r="A93" s="55"/>
      <c r="B93" s="23" t="s">
        <v>738</v>
      </c>
      <c r="C93" s="20" t="s">
        <v>739</v>
      </c>
      <c r="D93" s="43">
        <v>2634</v>
      </c>
      <c r="E93" s="489">
        <v>2634</v>
      </c>
      <c r="F93" s="620">
        <f t="shared" si="22"/>
        <v>1</v>
      </c>
      <c r="G93" s="495">
        <f t="shared" si="23"/>
        <v>2634</v>
      </c>
      <c r="H93" s="495"/>
      <c r="I93" s="104"/>
      <c r="J93" s="105"/>
      <c r="K93" s="106"/>
      <c r="L93" s="106"/>
      <c r="M93" s="205"/>
    </row>
    <row r="94" spans="1:13" s="30" customFormat="1" ht="17.25" customHeight="1">
      <c r="A94" s="55"/>
      <c r="B94" s="23" t="s">
        <v>278</v>
      </c>
      <c r="C94" s="20" t="s">
        <v>555</v>
      </c>
      <c r="D94" s="43">
        <v>900</v>
      </c>
      <c r="E94" s="489">
        <v>899.99</v>
      </c>
      <c r="F94" s="620">
        <f t="shared" si="22"/>
        <v>0.9999888888888889</v>
      </c>
      <c r="G94" s="495">
        <f t="shared" si="23"/>
        <v>899.99</v>
      </c>
      <c r="H94" s="495"/>
      <c r="I94" s="104"/>
      <c r="J94" s="105"/>
      <c r="K94" s="106"/>
      <c r="L94" s="106"/>
      <c r="M94" s="205"/>
    </row>
    <row r="95" spans="1:13" s="29" customFormat="1" ht="18" customHeight="1">
      <c r="A95" s="53" t="s">
        <v>416</v>
      </c>
      <c r="B95" s="49"/>
      <c r="C95" s="39" t="s">
        <v>524</v>
      </c>
      <c r="D95" s="103">
        <f>D96</f>
        <v>3000</v>
      </c>
      <c r="E95" s="491">
        <f>E96</f>
        <v>3000</v>
      </c>
      <c r="F95" s="622">
        <f t="shared" si="22"/>
        <v>1</v>
      </c>
      <c r="G95" s="491">
        <f aca="true" t="shared" si="24" ref="G95:M95">G96</f>
        <v>3000</v>
      </c>
      <c r="H95" s="491">
        <f t="shared" si="24"/>
        <v>0</v>
      </c>
      <c r="I95" s="491">
        <f t="shared" si="24"/>
        <v>0</v>
      </c>
      <c r="J95" s="491">
        <f t="shared" si="24"/>
        <v>3000</v>
      </c>
      <c r="K95" s="491">
        <f t="shared" si="24"/>
        <v>0</v>
      </c>
      <c r="L95" s="491">
        <f t="shared" si="24"/>
        <v>0</v>
      </c>
      <c r="M95" s="918">
        <f t="shared" si="24"/>
        <v>0</v>
      </c>
    </row>
    <row r="96" spans="1:13" s="30" customFormat="1" ht="24" customHeight="1">
      <c r="A96" s="55"/>
      <c r="B96" s="23" t="s">
        <v>417</v>
      </c>
      <c r="C96" s="20" t="s">
        <v>814</v>
      </c>
      <c r="D96" s="43">
        <v>3000</v>
      </c>
      <c r="E96" s="489">
        <v>3000</v>
      </c>
      <c r="F96" s="620">
        <f t="shared" si="22"/>
        <v>1</v>
      </c>
      <c r="G96" s="495">
        <f>E96</f>
        <v>3000</v>
      </c>
      <c r="H96" s="495"/>
      <c r="I96" s="104">
        <v>0</v>
      </c>
      <c r="J96" s="498">
        <f>G96</f>
        <v>3000</v>
      </c>
      <c r="K96" s="106"/>
      <c r="L96" s="106"/>
      <c r="M96" s="205"/>
    </row>
    <row r="97" spans="1:13" s="29" customFormat="1" ht="16.5" customHeight="1">
      <c r="A97" s="53" t="s">
        <v>149</v>
      </c>
      <c r="B97" s="49"/>
      <c r="C97" s="39" t="s">
        <v>150</v>
      </c>
      <c r="D97" s="103">
        <f>SUM(D98:D106)</f>
        <v>111900</v>
      </c>
      <c r="E97" s="491">
        <f aca="true" t="shared" si="25" ref="E97:M97">SUM(E98:E106)</f>
        <v>111749.9</v>
      </c>
      <c r="F97" s="622">
        <f t="shared" si="22"/>
        <v>0.9986586237712243</v>
      </c>
      <c r="G97" s="491">
        <f t="shared" si="25"/>
        <v>111749.9</v>
      </c>
      <c r="H97" s="491">
        <f t="shared" si="25"/>
        <v>0</v>
      </c>
      <c r="I97" s="491">
        <f t="shared" si="25"/>
        <v>0</v>
      </c>
      <c r="J97" s="491">
        <f t="shared" si="25"/>
        <v>0</v>
      </c>
      <c r="K97" s="491">
        <f t="shared" si="25"/>
        <v>0</v>
      </c>
      <c r="L97" s="491">
        <f t="shared" si="25"/>
        <v>0</v>
      </c>
      <c r="M97" s="918">
        <f t="shared" si="25"/>
        <v>0</v>
      </c>
    </row>
    <row r="98" spans="1:13" s="30" customFormat="1" ht="12.75" customHeight="1">
      <c r="A98" s="55"/>
      <c r="B98" s="23" t="s">
        <v>718</v>
      </c>
      <c r="C98" s="20" t="s">
        <v>151</v>
      </c>
      <c r="D98" s="43">
        <v>77750</v>
      </c>
      <c r="E98" s="489">
        <v>77599.98</v>
      </c>
      <c r="F98" s="620">
        <f t="shared" si="22"/>
        <v>0.9980704823151125</v>
      </c>
      <c r="G98" s="495">
        <f>E98</f>
        <v>77599.98</v>
      </c>
      <c r="H98" s="495"/>
      <c r="I98" s="104"/>
      <c r="J98" s="105"/>
      <c r="K98" s="106"/>
      <c r="L98" s="106"/>
      <c r="M98" s="205"/>
    </row>
    <row r="99" spans="1:13" s="30" customFormat="1" ht="12.75" customHeight="1">
      <c r="A99" s="55"/>
      <c r="B99" s="23" t="s">
        <v>726</v>
      </c>
      <c r="C99" s="20" t="s">
        <v>196</v>
      </c>
      <c r="D99" s="43">
        <v>8469</v>
      </c>
      <c r="E99" s="489">
        <v>8469</v>
      </c>
      <c r="F99" s="620">
        <f t="shared" si="22"/>
        <v>1</v>
      </c>
      <c r="G99" s="495">
        <f aca="true" t="shared" si="26" ref="G99:G106">E99</f>
        <v>8469</v>
      </c>
      <c r="H99" s="495"/>
      <c r="I99" s="104"/>
      <c r="J99" s="105"/>
      <c r="K99" s="106"/>
      <c r="L99" s="106"/>
      <c r="M99" s="205"/>
    </row>
    <row r="100" spans="1:13" s="30" customFormat="1" ht="12.75" customHeight="1">
      <c r="A100" s="55"/>
      <c r="B100" s="23" t="s">
        <v>728</v>
      </c>
      <c r="C100" s="20" t="s">
        <v>172</v>
      </c>
      <c r="D100" s="43">
        <v>9180</v>
      </c>
      <c r="E100" s="489">
        <v>9180</v>
      </c>
      <c r="F100" s="620">
        <f t="shared" si="22"/>
        <v>1</v>
      </c>
      <c r="G100" s="495">
        <f t="shared" si="26"/>
        <v>9180</v>
      </c>
      <c r="H100" s="495"/>
      <c r="I100" s="104"/>
      <c r="J100" s="105"/>
      <c r="K100" s="106"/>
      <c r="L100" s="106"/>
      <c r="M100" s="205"/>
    </row>
    <row r="101" spans="1:13" s="30" customFormat="1" ht="12.75" customHeight="1">
      <c r="A101" s="55"/>
      <c r="B101" s="23" t="s">
        <v>732</v>
      </c>
      <c r="C101" s="20" t="s">
        <v>174</v>
      </c>
      <c r="D101" s="43">
        <v>8100</v>
      </c>
      <c r="E101" s="489">
        <v>8100</v>
      </c>
      <c r="F101" s="620">
        <f t="shared" si="22"/>
        <v>1</v>
      </c>
      <c r="G101" s="495">
        <f t="shared" si="26"/>
        <v>8100</v>
      </c>
      <c r="H101" s="495"/>
      <c r="I101" s="104"/>
      <c r="J101" s="105"/>
      <c r="K101" s="106"/>
      <c r="L101" s="106"/>
      <c r="M101" s="205"/>
    </row>
    <row r="102" spans="1:13" s="30" customFormat="1" ht="12.75" customHeight="1">
      <c r="A102" s="55"/>
      <c r="B102" s="23" t="s">
        <v>275</v>
      </c>
      <c r="C102" s="20" t="s">
        <v>551</v>
      </c>
      <c r="D102" s="43">
        <v>450</v>
      </c>
      <c r="E102" s="489">
        <v>450.01</v>
      </c>
      <c r="F102" s="620">
        <f t="shared" si="22"/>
        <v>1.0000222222222221</v>
      </c>
      <c r="G102" s="495">
        <f t="shared" si="26"/>
        <v>450.01</v>
      </c>
      <c r="H102" s="495"/>
      <c r="I102" s="104"/>
      <c r="J102" s="105"/>
      <c r="K102" s="106"/>
      <c r="L102" s="106"/>
      <c r="M102" s="205"/>
    </row>
    <row r="103" spans="1:13" s="30" customFormat="1" ht="12.75" customHeight="1">
      <c r="A103" s="55"/>
      <c r="B103" s="23" t="s">
        <v>734</v>
      </c>
      <c r="C103" s="20" t="s">
        <v>735</v>
      </c>
      <c r="D103" s="43">
        <v>136</v>
      </c>
      <c r="E103" s="489">
        <v>135.91</v>
      </c>
      <c r="F103" s="620">
        <f t="shared" si="22"/>
        <v>0.9993382352941176</v>
      </c>
      <c r="G103" s="495">
        <f t="shared" si="26"/>
        <v>135.91</v>
      </c>
      <c r="H103" s="495"/>
      <c r="I103" s="104"/>
      <c r="J103" s="105"/>
      <c r="K103" s="106"/>
      <c r="L103" s="106"/>
      <c r="M103" s="205"/>
    </row>
    <row r="104" spans="1:13" s="30" customFormat="1" ht="12.75" customHeight="1">
      <c r="A104" s="55"/>
      <c r="B104" s="23" t="s">
        <v>276</v>
      </c>
      <c r="C104" s="20" t="s">
        <v>684</v>
      </c>
      <c r="D104" s="43">
        <v>1015</v>
      </c>
      <c r="E104" s="489">
        <v>1015</v>
      </c>
      <c r="F104" s="620">
        <f t="shared" si="22"/>
        <v>1</v>
      </c>
      <c r="G104" s="495">
        <f t="shared" si="26"/>
        <v>1015</v>
      </c>
      <c r="H104" s="495"/>
      <c r="I104" s="104"/>
      <c r="J104" s="105"/>
      <c r="K104" s="106"/>
      <c r="L104" s="106"/>
      <c r="M104" s="205"/>
    </row>
    <row r="105" spans="1:13" s="30" customFormat="1" ht="12.75" customHeight="1">
      <c r="A105" s="55"/>
      <c r="B105" s="23" t="s">
        <v>277</v>
      </c>
      <c r="C105" s="20" t="s">
        <v>280</v>
      </c>
      <c r="D105" s="43">
        <v>1300</v>
      </c>
      <c r="E105" s="489">
        <v>1300</v>
      </c>
      <c r="F105" s="620">
        <f t="shared" si="22"/>
        <v>1</v>
      </c>
      <c r="G105" s="495">
        <f t="shared" si="26"/>
        <v>1300</v>
      </c>
      <c r="H105" s="495"/>
      <c r="I105" s="104"/>
      <c r="J105" s="105"/>
      <c r="K105" s="106"/>
      <c r="L105" s="106"/>
      <c r="M105" s="205"/>
    </row>
    <row r="106" spans="1:13" s="30" customFormat="1" ht="12.75" customHeight="1">
      <c r="A106" s="55"/>
      <c r="B106" s="23" t="s">
        <v>278</v>
      </c>
      <c r="C106" s="20" t="s">
        <v>717</v>
      </c>
      <c r="D106" s="43">
        <v>5500</v>
      </c>
      <c r="E106" s="489">
        <v>5500</v>
      </c>
      <c r="F106" s="620">
        <f t="shared" si="22"/>
        <v>1</v>
      </c>
      <c r="G106" s="495">
        <f t="shared" si="26"/>
        <v>5500</v>
      </c>
      <c r="H106" s="495"/>
      <c r="I106" s="104"/>
      <c r="J106" s="105"/>
      <c r="K106" s="106"/>
      <c r="L106" s="106"/>
      <c r="M106" s="205"/>
    </row>
    <row r="107" spans="1:13" s="29" customFormat="1" ht="15.75" customHeight="1">
      <c r="A107" s="53" t="s">
        <v>152</v>
      </c>
      <c r="B107" s="49"/>
      <c r="C107" s="39" t="s">
        <v>153</v>
      </c>
      <c r="D107" s="103">
        <f>SUM(D108:D133)</f>
        <v>2539030</v>
      </c>
      <c r="E107" s="491">
        <f aca="true" t="shared" si="27" ref="E107:M107">SUM(E108:E133)</f>
        <v>2528974.2699999996</v>
      </c>
      <c r="F107" s="622">
        <f t="shared" si="22"/>
        <v>0.9960395387214801</v>
      </c>
      <c r="G107" s="491">
        <f t="shared" si="27"/>
        <v>2484534.2699999996</v>
      </c>
      <c r="H107" s="491">
        <f t="shared" si="27"/>
        <v>1561130.63</v>
      </c>
      <c r="I107" s="491">
        <f t="shared" si="27"/>
        <v>283415.2</v>
      </c>
      <c r="J107" s="491">
        <f t="shared" si="27"/>
        <v>10000</v>
      </c>
      <c r="K107" s="491">
        <f t="shared" si="27"/>
        <v>0</v>
      </c>
      <c r="L107" s="491">
        <f t="shared" si="27"/>
        <v>0</v>
      </c>
      <c r="M107" s="918">
        <f t="shared" si="27"/>
        <v>44440</v>
      </c>
    </row>
    <row r="108" spans="1:13" s="29" customFormat="1" ht="15.75" customHeight="1">
      <c r="A108" s="214"/>
      <c r="B108" s="76" t="s">
        <v>148</v>
      </c>
      <c r="C108" s="20" t="s">
        <v>270</v>
      </c>
      <c r="D108" s="108">
        <v>10000</v>
      </c>
      <c r="E108" s="489">
        <v>10000</v>
      </c>
      <c r="F108" s="620">
        <f t="shared" si="22"/>
        <v>1</v>
      </c>
      <c r="G108" s="495">
        <f>E108</f>
        <v>10000</v>
      </c>
      <c r="H108" s="495"/>
      <c r="I108" s="108"/>
      <c r="J108" s="493">
        <f>G108</f>
        <v>10000</v>
      </c>
      <c r="K108" s="108"/>
      <c r="L108" s="108"/>
      <c r="M108" s="215"/>
    </row>
    <row r="109" spans="1:13" s="30" customFormat="1" ht="15" customHeight="1">
      <c r="A109" s="55"/>
      <c r="B109" s="23" t="s">
        <v>544</v>
      </c>
      <c r="C109" s="20" t="s">
        <v>518</v>
      </c>
      <c r="D109" s="43">
        <v>660</v>
      </c>
      <c r="E109" s="489">
        <v>660</v>
      </c>
      <c r="F109" s="620">
        <f t="shared" si="22"/>
        <v>1</v>
      </c>
      <c r="G109" s="495">
        <f aca="true" t="shared" si="28" ref="G109:G131">E109</f>
        <v>660</v>
      </c>
      <c r="H109" s="495"/>
      <c r="I109" s="104"/>
      <c r="J109" s="105"/>
      <c r="K109" s="106"/>
      <c r="L109" s="106"/>
      <c r="M109" s="205"/>
    </row>
    <row r="110" spans="1:13" s="30" customFormat="1" ht="14.25" customHeight="1">
      <c r="A110" s="55"/>
      <c r="B110" s="23" t="s">
        <v>719</v>
      </c>
      <c r="C110" s="20" t="s">
        <v>671</v>
      </c>
      <c r="D110" s="43">
        <v>1450761</v>
      </c>
      <c r="E110" s="489">
        <v>1450760.69</v>
      </c>
      <c r="F110" s="620">
        <f t="shared" si="22"/>
        <v>0.9999997863190422</v>
      </c>
      <c r="G110" s="495">
        <f t="shared" si="28"/>
        <v>1450760.69</v>
      </c>
      <c r="H110" s="495">
        <f>G110</f>
        <v>1450760.69</v>
      </c>
      <c r="I110" s="104"/>
      <c r="J110" s="105"/>
      <c r="K110" s="106"/>
      <c r="L110" s="106"/>
      <c r="M110" s="205"/>
    </row>
    <row r="111" spans="1:13" s="30" customFormat="1" ht="15" customHeight="1">
      <c r="A111" s="55"/>
      <c r="B111" s="23" t="s">
        <v>722</v>
      </c>
      <c r="C111" s="20" t="s">
        <v>723</v>
      </c>
      <c r="D111" s="43">
        <v>105054</v>
      </c>
      <c r="E111" s="489">
        <v>105054.49</v>
      </c>
      <c r="F111" s="620">
        <f t="shared" si="22"/>
        <v>1.0000046642679004</v>
      </c>
      <c r="G111" s="495">
        <f t="shared" si="28"/>
        <v>105054.49</v>
      </c>
      <c r="H111" s="495">
        <f>G111</f>
        <v>105054.49</v>
      </c>
      <c r="I111" s="104"/>
      <c r="J111" s="105"/>
      <c r="K111" s="106"/>
      <c r="L111" s="106"/>
      <c r="M111" s="205"/>
    </row>
    <row r="112" spans="1:13" s="30" customFormat="1" ht="13.5" customHeight="1">
      <c r="A112" s="55"/>
      <c r="B112" s="58" t="s">
        <v>142</v>
      </c>
      <c r="C112" s="20" t="s">
        <v>122</v>
      </c>
      <c r="D112" s="43">
        <v>245107</v>
      </c>
      <c r="E112" s="489">
        <v>245107.1</v>
      </c>
      <c r="F112" s="620">
        <f t="shared" si="22"/>
        <v>1.0000004079850842</v>
      </c>
      <c r="G112" s="495">
        <f t="shared" si="28"/>
        <v>245107.1</v>
      </c>
      <c r="H112" s="495"/>
      <c r="I112" s="496">
        <f>G112</f>
        <v>245107.1</v>
      </c>
      <c r="J112" s="105"/>
      <c r="K112" s="106"/>
      <c r="L112" s="106"/>
      <c r="M112" s="205"/>
    </row>
    <row r="113" spans="1:13" s="30" customFormat="1" ht="14.25" customHeight="1">
      <c r="A113" s="55"/>
      <c r="B113" s="58" t="s">
        <v>724</v>
      </c>
      <c r="C113" s="20" t="s">
        <v>725</v>
      </c>
      <c r="D113" s="43">
        <v>38308</v>
      </c>
      <c r="E113" s="489">
        <v>38308.1</v>
      </c>
      <c r="F113" s="620">
        <f t="shared" si="22"/>
        <v>1.0000026104207997</v>
      </c>
      <c r="G113" s="495">
        <f t="shared" si="28"/>
        <v>38308.1</v>
      </c>
      <c r="H113" s="495"/>
      <c r="I113" s="496">
        <f>G113</f>
        <v>38308.1</v>
      </c>
      <c r="J113" s="105"/>
      <c r="K113" s="106"/>
      <c r="L113" s="106"/>
      <c r="M113" s="205"/>
    </row>
    <row r="114" spans="1:13" s="30" customFormat="1" ht="14.25" customHeight="1">
      <c r="A114" s="55"/>
      <c r="B114" s="58" t="s">
        <v>491</v>
      </c>
      <c r="C114" s="20" t="s">
        <v>492</v>
      </c>
      <c r="D114" s="43">
        <v>5500</v>
      </c>
      <c r="E114" s="489">
        <v>5315.45</v>
      </c>
      <c r="F114" s="620">
        <f t="shared" si="22"/>
        <v>0.9664454545454545</v>
      </c>
      <c r="G114" s="495">
        <f t="shared" si="28"/>
        <v>5315.45</v>
      </c>
      <c r="H114" s="495">
        <f>G114</f>
        <v>5315.45</v>
      </c>
      <c r="I114" s="104"/>
      <c r="J114" s="105"/>
      <c r="K114" s="106"/>
      <c r="L114" s="106"/>
      <c r="M114" s="205"/>
    </row>
    <row r="115" spans="1:13" s="30" customFormat="1" ht="15" customHeight="1">
      <c r="A115" s="55"/>
      <c r="B115" s="23" t="s">
        <v>726</v>
      </c>
      <c r="C115" s="20" t="s">
        <v>196</v>
      </c>
      <c r="D115" s="43">
        <v>66000</v>
      </c>
      <c r="E115" s="489">
        <v>64626.21</v>
      </c>
      <c r="F115" s="620">
        <f t="shared" si="22"/>
        <v>0.979185</v>
      </c>
      <c r="G115" s="495">
        <f t="shared" si="28"/>
        <v>64626.21</v>
      </c>
      <c r="H115" s="495"/>
      <c r="I115" s="104"/>
      <c r="J115" s="105"/>
      <c r="K115" s="106"/>
      <c r="L115" s="106"/>
      <c r="M115" s="205"/>
    </row>
    <row r="116" spans="1:13" s="30" customFormat="1" ht="13.5" customHeight="1">
      <c r="A116" s="55"/>
      <c r="B116" s="23" t="s">
        <v>728</v>
      </c>
      <c r="C116" s="20" t="s">
        <v>172</v>
      </c>
      <c r="D116" s="43">
        <v>44800</v>
      </c>
      <c r="E116" s="489">
        <v>43220.73</v>
      </c>
      <c r="F116" s="620">
        <f t="shared" si="22"/>
        <v>0.9647484375000001</v>
      </c>
      <c r="G116" s="495">
        <f t="shared" si="28"/>
        <v>43220.73</v>
      </c>
      <c r="H116" s="495"/>
      <c r="I116" s="104"/>
      <c r="J116" s="105"/>
      <c r="K116" s="106"/>
      <c r="L116" s="106"/>
      <c r="M116" s="205"/>
    </row>
    <row r="117" spans="1:13" s="30" customFormat="1" ht="14.25" customHeight="1">
      <c r="A117" s="55"/>
      <c r="B117" s="23" t="s">
        <v>162</v>
      </c>
      <c r="C117" s="20" t="s">
        <v>163</v>
      </c>
      <c r="D117" s="43">
        <v>392</v>
      </c>
      <c r="E117" s="489">
        <v>392</v>
      </c>
      <c r="F117" s="620">
        <f t="shared" si="22"/>
        <v>1</v>
      </c>
      <c r="G117" s="495">
        <f t="shared" si="28"/>
        <v>392</v>
      </c>
      <c r="H117" s="495"/>
      <c r="I117" s="104"/>
      <c r="J117" s="105"/>
      <c r="K117" s="106"/>
      <c r="L117" s="106"/>
      <c r="M117" s="205"/>
    </row>
    <row r="118" spans="1:13" s="30" customFormat="1" ht="15.75" customHeight="1">
      <c r="A118" s="55"/>
      <c r="B118" s="23" t="s">
        <v>732</v>
      </c>
      <c r="C118" s="20" t="s">
        <v>174</v>
      </c>
      <c r="D118" s="43">
        <v>422400</v>
      </c>
      <c r="E118" s="489">
        <v>416472.12</v>
      </c>
      <c r="F118" s="620">
        <f t="shared" si="22"/>
        <v>0.9859661931818182</v>
      </c>
      <c r="G118" s="495">
        <f t="shared" si="28"/>
        <v>416472.12</v>
      </c>
      <c r="H118" s="495"/>
      <c r="I118" s="104"/>
      <c r="J118" s="105"/>
      <c r="K118" s="106"/>
      <c r="L118" s="106"/>
      <c r="M118" s="205"/>
    </row>
    <row r="119" spans="1:13" s="30" customFormat="1" ht="13.5" customHeight="1">
      <c r="A119" s="55"/>
      <c r="B119" s="23" t="s">
        <v>493</v>
      </c>
      <c r="C119" s="20" t="s">
        <v>408</v>
      </c>
      <c r="D119" s="43">
        <v>3415</v>
      </c>
      <c r="E119" s="489">
        <v>3414.78</v>
      </c>
      <c r="F119" s="620">
        <f t="shared" si="22"/>
        <v>0.9999355783308932</v>
      </c>
      <c r="G119" s="495">
        <f t="shared" si="28"/>
        <v>3414.78</v>
      </c>
      <c r="H119" s="495"/>
      <c r="I119" s="104"/>
      <c r="J119" s="105"/>
      <c r="K119" s="106"/>
      <c r="L119" s="106"/>
      <c r="M119" s="205"/>
    </row>
    <row r="120" spans="1:13" s="30" customFormat="1" ht="15.75" customHeight="1">
      <c r="A120" s="55"/>
      <c r="B120" s="23" t="s">
        <v>282</v>
      </c>
      <c r="C120" s="20" t="s">
        <v>550</v>
      </c>
      <c r="D120" s="43">
        <v>9234</v>
      </c>
      <c r="E120" s="489">
        <v>9234</v>
      </c>
      <c r="F120" s="620">
        <f t="shared" si="22"/>
        <v>1</v>
      </c>
      <c r="G120" s="495">
        <f t="shared" si="28"/>
        <v>9234</v>
      </c>
      <c r="H120" s="495"/>
      <c r="I120" s="104"/>
      <c r="J120" s="105"/>
      <c r="K120" s="106"/>
      <c r="L120" s="106"/>
      <c r="M120" s="205"/>
    </row>
    <row r="121" spans="1:13" s="30" customFormat="1" ht="14.25" customHeight="1">
      <c r="A121" s="55"/>
      <c r="B121" s="23" t="s">
        <v>275</v>
      </c>
      <c r="C121" s="20" t="s">
        <v>551</v>
      </c>
      <c r="D121" s="43">
        <v>12868</v>
      </c>
      <c r="E121" s="489">
        <v>12867.57</v>
      </c>
      <c r="F121" s="620">
        <f t="shared" si="22"/>
        <v>0.9999665837737022</v>
      </c>
      <c r="G121" s="495">
        <f t="shared" si="28"/>
        <v>12867.57</v>
      </c>
      <c r="H121" s="495"/>
      <c r="I121" s="104"/>
      <c r="J121" s="105"/>
      <c r="K121" s="106"/>
      <c r="L121" s="106"/>
      <c r="M121" s="205"/>
    </row>
    <row r="122" spans="1:13" s="30" customFormat="1" ht="16.5" customHeight="1">
      <c r="A122" s="55"/>
      <c r="B122" s="23" t="s">
        <v>283</v>
      </c>
      <c r="C122" s="20" t="s">
        <v>686</v>
      </c>
      <c r="D122" s="43">
        <v>522</v>
      </c>
      <c r="E122" s="489">
        <v>481.64</v>
      </c>
      <c r="F122" s="620">
        <f t="shared" si="22"/>
        <v>0.9226819923371647</v>
      </c>
      <c r="G122" s="495">
        <f t="shared" si="28"/>
        <v>481.64</v>
      </c>
      <c r="H122" s="495"/>
      <c r="I122" s="104"/>
      <c r="J122" s="105"/>
      <c r="K122" s="106"/>
      <c r="L122" s="106"/>
      <c r="M122" s="205"/>
    </row>
    <row r="123" spans="1:13" s="30" customFormat="1" ht="14.25" customHeight="1">
      <c r="A123" s="55"/>
      <c r="B123" s="23" t="s">
        <v>734</v>
      </c>
      <c r="C123" s="20" t="s">
        <v>735</v>
      </c>
      <c r="D123" s="43">
        <v>8500</v>
      </c>
      <c r="E123" s="489">
        <v>7999.14</v>
      </c>
      <c r="F123" s="620">
        <f t="shared" si="22"/>
        <v>0.9410752941176471</v>
      </c>
      <c r="G123" s="495">
        <f t="shared" si="28"/>
        <v>7999.14</v>
      </c>
      <c r="H123" s="495"/>
      <c r="I123" s="104"/>
      <c r="J123" s="105"/>
      <c r="K123" s="106"/>
      <c r="L123" s="106"/>
      <c r="M123" s="205"/>
    </row>
    <row r="124" spans="1:13" s="30" customFormat="1" ht="13.5" customHeight="1">
      <c r="A124" s="55"/>
      <c r="B124" s="23" t="s">
        <v>534</v>
      </c>
      <c r="C124" s="20" t="s">
        <v>535</v>
      </c>
      <c r="D124" s="43">
        <v>135</v>
      </c>
      <c r="E124" s="489">
        <v>134.78</v>
      </c>
      <c r="F124" s="620">
        <f t="shared" si="22"/>
        <v>0.9983703703703704</v>
      </c>
      <c r="G124" s="495">
        <f t="shared" si="28"/>
        <v>134.78</v>
      </c>
      <c r="H124" s="495"/>
      <c r="I124" s="104"/>
      <c r="J124" s="105"/>
      <c r="K124" s="106"/>
      <c r="L124" s="106"/>
      <c r="M124" s="205"/>
    </row>
    <row r="125" spans="1:13" s="30" customFormat="1" ht="13.5" customHeight="1">
      <c r="A125" s="55"/>
      <c r="B125" s="23" t="s">
        <v>736</v>
      </c>
      <c r="C125" s="20" t="s">
        <v>737</v>
      </c>
      <c r="D125" s="43">
        <v>666</v>
      </c>
      <c r="E125" s="489">
        <v>666</v>
      </c>
      <c r="F125" s="620">
        <f t="shared" si="22"/>
        <v>1</v>
      </c>
      <c r="G125" s="495">
        <f t="shared" si="28"/>
        <v>666</v>
      </c>
      <c r="H125" s="495"/>
      <c r="I125" s="104"/>
      <c r="J125" s="105"/>
      <c r="K125" s="106"/>
      <c r="L125" s="106"/>
      <c r="M125" s="205"/>
    </row>
    <row r="126" spans="1:13" s="30" customFormat="1" ht="12.75" customHeight="1">
      <c r="A126" s="55"/>
      <c r="B126" s="23" t="s">
        <v>738</v>
      </c>
      <c r="C126" s="20" t="s">
        <v>739</v>
      </c>
      <c r="D126" s="43">
        <v>37949</v>
      </c>
      <c r="E126" s="489">
        <v>37948.6</v>
      </c>
      <c r="F126" s="620">
        <f t="shared" si="22"/>
        <v>0.9999894595378007</v>
      </c>
      <c r="G126" s="495">
        <f t="shared" si="28"/>
        <v>37948.6</v>
      </c>
      <c r="H126" s="495"/>
      <c r="I126" s="104"/>
      <c r="J126" s="105"/>
      <c r="K126" s="106"/>
      <c r="L126" s="106"/>
      <c r="M126" s="205"/>
    </row>
    <row r="127" spans="1:13" s="30" customFormat="1" ht="14.25" customHeight="1">
      <c r="A127" s="56"/>
      <c r="B127" s="58" t="s">
        <v>126</v>
      </c>
      <c r="C127" s="20" t="s">
        <v>127</v>
      </c>
      <c r="D127" s="43">
        <v>189</v>
      </c>
      <c r="E127" s="489">
        <v>188.8</v>
      </c>
      <c r="F127" s="620">
        <f t="shared" si="22"/>
        <v>0.998941798941799</v>
      </c>
      <c r="G127" s="495">
        <f t="shared" si="28"/>
        <v>188.8</v>
      </c>
      <c r="H127" s="495"/>
      <c r="I127" s="104"/>
      <c r="J127" s="105"/>
      <c r="K127" s="106"/>
      <c r="L127" s="106"/>
      <c r="M127" s="205"/>
    </row>
    <row r="128" spans="1:13" s="30" customFormat="1" ht="12.75" customHeight="1">
      <c r="A128" s="56"/>
      <c r="B128" s="58" t="s">
        <v>499</v>
      </c>
      <c r="C128" s="20" t="s">
        <v>687</v>
      </c>
      <c r="D128" s="43">
        <v>500</v>
      </c>
      <c r="E128" s="489">
        <v>364.87</v>
      </c>
      <c r="F128" s="620">
        <f t="shared" si="22"/>
        <v>0.72974</v>
      </c>
      <c r="G128" s="495">
        <f t="shared" si="28"/>
        <v>364.87</v>
      </c>
      <c r="H128" s="495"/>
      <c r="I128" s="104"/>
      <c r="J128" s="105"/>
      <c r="K128" s="106"/>
      <c r="L128" s="106"/>
      <c r="M128" s="205"/>
    </row>
    <row r="129" spans="1:13" s="30" customFormat="1" ht="12.75" customHeight="1">
      <c r="A129" s="56"/>
      <c r="B129" s="58" t="s">
        <v>276</v>
      </c>
      <c r="C129" s="20" t="s">
        <v>453</v>
      </c>
      <c r="D129" s="43">
        <v>10500</v>
      </c>
      <c r="E129" s="489">
        <v>10437.78</v>
      </c>
      <c r="F129" s="620">
        <f t="shared" si="22"/>
        <v>0.9940742857142858</v>
      </c>
      <c r="G129" s="495">
        <f t="shared" si="28"/>
        <v>10437.78</v>
      </c>
      <c r="H129" s="495"/>
      <c r="I129" s="104"/>
      <c r="J129" s="105"/>
      <c r="K129" s="106"/>
      <c r="L129" s="106"/>
      <c r="M129" s="205"/>
    </row>
    <row r="130" spans="1:13" s="30" customFormat="1" ht="13.5" customHeight="1">
      <c r="A130" s="56"/>
      <c r="B130" s="58" t="s">
        <v>277</v>
      </c>
      <c r="C130" s="20" t="s">
        <v>280</v>
      </c>
      <c r="D130" s="43">
        <v>3930</v>
      </c>
      <c r="E130" s="489">
        <v>3820.54</v>
      </c>
      <c r="F130" s="620">
        <f t="shared" si="22"/>
        <v>0.972147582697201</v>
      </c>
      <c r="G130" s="495">
        <f t="shared" si="28"/>
        <v>3820.54</v>
      </c>
      <c r="H130" s="495"/>
      <c r="I130" s="104"/>
      <c r="J130" s="105"/>
      <c r="K130" s="106"/>
      <c r="L130" s="106"/>
      <c r="M130" s="205"/>
    </row>
    <row r="131" spans="1:13" s="30" customFormat="1" ht="14.25" customHeight="1">
      <c r="A131" s="56"/>
      <c r="B131" s="58" t="s">
        <v>278</v>
      </c>
      <c r="C131" s="20" t="s">
        <v>281</v>
      </c>
      <c r="D131" s="43">
        <v>17200</v>
      </c>
      <c r="E131" s="489">
        <v>17058.88</v>
      </c>
      <c r="F131" s="620">
        <f t="shared" si="22"/>
        <v>0.9917953488372093</v>
      </c>
      <c r="G131" s="495">
        <f t="shared" si="28"/>
        <v>17058.88</v>
      </c>
      <c r="H131" s="495"/>
      <c r="I131" s="104"/>
      <c r="J131" s="105"/>
      <c r="K131" s="106"/>
      <c r="L131" s="106"/>
      <c r="M131" s="205"/>
    </row>
    <row r="132" spans="1:13" s="30" customFormat="1" ht="16.5" customHeight="1">
      <c r="A132" s="56"/>
      <c r="B132" s="58" t="s">
        <v>128</v>
      </c>
      <c r="C132" s="20" t="s">
        <v>866</v>
      </c>
      <c r="D132" s="43">
        <v>2440</v>
      </c>
      <c r="E132" s="489">
        <v>2440</v>
      </c>
      <c r="F132" s="620">
        <f t="shared" si="22"/>
        <v>1</v>
      </c>
      <c r="G132" s="495"/>
      <c r="H132" s="495"/>
      <c r="I132" s="104"/>
      <c r="J132" s="105"/>
      <c r="K132" s="106"/>
      <c r="L132" s="106"/>
      <c r="M132" s="497">
        <f>E132</f>
        <v>2440</v>
      </c>
    </row>
    <row r="133" spans="1:13" s="30" customFormat="1" ht="22.5" customHeight="1">
      <c r="A133" s="55"/>
      <c r="B133" s="23" t="s">
        <v>485</v>
      </c>
      <c r="C133" s="79" t="s">
        <v>688</v>
      </c>
      <c r="D133" s="43">
        <v>42000</v>
      </c>
      <c r="E133" s="489">
        <v>42000</v>
      </c>
      <c r="F133" s="620">
        <f t="shared" si="22"/>
        <v>1</v>
      </c>
      <c r="G133" s="495"/>
      <c r="H133" s="495"/>
      <c r="I133" s="104"/>
      <c r="J133" s="105"/>
      <c r="K133" s="106"/>
      <c r="L133" s="106"/>
      <c r="M133" s="497">
        <f>E133</f>
        <v>42000</v>
      </c>
    </row>
    <row r="134" spans="1:13" s="30" customFormat="1" ht="18" customHeight="1">
      <c r="A134" s="53" t="s">
        <v>154</v>
      </c>
      <c r="B134" s="49"/>
      <c r="C134" s="39" t="s">
        <v>155</v>
      </c>
      <c r="D134" s="103">
        <f>SUM(D135:D142)</f>
        <v>14000</v>
      </c>
      <c r="E134" s="491">
        <f>SUM(E135:E142)</f>
        <v>14000</v>
      </c>
      <c r="F134" s="622">
        <f t="shared" si="22"/>
        <v>1</v>
      </c>
      <c r="G134" s="491">
        <f aca="true" t="shared" si="29" ref="G134:M134">SUM(G135:G142)</f>
        <v>14000</v>
      </c>
      <c r="H134" s="491">
        <f t="shared" si="29"/>
        <v>5800</v>
      </c>
      <c r="I134" s="491">
        <f t="shared" si="29"/>
        <v>957.9499999999999</v>
      </c>
      <c r="J134" s="491">
        <f t="shared" si="29"/>
        <v>0</v>
      </c>
      <c r="K134" s="491">
        <f t="shared" si="29"/>
        <v>0</v>
      </c>
      <c r="L134" s="491">
        <f t="shared" si="29"/>
        <v>0</v>
      </c>
      <c r="M134" s="918">
        <f t="shared" si="29"/>
        <v>0</v>
      </c>
    </row>
    <row r="135" spans="1:13" s="30" customFormat="1" ht="18.75" customHeight="1">
      <c r="A135" s="56"/>
      <c r="B135" s="23" t="s">
        <v>718</v>
      </c>
      <c r="C135" s="20" t="s">
        <v>151</v>
      </c>
      <c r="D135" s="43">
        <v>5330</v>
      </c>
      <c r="E135" s="489">
        <v>5330</v>
      </c>
      <c r="F135" s="620">
        <f t="shared" si="22"/>
        <v>1</v>
      </c>
      <c r="G135" s="495">
        <f aca="true" t="shared" si="30" ref="G135:G142">E135</f>
        <v>5330</v>
      </c>
      <c r="H135" s="495"/>
      <c r="I135" s="104"/>
      <c r="J135" s="105"/>
      <c r="K135" s="106"/>
      <c r="L135" s="106"/>
      <c r="M135" s="205"/>
    </row>
    <row r="136" spans="1:13" s="30" customFormat="1" ht="15.75" customHeight="1">
      <c r="A136" s="55"/>
      <c r="B136" s="23" t="s">
        <v>121</v>
      </c>
      <c r="C136" s="20" t="s">
        <v>156</v>
      </c>
      <c r="D136" s="43">
        <v>838</v>
      </c>
      <c r="E136" s="489">
        <v>837.9</v>
      </c>
      <c r="F136" s="620">
        <f t="shared" si="22"/>
        <v>0.9998806682577566</v>
      </c>
      <c r="G136" s="495">
        <f t="shared" si="30"/>
        <v>837.9</v>
      </c>
      <c r="H136" s="495"/>
      <c r="I136" s="496">
        <f>G136</f>
        <v>837.9</v>
      </c>
      <c r="J136" s="105"/>
      <c r="K136" s="106"/>
      <c r="L136" s="106"/>
      <c r="M136" s="205"/>
    </row>
    <row r="137" spans="1:13" s="30" customFormat="1" ht="15.75" customHeight="1">
      <c r="A137" s="55"/>
      <c r="B137" s="23" t="s">
        <v>724</v>
      </c>
      <c r="C137" s="20" t="s">
        <v>725</v>
      </c>
      <c r="D137" s="43">
        <v>120</v>
      </c>
      <c r="E137" s="489">
        <v>120.05</v>
      </c>
      <c r="F137" s="620">
        <f t="shared" si="22"/>
        <v>1.0004166666666667</v>
      </c>
      <c r="G137" s="495">
        <f t="shared" si="30"/>
        <v>120.05</v>
      </c>
      <c r="H137" s="495"/>
      <c r="I137" s="496">
        <f>G137</f>
        <v>120.05</v>
      </c>
      <c r="J137" s="105"/>
      <c r="K137" s="106"/>
      <c r="L137" s="106"/>
      <c r="M137" s="205"/>
    </row>
    <row r="138" spans="1:13" s="30" customFormat="1" ht="15.75" customHeight="1">
      <c r="A138" s="55"/>
      <c r="B138" s="23" t="s">
        <v>491</v>
      </c>
      <c r="C138" s="20" t="s">
        <v>492</v>
      </c>
      <c r="D138" s="43">
        <v>5800</v>
      </c>
      <c r="E138" s="489">
        <v>5800</v>
      </c>
      <c r="F138" s="620">
        <f t="shared" si="22"/>
        <v>1</v>
      </c>
      <c r="G138" s="495">
        <f t="shared" si="30"/>
        <v>5800</v>
      </c>
      <c r="H138" s="495">
        <f>G138</f>
        <v>5800</v>
      </c>
      <c r="I138" s="496"/>
      <c r="J138" s="105"/>
      <c r="K138" s="106"/>
      <c r="L138" s="106"/>
      <c r="M138" s="205"/>
    </row>
    <row r="139" spans="1:13" s="30" customFormat="1" ht="16.5" customHeight="1">
      <c r="A139" s="55"/>
      <c r="B139" s="23" t="s">
        <v>726</v>
      </c>
      <c r="C139" s="20" t="s">
        <v>196</v>
      </c>
      <c r="D139" s="43">
        <v>821</v>
      </c>
      <c r="E139" s="489">
        <v>820.52</v>
      </c>
      <c r="F139" s="620">
        <f t="shared" si="22"/>
        <v>0.999415347137637</v>
      </c>
      <c r="G139" s="495">
        <f t="shared" si="30"/>
        <v>820.52</v>
      </c>
      <c r="H139" s="495"/>
      <c r="I139" s="104"/>
      <c r="J139" s="105"/>
      <c r="K139" s="106"/>
      <c r="L139" s="106"/>
      <c r="M139" s="205"/>
    </row>
    <row r="140" spans="1:13" s="30" customFormat="1" ht="15.75" customHeight="1">
      <c r="A140" s="55"/>
      <c r="B140" s="23" t="s">
        <v>732</v>
      </c>
      <c r="C140" s="20" t="s">
        <v>174</v>
      </c>
      <c r="D140" s="43">
        <v>932</v>
      </c>
      <c r="E140" s="489">
        <v>932.08</v>
      </c>
      <c r="F140" s="620">
        <f t="shared" si="22"/>
        <v>1.0000858369098713</v>
      </c>
      <c r="G140" s="495">
        <f t="shared" si="30"/>
        <v>932.08</v>
      </c>
      <c r="H140" s="495"/>
      <c r="I140" s="104"/>
      <c r="J140" s="105"/>
      <c r="K140" s="106"/>
      <c r="L140" s="106"/>
      <c r="M140" s="205"/>
    </row>
    <row r="141" spans="1:13" s="30" customFormat="1" ht="18" customHeight="1">
      <c r="A141" s="55"/>
      <c r="B141" s="23" t="s">
        <v>275</v>
      </c>
      <c r="C141" s="20" t="s">
        <v>551</v>
      </c>
      <c r="D141" s="43">
        <v>100</v>
      </c>
      <c r="E141" s="489">
        <v>99.97</v>
      </c>
      <c r="F141" s="620">
        <f t="shared" si="22"/>
        <v>0.9997</v>
      </c>
      <c r="G141" s="495">
        <f t="shared" si="30"/>
        <v>99.97</v>
      </c>
      <c r="H141" s="495"/>
      <c r="I141" s="104"/>
      <c r="J141" s="105"/>
      <c r="K141" s="106"/>
      <c r="L141" s="106"/>
      <c r="M141" s="205"/>
    </row>
    <row r="142" spans="1:13" s="30" customFormat="1" ht="20.25" customHeight="1">
      <c r="A142" s="55"/>
      <c r="B142" s="23" t="s">
        <v>277</v>
      </c>
      <c r="C142" s="20" t="s">
        <v>280</v>
      </c>
      <c r="D142" s="43">
        <v>59</v>
      </c>
      <c r="E142" s="489">
        <v>59.48</v>
      </c>
      <c r="F142" s="620">
        <f t="shared" si="22"/>
        <v>1.0081355932203389</v>
      </c>
      <c r="G142" s="495">
        <f t="shared" si="30"/>
        <v>59.48</v>
      </c>
      <c r="H142" s="495"/>
      <c r="I142" s="104"/>
      <c r="J142" s="105"/>
      <c r="K142" s="106"/>
      <c r="L142" s="106"/>
      <c r="M142" s="205"/>
    </row>
    <row r="143" spans="1:13" s="29" customFormat="1" ht="23.25" customHeight="1">
      <c r="A143" s="53" t="s">
        <v>319</v>
      </c>
      <c r="B143" s="49"/>
      <c r="C143" s="39" t="s">
        <v>320</v>
      </c>
      <c r="D143" s="103">
        <f>SUM(D144:D147)</f>
        <v>30272</v>
      </c>
      <c r="E143" s="491">
        <f aca="true" t="shared" si="31" ref="E143:M143">SUM(E144:E147)</f>
        <v>30272</v>
      </c>
      <c r="F143" s="622">
        <f t="shared" si="22"/>
        <v>1</v>
      </c>
      <c r="G143" s="491">
        <f t="shared" si="31"/>
        <v>30272</v>
      </c>
      <c r="H143" s="491">
        <f t="shared" si="31"/>
        <v>1800</v>
      </c>
      <c r="I143" s="491">
        <f t="shared" si="31"/>
        <v>0</v>
      </c>
      <c r="J143" s="491">
        <f t="shared" si="31"/>
        <v>0</v>
      </c>
      <c r="K143" s="491">
        <f t="shared" si="31"/>
        <v>0</v>
      </c>
      <c r="L143" s="491">
        <f t="shared" si="31"/>
        <v>0</v>
      </c>
      <c r="M143" s="918">
        <f t="shared" si="31"/>
        <v>0</v>
      </c>
    </row>
    <row r="144" spans="1:13" s="30" customFormat="1" ht="19.5" customHeight="1">
      <c r="A144" s="55"/>
      <c r="B144" s="23" t="s">
        <v>491</v>
      </c>
      <c r="C144" s="20" t="s">
        <v>321</v>
      </c>
      <c r="D144" s="43">
        <v>1800</v>
      </c>
      <c r="E144" s="489">
        <v>1800</v>
      </c>
      <c r="F144" s="620">
        <f t="shared" si="22"/>
        <v>1</v>
      </c>
      <c r="G144" s="495">
        <f>E144</f>
        <v>1800</v>
      </c>
      <c r="H144" s="495">
        <f>G144</f>
        <v>1800</v>
      </c>
      <c r="I144" s="104"/>
      <c r="J144" s="105"/>
      <c r="K144" s="106"/>
      <c r="L144" s="106"/>
      <c r="M144" s="205"/>
    </row>
    <row r="145" spans="1:13" s="30" customFormat="1" ht="18.75" customHeight="1">
      <c r="A145" s="55"/>
      <c r="B145" s="23" t="s">
        <v>726</v>
      </c>
      <c r="C145" s="20" t="s">
        <v>196</v>
      </c>
      <c r="D145" s="43">
        <v>16814</v>
      </c>
      <c r="E145" s="489">
        <v>16813.7</v>
      </c>
      <c r="F145" s="620">
        <f t="shared" si="22"/>
        <v>0.9999821577257049</v>
      </c>
      <c r="G145" s="495">
        <f>E145</f>
        <v>16813.7</v>
      </c>
      <c r="H145" s="495"/>
      <c r="I145" s="104"/>
      <c r="J145" s="105"/>
      <c r="K145" s="106"/>
      <c r="L145" s="106"/>
      <c r="M145" s="205"/>
    </row>
    <row r="146" spans="1:13" s="31" customFormat="1" ht="18.75" customHeight="1">
      <c r="A146" s="55"/>
      <c r="B146" s="23" t="s">
        <v>732</v>
      </c>
      <c r="C146" s="20" t="s">
        <v>174</v>
      </c>
      <c r="D146" s="43">
        <v>10558</v>
      </c>
      <c r="E146" s="489">
        <v>10558.3</v>
      </c>
      <c r="F146" s="620">
        <f t="shared" si="22"/>
        <v>1.0000284144724378</v>
      </c>
      <c r="G146" s="495">
        <f>E146</f>
        <v>10558.3</v>
      </c>
      <c r="H146" s="495"/>
      <c r="I146" s="104"/>
      <c r="J146" s="105"/>
      <c r="K146" s="106"/>
      <c r="L146" s="106"/>
      <c r="M146" s="205"/>
    </row>
    <row r="147" spans="1:13" s="31" customFormat="1" ht="18" customHeight="1">
      <c r="A147" s="55"/>
      <c r="B147" s="23" t="s">
        <v>278</v>
      </c>
      <c r="C147" s="20" t="s">
        <v>281</v>
      </c>
      <c r="D147" s="43">
        <v>1100</v>
      </c>
      <c r="E147" s="489">
        <v>1100</v>
      </c>
      <c r="F147" s="620">
        <f t="shared" si="22"/>
        <v>1</v>
      </c>
      <c r="G147" s="495">
        <f>E147</f>
        <v>1100</v>
      </c>
      <c r="H147" s="495"/>
      <c r="I147" s="104"/>
      <c r="J147" s="105"/>
      <c r="K147" s="106"/>
      <c r="L147" s="106"/>
      <c r="M147" s="205"/>
    </row>
    <row r="148" spans="1:13" s="31" customFormat="1" ht="24.75" customHeight="1">
      <c r="A148" s="53" t="s">
        <v>157</v>
      </c>
      <c r="B148" s="49"/>
      <c r="C148" s="39" t="s">
        <v>158</v>
      </c>
      <c r="D148" s="103">
        <f>SUM(D149:D151)</f>
        <v>19828</v>
      </c>
      <c r="E148" s="491">
        <f>SUM(E149:E151)</f>
        <v>19828</v>
      </c>
      <c r="F148" s="622">
        <f t="shared" si="22"/>
        <v>1</v>
      </c>
      <c r="G148" s="491">
        <f aca="true" t="shared" si="32" ref="G148:M148">SUM(G149:G151)</f>
        <v>19828</v>
      </c>
      <c r="H148" s="491">
        <f t="shared" si="32"/>
        <v>0</v>
      </c>
      <c r="I148" s="491">
        <f t="shared" si="32"/>
        <v>0</v>
      </c>
      <c r="J148" s="491">
        <f t="shared" si="32"/>
        <v>0</v>
      </c>
      <c r="K148" s="491">
        <f t="shared" si="32"/>
        <v>0</v>
      </c>
      <c r="L148" s="491">
        <f t="shared" si="32"/>
        <v>0</v>
      </c>
      <c r="M148" s="918">
        <f t="shared" si="32"/>
        <v>0</v>
      </c>
    </row>
    <row r="149" spans="1:13" s="30" customFormat="1" ht="18.75" customHeight="1">
      <c r="A149" s="55"/>
      <c r="B149" s="23" t="s">
        <v>726</v>
      </c>
      <c r="C149" s="20" t="s">
        <v>196</v>
      </c>
      <c r="D149" s="43">
        <v>7350</v>
      </c>
      <c r="E149" s="489">
        <v>7350</v>
      </c>
      <c r="F149" s="620">
        <f t="shared" si="22"/>
        <v>1</v>
      </c>
      <c r="G149" s="495">
        <f>E149</f>
        <v>7350</v>
      </c>
      <c r="H149" s="495"/>
      <c r="I149" s="104"/>
      <c r="J149" s="105"/>
      <c r="K149" s="106"/>
      <c r="L149" s="106"/>
      <c r="M149" s="205"/>
    </row>
    <row r="150" spans="1:13" s="30" customFormat="1" ht="20.25" customHeight="1">
      <c r="A150" s="55"/>
      <c r="B150" s="23" t="s">
        <v>732</v>
      </c>
      <c r="C150" s="20" t="s">
        <v>174</v>
      </c>
      <c r="D150" s="43">
        <v>1766</v>
      </c>
      <c r="E150" s="489">
        <v>1766.3</v>
      </c>
      <c r="F150" s="620">
        <f aca="true" t="shared" si="33" ref="F150:F213">E150/D150</f>
        <v>1.0001698754246886</v>
      </c>
      <c r="G150" s="495">
        <f>E150</f>
        <v>1766.3</v>
      </c>
      <c r="H150" s="495"/>
      <c r="I150" s="104"/>
      <c r="J150" s="105"/>
      <c r="K150" s="106"/>
      <c r="L150" s="106"/>
      <c r="M150" s="205"/>
    </row>
    <row r="151" spans="1:13" s="30" customFormat="1" ht="21.75" customHeight="1">
      <c r="A151" s="55"/>
      <c r="B151" s="23" t="s">
        <v>736</v>
      </c>
      <c r="C151" s="20" t="s">
        <v>737</v>
      </c>
      <c r="D151" s="43">
        <v>10712</v>
      </c>
      <c r="E151" s="489">
        <v>10711.7</v>
      </c>
      <c r="F151" s="620">
        <f t="shared" si="33"/>
        <v>0.9999719940253922</v>
      </c>
      <c r="G151" s="495">
        <f>E151</f>
        <v>10711.7</v>
      </c>
      <c r="H151" s="495"/>
      <c r="I151" s="104"/>
      <c r="J151" s="105"/>
      <c r="K151" s="106"/>
      <c r="L151" s="106"/>
      <c r="M151" s="205"/>
    </row>
    <row r="152" spans="1:13" s="30" customFormat="1" ht="24" customHeight="1">
      <c r="A152" s="51" t="s">
        <v>159</v>
      </c>
      <c r="B152" s="59"/>
      <c r="C152" s="37" t="s">
        <v>160</v>
      </c>
      <c r="D152" s="73">
        <f>D153</f>
        <v>3090982</v>
      </c>
      <c r="E152" s="492">
        <f aca="true" t="shared" si="34" ref="E152:M152">E153</f>
        <v>3090981.99</v>
      </c>
      <c r="F152" s="623">
        <f t="shared" si="33"/>
        <v>0.9999999967647822</v>
      </c>
      <c r="G152" s="492">
        <f t="shared" si="34"/>
        <v>2291359.0000000005</v>
      </c>
      <c r="H152" s="492">
        <f t="shared" si="34"/>
        <v>1643863.51</v>
      </c>
      <c r="I152" s="492">
        <f t="shared" si="34"/>
        <v>5290.49</v>
      </c>
      <c r="J152" s="492">
        <f t="shared" si="34"/>
        <v>0</v>
      </c>
      <c r="K152" s="492">
        <f t="shared" si="34"/>
        <v>0</v>
      </c>
      <c r="L152" s="492">
        <f t="shared" si="34"/>
        <v>0</v>
      </c>
      <c r="M152" s="919">
        <f t="shared" si="34"/>
        <v>799622.99</v>
      </c>
    </row>
    <row r="153" spans="1:13" s="30" customFormat="1" ht="23.25" customHeight="1">
      <c r="A153" s="53" t="s">
        <v>175</v>
      </c>
      <c r="B153" s="49"/>
      <c r="C153" s="39" t="s">
        <v>176</v>
      </c>
      <c r="D153" s="103">
        <f>SUM(D154:D179)</f>
        <v>3090982</v>
      </c>
      <c r="E153" s="491">
        <f aca="true" t="shared" si="35" ref="E153:M153">SUM(E154:E179)</f>
        <v>3090981.99</v>
      </c>
      <c r="F153" s="622">
        <f t="shared" si="33"/>
        <v>0.9999999967647822</v>
      </c>
      <c r="G153" s="491">
        <f t="shared" si="35"/>
        <v>2291359.0000000005</v>
      </c>
      <c r="H153" s="491">
        <f t="shared" si="35"/>
        <v>1643863.51</v>
      </c>
      <c r="I153" s="491">
        <f t="shared" si="35"/>
        <v>5290.49</v>
      </c>
      <c r="J153" s="491">
        <f t="shared" si="35"/>
        <v>0</v>
      </c>
      <c r="K153" s="491">
        <f t="shared" si="35"/>
        <v>0</v>
      </c>
      <c r="L153" s="491">
        <f t="shared" si="35"/>
        <v>0</v>
      </c>
      <c r="M153" s="918">
        <f t="shared" si="35"/>
        <v>799622.99</v>
      </c>
    </row>
    <row r="154" spans="1:13" s="30" customFormat="1" ht="15.75" customHeight="1">
      <c r="A154" s="55"/>
      <c r="B154" s="23" t="s">
        <v>410</v>
      </c>
      <c r="C154" s="20" t="s">
        <v>411</v>
      </c>
      <c r="D154" s="43">
        <v>142023</v>
      </c>
      <c r="E154" s="489">
        <v>142022.61</v>
      </c>
      <c r="F154" s="620">
        <f t="shared" si="33"/>
        <v>0.9999972539659069</v>
      </c>
      <c r="G154" s="495">
        <f aca="true" t="shared" si="36" ref="G154:G177">E154</f>
        <v>142022.61</v>
      </c>
      <c r="H154" s="495"/>
      <c r="I154" s="104"/>
      <c r="J154" s="104"/>
      <c r="K154" s="106"/>
      <c r="L154" s="106"/>
      <c r="M154" s="205"/>
    </row>
    <row r="155" spans="1:13" s="30" customFormat="1" ht="15.75" customHeight="1">
      <c r="A155" s="55"/>
      <c r="B155" s="23" t="s">
        <v>721</v>
      </c>
      <c r="C155" s="20" t="s">
        <v>419</v>
      </c>
      <c r="D155" s="43">
        <v>24168</v>
      </c>
      <c r="E155" s="489">
        <v>24168</v>
      </c>
      <c r="F155" s="620">
        <f t="shared" si="33"/>
        <v>1</v>
      </c>
      <c r="G155" s="495">
        <f t="shared" si="36"/>
        <v>24168</v>
      </c>
      <c r="H155" s="495">
        <f>G155</f>
        <v>24168</v>
      </c>
      <c r="I155" s="104"/>
      <c r="J155" s="104"/>
      <c r="K155" s="106"/>
      <c r="L155" s="106"/>
      <c r="M155" s="205"/>
    </row>
    <row r="156" spans="1:13" s="30" customFormat="1" ht="15.75" customHeight="1">
      <c r="A156" s="55"/>
      <c r="B156" s="23" t="s">
        <v>722</v>
      </c>
      <c r="C156" s="20" t="s">
        <v>723</v>
      </c>
      <c r="D156" s="43">
        <v>1627</v>
      </c>
      <c r="E156" s="489">
        <v>1627.11</v>
      </c>
      <c r="F156" s="620">
        <f t="shared" si="33"/>
        <v>1.0000676090964966</v>
      </c>
      <c r="G156" s="495">
        <f t="shared" si="36"/>
        <v>1627.11</v>
      </c>
      <c r="H156" s="495">
        <f>G156</f>
        <v>1627.11</v>
      </c>
      <c r="I156" s="104"/>
      <c r="J156" s="104"/>
      <c r="K156" s="106"/>
      <c r="L156" s="106"/>
      <c r="M156" s="205"/>
    </row>
    <row r="157" spans="1:13" s="30" customFormat="1" ht="20.25" customHeight="1">
      <c r="A157" s="55"/>
      <c r="B157" s="23" t="s">
        <v>164</v>
      </c>
      <c r="C157" s="20" t="s">
        <v>705</v>
      </c>
      <c r="D157" s="43">
        <v>1477811</v>
      </c>
      <c r="E157" s="489">
        <v>1477811</v>
      </c>
      <c r="F157" s="620">
        <f t="shared" si="33"/>
        <v>1</v>
      </c>
      <c r="G157" s="495">
        <f t="shared" si="36"/>
        <v>1477811</v>
      </c>
      <c r="H157" s="495">
        <f>G157</f>
        <v>1477811</v>
      </c>
      <c r="I157" s="104"/>
      <c r="J157" s="104"/>
      <c r="K157" s="106"/>
      <c r="L157" s="106"/>
      <c r="M157" s="205"/>
    </row>
    <row r="158" spans="1:13" s="30" customFormat="1" ht="15" customHeight="1">
      <c r="A158" s="55"/>
      <c r="B158" s="23" t="s">
        <v>165</v>
      </c>
      <c r="C158" s="20" t="s">
        <v>166</v>
      </c>
      <c r="D158" s="43">
        <v>42971</v>
      </c>
      <c r="E158" s="489">
        <v>42971.47</v>
      </c>
      <c r="F158" s="620">
        <f t="shared" si="33"/>
        <v>1.0000109376090853</v>
      </c>
      <c r="G158" s="495">
        <f t="shared" si="36"/>
        <v>42971.47</v>
      </c>
      <c r="H158" s="495">
        <f>G158</f>
        <v>42971.47</v>
      </c>
      <c r="I158" s="104"/>
      <c r="J158" s="104"/>
      <c r="K158" s="106"/>
      <c r="L158" s="106"/>
      <c r="M158" s="205"/>
    </row>
    <row r="159" spans="1:13" s="30" customFormat="1" ht="15.75" customHeight="1">
      <c r="A159" s="55"/>
      <c r="B159" s="23" t="s">
        <v>167</v>
      </c>
      <c r="C159" s="20" t="s">
        <v>168</v>
      </c>
      <c r="D159" s="43">
        <v>96686</v>
      </c>
      <c r="E159" s="489">
        <v>96685.93</v>
      </c>
      <c r="F159" s="620">
        <f t="shared" si="33"/>
        <v>0.9999992760068676</v>
      </c>
      <c r="G159" s="495">
        <f t="shared" si="36"/>
        <v>96685.93</v>
      </c>
      <c r="H159" s="495">
        <f>G159</f>
        <v>96685.93</v>
      </c>
      <c r="I159" s="104"/>
      <c r="J159" s="104"/>
      <c r="K159" s="106"/>
      <c r="L159" s="106"/>
      <c r="M159" s="205"/>
    </row>
    <row r="160" spans="1:13" s="30" customFormat="1" ht="15.75" customHeight="1">
      <c r="A160" s="55"/>
      <c r="B160" s="58" t="s">
        <v>142</v>
      </c>
      <c r="C160" s="20" t="s">
        <v>156</v>
      </c>
      <c r="D160" s="43">
        <v>4659</v>
      </c>
      <c r="E160" s="489">
        <v>4658.53</v>
      </c>
      <c r="F160" s="620">
        <f t="shared" si="33"/>
        <v>0.9998991199828289</v>
      </c>
      <c r="G160" s="495">
        <f t="shared" si="36"/>
        <v>4658.53</v>
      </c>
      <c r="H160" s="495"/>
      <c r="I160" s="496">
        <f>G160</f>
        <v>4658.53</v>
      </c>
      <c r="J160" s="104"/>
      <c r="K160" s="106"/>
      <c r="L160" s="106"/>
      <c r="M160" s="205"/>
    </row>
    <row r="161" spans="1:13" s="30" customFormat="1" ht="15.75" customHeight="1">
      <c r="A161" s="55"/>
      <c r="B161" s="23" t="s">
        <v>724</v>
      </c>
      <c r="C161" s="20" t="s">
        <v>725</v>
      </c>
      <c r="D161" s="43">
        <v>632</v>
      </c>
      <c r="E161" s="489">
        <v>631.96</v>
      </c>
      <c r="F161" s="620">
        <f t="shared" si="33"/>
        <v>0.9999367088607596</v>
      </c>
      <c r="G161" s="495">
        <f t="shared" si="36"/>
        <v>631.96</v>
      </c>
      <c r="H161" s="495"/>
      <c r="I161" s="496">
        <f>G161</f>
        <v>631.96</v>
      </c>
      <c r="J161" s="104"/>
      <c r="K161" s="106"/>
      <c r="L161" s="106"/>
      <c r="M161" s="205"/>
    </row>
    <row r="162" spans="1:13" s="30" customFormat="1" ht="15.75" customHeight="1">
      <c r="A162" s="55"/>
      <c r="B162" s="23" t="s">
        <v>491</v>
      </c>
      <c r="C162" s="20" t="s">
        <v>321</v>
      </c>
      <c r="D162" s="43">
        <v>600</v>
      </c>
      <c r="E162" s="489">
        <v>600</v>
      </c>
      <c r="F162" s="620">
        <f t="shared" si="33"/>
        <v>1</v>
      </c>
      <c r="G162" s="495">
        <f t="shared" si="36"/>
        <v>600</v>
      </c>
      <c r="H162" s="495">
        <f>G162</f>
        <v>600</v>
      </c>
      <c r="I162" s="104"/>
      <c r="J162" s="104"/>
      <c r="K162" s="106"/>
      <c r="L162" s="106"/>
      <c r="M162" s="205"/>
    </row>
    <row r="163" spans="1:13" s="30" customFormat="1" ht="15.75" customHeight="1">
      <c r="A163" s="55"/>
      <c r="B163" s="23" t="s">
        <v>412</v>
      </c>
      <c r="C163" s="20" t="s">
        <v>413</v>
      </c>
      <c r="D163" s="43">
        <v>77200</v>
      </c>
      <c r="E163" s="489">
        <v>77200.44</v>
      </c>
      <c r="F163" s="620">
        <f t="shared" si="33"/>
        <v>1.0000056994818654</v>
      </c>
      <c r="G163" s="495">
        <f t="shared" si="36"/>
        <v>77200.44</v>
      </c>
      <c r="H163" s="495"/>
      <c r="I163" s="104"/>
      <c r="J163" s="104"/>
      <c r="K163" s="106"/>
      <c r="L163" s="106"/>
      <c r="M163" s="205"/>
    </row>
    <row r="164" spans="1:13" s="30" customFormat="1" ht="15.75" customHeight="1">
      <c r="A164" s="55"/>
      <c r="B164" s="23" t="s">
        <v>726</v>
      </c>
      <c r="C164" s="20" t="s">
        <v>196</v>
      </c>
      <c r="D164" s="43">
        <v>203985</v>
      </c>
      <c r="E164" s="489">
        <v>203985.45</v>
      </c>
      <c r="F164" s="620">
        <f t="shared" si="33"/>
        <v>1.0000022060445621</v>
      </c>
      <c r="G164" s="495">
        <f t="shared" si="36"/>
        <v>203985.45</v>
      </c>
      <c r="H164" s="495"/>
      <c r="I164" s="104"/>
      <c r="J164" s="104"/>
      <c r="K164" s="106"/>
      <c r="L164" s="106"/>
      <c r="M164" s="205"/>
    </row>
    <row r="165" spans="1:13" s="30" customFormat="1" ht="16.5" customHeight="1">
      <c r="A165" s="55"/>
      <c r="B165" s="23" t="s">
        <v>170</v>
      </c>
      <c r="C165" s="20" t="s">
        <v>171</v>
      </c>
      <c r="D165" s="43">
        <v>72631</v>
      </c>
      <c r="E165" s="489">
        <v>72631.47</v>
      </c>
      <c r="F165" s="620">
        <f t="shared" si="33"/>
        <v>1.0000064710660737</v>
      </c>
      <c r="G165" s="495">
        <f t="shared" si="36"/>
        <v>72631.47</v>
      </c>
      <c r="H165" s="495"/>
      <c r="I165" s="104"/>
      <c r="J165" s="104"/>
      <c r="K165" s="106"/>
      <c r="L165" s="106"/>
      <c r="M165" s="205"/>
    </row>
    <row r="166" spans="1:13" s="30" customFormat="1" ht="15.75" customHeight="1">
      <c r="A166" s="55"/>
      <c r="B166" s="23" t="s">
        <v>728</v>
      </c>
      <c r="C166" s="20" t="s">
        <v>172</v>
      </c>
      <c r="D166" s="43">
        <v>16926</v>
      </c>
      <c r="E166" s="489">
        <v>16926.12</v>
      </c>
      <c r="F166" s="620">
        <f t="shared" si="33"/>
        <v>1.000007089684509</v>
      </c>
      <c r="G166" s="495">
        <f t="shared" si="36"/>
        <v>16926.12</v>
      </c>
      <c r="H166" s="495"/>
      <c r="I166" s="104"/>
      <c r="J166" s="104"/>
      <c r="K166" s="106"/>
      <c r="L166" s="106"/>
      <c r="M166" s="205"/>
    </row>
    <row r="167" spans="1:13" s="30" customFormat="1" ht="17.25" customHeight="1">
      <c r="A167" s="55"/>
      <c r="B167" s="23" t="s">
        <v>730</v>
      </c>
      <c r="C167" s="20" t="s">
        <v>173</v>
      </c>
      <c r="D167" s="43">
        <v>41673</v>
      </c>
      <c r="E167" s="489">
        <v>41672.79</v>
      </c>
      <c r="F167" s="620">
        <f t="shared" si="33"/>
        <v>0.9999949607659636</v>
      </c>
      <c r="G167" s="495">
        <f t="shared" si="36"/>
        <v>41672.79</v>
      </c>
      <c r="H167" s="495"/>
      <c r="I167" s="104"/>
      <c r="J167" s="104"/>
      <c r="K167" s="106"/>
      <c r="L167" s="106"/>
      <c r="M167" s="205"/>
    </row>
    <row r="168" spans="1:13" s="30" customFormat="1" ht="17.25" customHeight="1">
      <c r="A168" s="55"/>
      <c r="B168" s="23" t="s">
        <v>162</v>
      </c>
      <c r="C168" s="20" t="s">
        <v>163</v>
      </c>
      <c r="D168" s="43">
        <v>10928</v>
      </c>
      <c r="E168" s="489">
        <v>10927.6</v>
      </c>
      <c r="F168" s="620">
        <f t="shared" si="33"/>
        <v>0.9999633967789165</v>
      </c>
      <c r="G168" s="495">
        <f t="shared" si="36"/>
        <v>10927.6</v>
      </c>
      <c r="H168" s="495"/>
      <c r="I168" s="104"/>
      <c r="J168" s="104"/>
      <c r="K168" s="106"/>
      <c r="L168" s="106"/>
      <c r="M168" s="205"/>
    </row>
    <row r="169" spans="1:13" s="30" customFormat="1" ht="17.25" customHeight="1">
      <c r="A169" s="55"/>
      <c r="B169" s="23" t="s">
        <v>732</v>
      </c>
      <c r="C169" s="20" t="s">
        <v>174</v>
      </c>
      <c r="D169" s="43">
        <v>50000</v>
      </c>
      <c r="E169" s="489">
        <v>50000.41</v>
      </c>
      <c r="F169" s="620">
        <f t="shared" si="33"/>
        <v>1.0000082000000001</v>
      </c>
      <c r="G169" s="495">
        <f t="shared" si="36"/>
        <v>50000.41</v>
      </c>
      <c r="H169" s="495"/>
      <c r="I169" s="104"/>
      <c r="J169" s="104"/>
      <c r="K169" s="106"/>
      <c r="L169" s="106"/>
      <c r="M169" s="205"/>
    </row>
    <row r="170" spans="1:13" s="30" customFormat="1" ht="17.25" customHeight="1">
      <c r="A170" s="55"/>
      <c r="B170" s="23" t="s">
        <v>493</v>
      </c>
      <c r="C170" s="21" t="s">
        <v>494</v>
      </c>
      <c r="D170" s="43">
        <v>1427</v>
      </c>
      <c r="E170" s="489">
        <v>1426.6</v>
      </c>
      <c r="F170" s="620">
        <f t="shared" si="33"/>
        <v>0.9997196916608269</v>
      </c>
      <c r="G170" s="495">
        <f t="shared" si="36"/>
        <v>1426.6</v>
      </c>
      <c r="H170" s="495"/>
      <c r="I170" s="104"/>
      <c r="J170" s="104"/>
      <c r="K170" s="106"/>
      <c r="L170" s="106"/>
      <c r="M170" s="205"/>
    </row>
    <row r="171" spans="1:13" s="30" customFormat="1" ht="17.25" customHeight="1">
      <c r="A171" s="55"/>
      <c r="B171" s="23" t="s">
        <v>282</v>
      </c>
      <c r="C171" s="20" t="s">
        <v>550</v>
      </c>
      <c r="D171" s="43">
        <v>3018</v>
      </c>
      <c r="E171" s="489">
        <v>3018.45</v>
      </c>
      <c r="F171" s="620">
        <f t="shared" si="33"/>
        <v>1.0001491053677931</v>
      </c>
      <c r="G171" s="495">
        <f t="shared" si="36"/>
        <v>3018.45</v>
      </c>
      <c r="H171" s="495"/>
      <c r="I171" s="104"/>
      <c r="J171" s="104"/>
      <c r="K171" s="106"/>
      <c r="L171" s="106"/>
      <c r="M171" s="205"/>
    </row>
    <row r="172" spans="1:13" s="30" customFormat="1" ht="17.25" customHeight="1">
      <c r="A172" s="55"/>
      <c r="B172" s="23" t="s">
        <v>275</v>
      </c>
      <c r="C172" s="20" t="s">
        <v>551</v>
      </c>
      <c r="D172" s="43">
        <v>5227</v>
      </c>
      <c r="E172" s="489">
        <v>5227.19</v>
      </c>
      <c r="F172" s="620">
        <f t="shared" si="33"/>
        <v>1.0000363497225941</v>
      </c>
      <c r="G172" s="495">
        <f t="shared" si="36"/>
        <v>5227.19</v>
      </c>
      <c r="H172" s="495"/>
      <c r="I172" s="104"/>
      <c r="J172" s="104"/>
      <c r="K172" s="106"/>
      <c r="L172" s="106"/>
      <c r="M172" s="205"/>
    </row>
    <row r="173" spans="1:13" s="30" customFormat="1" ht="14.25" customHeight="1">
      <c r="A173" s="55"/>
      <c r="B173" s="23" t="s">
        <v>734</v>
      </c>
      <c r="C173" s="20" t="s">
        <v>735</v>
      </c>
      <c r="D173" s="43">
        <v>2474</v>
      </c>
      <c r="E173" s="489">
        <v>2473.6</v>
      </c>
      <c r="F173" s="620">
        <f t="shared" si="33"/>
        <v>0.9998383185125302</v>
      </c>
      <c r="G173" s="495">
        <f t="shared" si="36"/>
        <v>2473.6</v>
      </c>
      <c r="H173" s="495"/>
      <c r="I173" s="104"/>
      <c r="J173" s="104"/>
      <c r="K173" s="106"/>
      <c r="L173" s="106"/>
      <c r="M173" s="205"/>
    </row>
    <row r="174" spans="1:13" s="30" customFormat="1" ht="15.75" customHeight="1">
      <c r="A174" s="55"/>
      <c r="B174" s="23" t="s">
        <v>736</v>
      </c>
      <c r="C174" s="20" t="s">
        <v>737</v>
      </c>
      <c r="D174" s="43">
        <v>1827</v>
      </c>
      <c r="E174" s="489">
        <v>1826.92</v>
      </c>
      <c r="F174" s="620">
        <f t="shared" si="33"/>
        <v>0.9999562123700055</v>
      </c>
      <c r="G174" s="495">
        <f t="shared" si="36"/>
        <v>1826.92</v>
      </c>
      <c r="H174" s="495"/>
      <c r="I174" s="104"/>
      <c r="J174" s="104"/>
      <c r="K174" s="106"/>
      <c r="L174" s="106"/>
      <c r="M174" s="205"/>
    </row>
    <row r="175" spans="1:13" s="30" customFormat="1" ht="12.75" customHeight="1">
      <c r="A175" s="55"/>
      <c r="B175" s="23" t="s">
        <v>738</v>
      </c>
      <c r="C175" s="20" t="s">
        <v>739</v>
      </c>
      <c r="D175" s="43">
        <v>805</v>
      </c>
      <c r="E175" s="489">
        <v>804.6</v>
      </c>
      <c r="F175" s="620">
        <f t="shared" si="33"/>
        <v>0.9995031055900622</v>
      </c>
      <c r="G175" s="495">
        <f t="shared" si="36"/>
        <v>804.6</v>
      </c>
      <c r="H175" s="495"/>
      <c r="I175" s="104"/>
      <c r="J175" s="104"/>
      <c r="K175" s="106"/>
      <c r="L175" s="106"/>
      <c r="M175" s="205"/>
    </row>
    <row r="176" spans="1:13" s="30" customFormat="1" ht="14.25" customHeight="1">
      <c r="A176" s="55"/>
      <c r="B176" s="23" t="s">
        <v>161</v>
      </c>
      <c r="C176" s="20" t="s">
        <v>707</v>
      </c>
      <c r="D176" s="43">
        <v>11901</v>
      </c>
      <c r="E176" s="489">
        <v>11901</v>
      </c>
      <c r="F176" s="620">
        <f t="shared" si="33"/>
        <v>1</v>
      </c>
      <c r="G176" s="495">
        <f t="shared" si="36"/>
        <v>11901</v>
      </c>
      <c r="H176" s="495"/>
      <c r="I176" s="104"/>
      <c r="J176" s="104"/>
      <c r="K176" s="106"/>
      <c r="L176" s="106"/>
      <c r="M176" s="205"/>
    </row>
    <row r="177" spans="1:13" s="30" customFormat="1" ht="14.25" customHeight="1">
      <c r="A177" s="55"/>
      <c r="B177" s="23" t="s">
        <v>177</v>
      </c>
      <c r="C177" s="20" t="s">
        <v>287</v>
      </c>
      <c r="D177" s="43">
        <v>160</v>
      </c>
      <c r="E177" s="489">
        <v>159.75</v>
      </c>
      <c r="F177" s="620">
        <f t="shared" si="33"/>
        <v>0.9984375</v>
      </c>
      <c r="G177" s="495">
        <f t="shared" si="36"/>
        <v>159.75</v>
      </c>
      <c r="H177" s="495"/>
      <c r="I177" s="104"/>
      <c r="J177" s="104"/>
      <c r="K177" s="106"/>
      <c r="L177" s="106"/>
      <c r="M177" s="205"/>
    </row>
    <row r="178" spans="1:13" s="30" customFormat="1" ht="14.25" customHeight="1">
      <c r="A178" s="55"/>
      <c r="B178" s="23" t="s">
        <v>128</v>
      </c>
      <c r="C178" s="20" t="s">
        <v>866</v>
      </c>
      <c r="D178" s="43">
        <v>54000</v>
      </c>
      <c r="E178" s="489">
        <v>54000</v>
      </c>
      <c r="F178" s="620">
        <f t="shared" si="33"/>
        <v>1</v>
      </c>
      <c r="G178" s="495"/>
      <c r="H178" s="495"/>
      <c r="I178" s="104"/>
      <c r="J178" s="104"/>
      <c r="K178" s="106"/>
      <c r="L178" s="106"/>
      <c r="M178" s="499">
        <f>E178</f>
        <v>54000</v>
      </c>
    </row>
    <row r="179" spans="1:13" s="30" customFormat="1" ht="14.25" customHeight="1">
      <c r="A179" s="55"/>
      <c r="B179" s="23" t="s">
        <v>715</v>
      </c>
      <c r="C179" s="20" t="s">
        <v>708</v>
      </c>
      <c r="D179" s="43">
        <v>745623</v>
      </c>
      <c r="E179" s="489">
        <v>745622.99</v>
      </c>
      <c r="F179" s="620">
        <f t="shared" si="33"/>
        <v>0.9999999865883965</v>
      </c>
      <c r="G179" s="495"/>
      <c r="H179" s="495"/>
      <c r="I179" s="104"/>
      <c r="J179" s="104"/>
      <c r="K179" s="106"/>
      <c r="L179" s="106"/>
      <c r="M179" s="499">
        <f>E179</f>
        <v>745622.99</v>
      </c>
    </row>
    <row r="180" spans="1:13" s="30" customFormat="1" ht="16.5" customHeight="1">
      <c r="A180" s="51" t="s">
        <v>188</v>
      </c>
      <c r="B180" s="59"/>
      <c r="C180" s="37" t="s">
        <v>655</v>
      </c>
      <c r="D180" s="73">
        <f aca="true" t="shared" si="37" ref="D180:M180">D181</f>
        <v>527530</v>
      </c>
      <c r="E180" s="492">
        <f t="shared" si="37"/>
        <v>527352.44</v>
      </c>
      <c r="F180" s="623">
        <f t="shared" si="33"/>
        <v>0.9996634125073455</v>
      </c>
      <c r="G180" s="492">
        <f t="shared" si="37"/>
        <v>527352.44</v>
      </c>
      <c r="H180" s="492">
        <f t="shared" si="37"/>
        <v>0</v>
      </c>
      <c r="I180" s="492">
        <f t="shared" si="37"/>
        <v>0</v>
      </c>
      <c r="J180" s="492">
        <f t="shared" si="37"/>
        <v>0</v>
      </c>
      <c r="K180" s="492">
        <f t="shared" si="37"/>
        <v>527352.44</v>
      </c>
      <c r="L180" s="492">
        <f t="shared" si="37"/>
        <v>0</v>
      </c>
      <c r="M180" s="919">
        <f t="shared" si="37"/>
        <v>0</v>
      </c>
    </row>
    <row r="181" spans="1:13" s="30" customFormat="1" ht="22.5" customHeight="1">
      <c r="A181" s="53" t="s">
        <v>189</v>
      </c>
      <c r="B181" s="49"/>
      <c r="C181" s="39" t="s">
        <v>190</v>
      </c>
      <c r="D181" s="103">
        <f aca="true" t="shared" si="38" ref="D181:M181">SUM(D182:D184)</f>
        <v>527530</v>
      </c>
      <c r="E181" s="491">
        <f t="shared" si="38"/>
        <v>527352.44</v>
      </c>
      <c r="F181" s="622">
        <f t="shared" si="33"/>
        <v>0.9996634125073455</v>
      </c>
      <c r="G181" s="491">
        <f t="shared" si="38"/>
        <v>527352.44</v>
      </c>
      <c r="H181" s="491">
        <f t="shared" si="38"/>
        <v>0</v>
      </c>
      <c r="I181" s="491">
        <f t="shared" si="38"/>
        <v>0</v>
      </c>
      <c r="J181" s="491">
        <f t="shared" si="38"/>
        <v>0</v>
      </c>
      <c r="K181" s="491">
        <f t="shared" si="38"/>
        <v>527352.44</v>
      </c>
      <c r="L181" s="491">
        <f t="shared" si="38"/>
        <v>0</v>
      </c>
      <c r="M181" s="918">
        <f t="shared" si="38"/>
        <v>0</v>
      </c>
    </row>
    <row r="182" spans="1:13" s="30" customFormat="1" ht="22.5" customHeight="1">
      <c r="A182" s="60"/>
      <c r="B182" s="57" t="s">
        <v>810</v>
      </c>
      <c r="C182" s="20" t="s">
        <v>811</v>
      </c>
      <c r="D182" s="106">
        <v>1003</v>
      </c>
      <c r="E182" s="489">
        <v>1002.97</v>
      </c>
      <c r="F182" s="620">
        <f t="shared" si="33"/>
        <v>0.9999700897308076</v>
      </c>
      <c r="G182" s="495">
        <f>E182</f>
        <v>1002.97</v>
      </c>
      <c r="H182" s="495"/>
      <c r="I182" s="106"/>
      <c r="J182" s="106"/>
      <c r="K182" s="489">
        <f>G182</f>
        <v>1002.97</v>
      </c>
      <c r="L182" s="106"/>
      <c r="M182" s="205"/>
    </row>
    <row r="183" spans="1:13" s="30" customFormat="1" ht="22.5" customHeight="1">
      <c r="A183" s="60"/>
      <c r="B183" s="57" t="s">
        <v>812</v>
      </c>
      <c r="C183" s="20" t="s">
        <v>813</v>
      </c>
      <c r="D183" s="106">
        <v>47411</v>
      </c>
      <c r="E183" s="489">
        <v>47410.68</v>
      </c>
      <c r="F183" s="620">
        <f t="shared" si="33"/>
        <v>0.9999932505114847</v>
      </c>
      <c r="G183" s="495">
        <f>E183</f>
        <v>47410.68</v>
      </c>
      <c r="H183" s="495"/>
      <c r="I183" s="106"/>
      <c r="J183" s="106"/>
      <c r="K183" s="489">
        <f>G183</f>
        <v>47410.68</v>
      </c>
      <c r="L183" s="106"/>
      <c r="M183" s="205"/>
    </row>
    <row r="184" spans="1:13" s="30" customFormat="1" ht="17.25" customHeight="1">
      <c r="A184" s="55"/>
      <c r="B184" s="23" t="s">
        <v>191</v>
      </c>
      <c r="C184" s="20" t="s">
        <v>271</v>
      </c>
      <c r="D184" s="43">
        <v>479116</v>
      </c>
      <c r="E184" s="489">
        <v>478938.79</v>
      </c>
      <c r="F184" s="620">
        <f t="shared" si="33"/>
        <v>0.9996301313251905</v>
      </c>
      <c r="G184" s="495">
        <f>E184</f>
        <v>478938.79</v>
      </c>
      <c r="H184" s="495"/>
      <c r="I184" s="104"/>
      <c r="J184" s="105"/>
      <c r="K184" s="489">
        <f>G184</f>
        <v>478938.79</v>
      </c>
      <c r="L184" s="106"/>
      <c r="M184" s="205"/>
    </row>
    <row r="185" spans="1:14" s="30" customFormat="1" ht="16.5" customHeight="1">
      <c r="A185" s="51" t="s">
        <v>192</v>
      </c>
      <c r="B185" s="59"/>
      <c r="C185" s="37" t="s">
        <v>193</v>
      </c>
      <c r="D185" s="73">
        <f aca="true" t="shared" si="39" ref="D185:N185">D186+D202+D204+D216+D240+D250+D313+D326+D334</f>
        <v>10891581</v>
      </c>
      <c r="E185" s="492">
        <f t="shared" si="39"/>
        <v>10891581</v>
      </c>
      <c r="F185" s="623">
        <f t="shared" si="33"/>
        <v>1</v>
      </c>
      <c r="G185" s="492">
        <f t="shared" si="39"/>
        <v>10829971</v>
      </c>
      <c r="H185" s="492">
        <f t="shared" si="39"/>
        <v>6297862.739999999</v>
      </c>
      <c r="I185" s="492">
        <f t="shared" si="39"/>
        <v>1218238.48</v>
      </c>
      <c r="J185" s="492">
        <f t="shared" si="39"/>
        <v>1346968</v>
      </c>
      <c r="K185" s="492">
        <f t="shared" si="39"/>
        <v>0</v>
      </c>
      <c r="L185" s="492">
        <f t="shared" si="39"/>
        <v>0</v>
      </c>
      <c r="M185" s="919">
        <f t="shared" si="39"/>
        <v>61610</v>
      </c>
      <c r="N185" s="914">
        <f t="shared" si="39"/>
        <v>0</v>
      </c>
    </row>
    <row r="186" spans="1:13" s="30" customFormat="1" ht="17.25" customHeight="1">
      <c r="A186" s="53" t="s">
        <v>194</v>
      </c>
      <c r="B186" s="49"/>
      <c r="C186" s="39" t="s">
        <v>195</v>
      </c>
      <c r="D186" s="103">
        <f aca="true" t="shared" si="40" ref="D186:M186">SUM(D187:D201)</f>
        <v>945598</v>
      </c>
      <c r="E186" s="491">
        <f t="shared" si="40"/>
        <v>945598.0000000001</v>
      </c>
      <c r="F186" s="622">
        <f t="shared" si="33"/>
        <v>1.0000000000000002</v>
      </c>
      <c r="G186" s="491">
        <f t="shared" si="40"/>
        <v>945598.0000000001</v>
      </c>
      <c r="H186" s="491">
        <f t="shared" si="40"/>
        <v>335788.85</v>
      </c>
      <c r="I186" s="491">
        <f t="shared" si="40"/>
        <v>66148.09999999999</v>
      </c>
      <c r="J186" s="491">
        <f t="shared" si="40"/>
        <v>448002</v>
      </c>
      <c r="K186" s="491">
        <f t="shared" si="40"/>
        <v>0</v>
      </c>
      <c r="L186" s="491">
        <f t="shared" si="40"/>
        <v>0</v>
      </c>
      <c r="M186" s="918">
        <f t="shared" si="40"/>
        <v>0</v>
      </c>
    </row>
    <row r="187" spans="1:13" s="30" customFormat="1" ht="24" customHeight="1">
      <c r="A187" s="214"/>
      <c r="B187" s="76" t="s">
        <v>199</v>
      </c>
      <c r="C187" s="20" t="s">
        <v>530</v>
      </c>
      <c r="D187" s="108">
        <v>448002</v>
      </c>
      <c r="E187" s="489">
        <v>448002</v>
      </c>
      <c r="F187" s="620">
        <f t="shared" si="33"/>
        <v>1</v>
      </c>
      <c r="G187" s="495">
        <f aca="true" t="shared" si="41" ref="G187:G201">E187</f>
        <v>448002</v>
      </c>
      <c r="H187" s="495"/>
      <c r="I187" s="108"/>
      <c r="J187" s="493">
        <f>G187</f>
        <v>448002</v>
      </c>
      <c r="K187" s="108"/>
      <c r="L187" s="111"/>
      <c r="M187" s="218"/>
    </row>
    <row r="188" spans="1:13" s="30" customFormat="1" ht="15" customHeight="1">
      <c r="A188" s="56"/>
      <c r="B188" s="23" t="s">
        <v>719</v>
      </c>
      <c r="C188" s="20" t="s">
        <v>338</v>
      </c>
      <c r="D188" s="43">
        <v>309962</v>
      </c>
      <c r="E188" s="489">
        <v>309962.3</v>
      </c>
      <c r="F188" s="620">
        <f t="shared" si="33"/>
        <v>1.0000009678605764</v>
      </c>
      <c r="G188" s="495">
        <f t="shared" si="41"/>
        <v>309962.3</v>
      </c>
      <c r="H188" s="495">
        <f>G188</f>
        <v>309962.3</v>
      </c>
      <c r="I188" s="104"/>
      <c r="J188" s="105"/>
      <c r="K188" s="106"/>
      <c r="L188" s="106"/>
      <c r="M188" s="205"/>
    </row>
    <row r="189" spans="1:13" s="30" customFormat="1" ht="15.75" customHeight="1">
      <c r="A189" s="56"/>
      <c r="B189" s="23" t="s">
        <v>722</v>
      </c>
      <c r="C189" s="20" t="s">
        <v>723</v>
      </c>
      <c r="D189" s="43">
        <v>24827</v>
      </c>
      <c r="E189" s="489">
        <v>24826.55</v>
      </c>
      <c r="F189" s="620">
        <f t="shared" si="33"/>
        <v>0.9999818745720385</v>
      </c>
      <c r="G189" s="495">
        <f t="shared" si="41"/>
        <v>24826.55</v>
      </c>
      <c r="H189" s="495">
        <f>G189</f>
        <v>24826.55</v>
      </c>
      <c r="I189" s="104"/>
      <c r="J189" s="105"/>
      <c r="K189" s="106"/>
      <c r="L189" s="106"/>
      <c r="M189" s="205"/>
    </row>
    <row r="190" spans="1:13" s="30" customFormat="1" ht="15" customHeight="1">
      <c r="A190" s="56"/>
      <c r="B190" s="58" t="s">
        <v>142</v>
      </c>
      <c r="C190" s="20" t="s">
        <v>122</v>
      </c>
      <c r="D190" s="43">
        <v>58041</v>
      </c>
      <c r="E190" s="489">
        <v>58041.27</v>
      </c>
      <c r="F190" s="620">
        <f t="shared" si="33"/>
        <v>1.0000046518840129</v>
      </c>
      <c r="G190" s="495">
        <f t="shared" si="41"/>
        <v>58041.27</v>
      </c>
      <c r="H190" s="495"/>
      <c r="I190" s="496">
        <f>G190</f>
        <v>58041.27</v>
      </c>
      <c r="J190" s="105"/>
      <c r="K190" s="106"/>
      <c r="L190" s="106"/>
      <c r="M190" s="205"/>
    </row>
    <row r="191" spans="1:13" s="30" customFormat="1" ht="15" customHeight="1">
      <c r="A191" s="56"/>
      <c r="B191" s="58" t="s">
        <v>724</v>
      </c>
      <c r="C191" s="20" t="s">
        <v>725</v>
      </c>
      <c r="D191" s="43">
        <v>8106</v>
      </c>
      <c r="E191" s="489">
        <v>8106.83</v>
      </c>
      <c r="F191" s="620">
        <f t="shared" si="33"/>
        <v>1.0001023932889217</v>
      </c>
      <c r="G191" s="495">
        <f t="shared" si="41"/>
        <v>8106.83</v>
      </c>
      <c r="H191" s="495"/>
      <c r="I191" s="496">
        <f>G191</f>
        <v>8106.83</v>
      </c>
      <c r="J191" s="105"/>
      <c r="K191" s="106"/>
      <c r="L191" s="106"/>
      <c r="M191" s="205"/>
    </row>
    <row r="192" spans="1:13" s="30" customFormat="1" ht="14.25" customHeight="1">
      <c r="A192" s="56"/>
      <c r="B192" s="58" t="s">
        <v>491</v>
      </c>
      <c r="C192" s="20" t="s">
        <v>492</v>
      </c>
      <c r="D192" s="43">
        <v>1000</v>
      </c>
      <c r="E192" s="489">
        <v>1000</v>
      </c>
      <c r="F192" s="620">
        <f t="shared" si="33"/>
        <v>1</v>
      </c>
      <c r="G192" s="495">
        <f t="shared" si="41"/>
        <v>1000</v>
      </c>
      <c r="H192" s="495">
        <f>G192</f>
        <v>1000</v>
      </c>
      <c r="I192" s="104"/>
      <c r="J192" s="105"/>
      <c r="K192" s="106"/>
      <c r="L192" s="106"/>
      <c r="M192" s="205"/>
    </row>
    <row r="193" spans="1:13" s="30" customFormat="1" ht="15" customHeight="1">
      <c r="A193" s="56"/>
      <c r="B193" s="58" t="s">
        <v>726</v>
      </c>
      <c r="C193" s="20" t="s">
        <v>196</v>
      </c>
      <c r="D193" s="43">
        <v>48691</v>
      </c>
      <c r="E193" s="489">
        <v>48691</v>
      </c>
      <c r="F193" s="620">
        <f t="shared" si="33"/>
        <v>1</v>
      </c>
      <c r="G193" s="495">
        <f t="shared" si="41"/>
        <v>48691</v>
      </c>
      <c r="H193" s="495"/>
      <c r="I193" s="104"/>
      <c r="J193" s="105"/>
      <c r="K193" s="106"/>
      <c r="L193" s="106"/>
      <c r="M193" s="205"/>
    </row>
    <row r="194" spans="1:13" s="30" customFormat="1" ht="13.5" customHeight="1">
      <c r="A194" s="56"/>
      <c r="B194" s="58" t="s">
        <v>728</v>
      </c>
      <c r="C194" s="20" t="s">
        <v>172</v>
      </c>
      <c r="D194" s="43">
        <v>6895</v>
      </c>
      <c r="E194" s="489">
        <v>6894.64</v>
      </c>
      <c r="F194" s="620">
        <f t="shared" si="33"/>
        <v>0.9999477882523569</v>
      </c>
      <c r="G194" s="495">
        <f t="shared" si="41"/>
        <v>6894.64</v>
      </c>
      <c r="H194" s="495"/>
      <c r="I194" s="104"/>
      <c r="J194" s="105"/>
      <c r="K194" s="106"/>
      <c r="L194" s="106"/>
      <c r="M194" s="205"/>
    </row>
    <row r="195" spans="1:13" s="30" customFormat="1" ht="13.5" customHeight="1">
      <c r="A195" s="56"/>
      <c r="B195" s="58" t="s">
        <v>162</v>
      </c>
      <c r="C195" s="20" t="s">
        <v>163</v>
      </c>
      <c r="D195" s="43">
        <v>1311</v>
      </c>
      <c r="E195" s="489">
        <v>1311.38</v>
      </c>
      <c r="F195" s="620">
        <f t="shared" si="33"/>
        <v>1.000289855072464</v>
      </c>
      <c r="G195" s="495">
        <f t="shared" si="41"/>
        <v>1311.38</v>
      </c>
      <c r="H195" s="495"/>
      <c r="I195" s="104"/>
      <c r="J195" s="105"/>
      <c r="K195" s="106"/>
      <c r="L195" s="106"/>
      <c r="M195" s="205"/>
    </row>
    <row r="196" spans="1:13" s="30" customFormat="1" ht="14.25" customHeight="1">
      <c r="A196" s="56"/>
      <c r="B196" s="58" t="s">
        <v>732</v>
      </c>
      <c r="C196" s="20" t="s">
        <v>174</v>
      </c>
      <c r="D196" s="43">
        <v>11617</v>
      </c>
      <c r="E196" s="489">
        <v>11617</v>
      </c>
      <c r="F196" s="620">
        <f t="shared" si="33"/>
        <v>1</v>
      </c>
      <c r="G196" s="495">
        <f t="shared" si="41"/>
        <v>11617</v>
      </c>
      <c r="H196" s="495"/>
      <c r="I196" s="104"/>
      <c r="J196" s="105"/>
      <c r="K196" s="106"/>
      <c r="L196" s="106"/>
      <c r="M196" s="205"/>
    </row>
    <row r="197" spans="1:13" s="30" customFormat="1" ht="14.25" customHeight="1">
      <c r="A197" s="56"/>
      <c r="B197" s="58" t="s">
        <v>275</v>
      </c>
      <c r="C197" s="20" t="s">
        <v>551</v>
      </c>
      <c r="D197" s="43">
        <v>1127</v>
      </c>
      <c r="E197" s="489">
        <v>1127.3</v>
      </c>
      <c r="F197" s="620">
        <f t="shared" si="33"/>
        <v>1.0002661934338952</v>
      </c>
      <c r="G197" s="495">
        <f t="shared" si="41"/>
        <v>1127.3</v>
      </c>
      <c r="H197" s="495"/>
      <c r="I197" s="104"/>
      <c r="J197" s="105"/>
      <c r="K197" s="106"/>
      <c r="L197" s="106"/>
      <c r="M197" s="205"/>
    </row>
    <row r="198" spans="1:13" s="30" customFormat="1" ht="13.5" customHeight="1">
      <c r="A198" s="56"/>
      <c r="B198" s="58" t="s">
        <v>734</v>
      </c>
      <c r="C198" s="20" t="s">
        <v>735</v>
      </c>
      <c r="D198" s="43">
        <v>1223</v>
      </c>
      <c r="E198" s="489">
        <v>1223</v>
      </c>
      <c r="F198" s="620">
        <f t="shared" si="33"/>
        <v>1</v>
      </c>
      <c r="G198" s="495">
        <f t="shared" si="41"/>
        <v>1223</v>
      </c>
      <c r="H198" s="495"/>
      <c r="I198" s="104"/>
      <c r="J198" s="105"/>
      <c r="K198" s="106"/>
      <c r="L198" s="106"/>
      <c r="M198" s="205"/>
    </row>
    <row r="199" spans="1:13" s="30" customFormat="1" ht="14.25" customHeight="1">
      <c r="A199" s="56"/>
      <c r="B199" s="58" t="s">
        <v>738</v>
      </c>
      <c r="C199" s="20" t="s">
        <v>739</v>
      </c>
      <c r="D199" s="43">
        <v>19496</v>
      </c>
      <c r="E199" s="489">
        <v>19496</v>
      </c>
      <c r="F199" s="620">
        <f t="shared" si="33"/>
        <v>1</v>
      </c>
      <c r="G199" s="495">
        <f t="shared" si="41"/>
        <v>19496</v>
      </c>
      <c r="H199" s="495"/>
      <c r="I199" s="104"/>
      <c r="J199" s="105"/>
      <c r="K199" s="106"/>
      <c r="L199" s="106"/>
      <c r="M199" s="205"/>
    </row>
    <row r="200" spans="1:13" s="30" customFormat="1" ht="15" customHeight="1">
      <c r="A200" s="56"/>
      <c r="B200" s="58" t="s">
        <v>277</v>
      </c>
      <c r="C200" s="20" t="s">
        <v>280</v>
      </c>
      <c r="D200" s="43">
        <v>1000</v>
      </c>
      <c r="E200" s="489">
        <v>1000</v>
      </c>
      <c r="F200" s="620">
        <f t="shared" si="33"/>
        <v>1</v>
      </c>
      <c r="G200" s="495">
        <f t="shared" si="41"/>
        <v>1000</v>
      </c>
      <c r="H200" s="495"/>
      <c r="I200" s="104"/>
      <c r="J200" s="105"/>
      <c r="K200" s="106"/>
      <c r="L200" s="106"/>
      <c r="M200" s="205"/>
    </row>
    <row r="201" spans="1:13" s="30" customFormat="1" ht="15" customHeight="1">
      <c r="A201" s="56"/>
      <c r="B201" s="58" t="s">
        <v>278</v>
      </c>
      <c r="C201" s="20" t="s">
        <v>689</v>
      </c>
      <c r="D201" s="43">
        <v>4300</v>
      </c>
      <c r="E201" s="489">
        <v>4298.73</v>
      </c>
      <c r="F201" s="620">
        <f t="shared" si="33"/>
        <v>0.9997046511627906</v>
      </c>
      <c r="G201" s="495">
        <f t="shared" si="41"/>
        <v>4298.73</v>
      </c>
      <c r="H201" s="495"/>
      <c r="I201" s="104"/>
      <c r="J201" s="105"/>
      <c r="K201" s="106"/>
      <c r="L201" s="106"/>
      <c r="M201" s="205"/>
    </row>
    <row r="202" spans="1:13" s="30" customFormat="1" ht="15.75" customHeight="1">
      <c r="A202" s="53" t="s">
        <v>356</v>
      </c>
      <c r="B202" s="49"/>
      <c r="C202" s="39" t="s">
        <v>355</v>
      </c>
      <c r="D202" s="103">
        <f aca="true" t="shared" si="42" ref="D202:M202">D203</f>
        <v>123616</v>
      </c>
      <c r="E202" s="491">
        <f t="shared" si="42"/>
        <v>123616</v>
      </c>
      <c r="F202" s="622">
        <f t="shared" si="33"/>
        <v>1</v>
      </c>
      <c r="G202" s="491">
        <f t="shared" si="42"/>
        <v>123616</v>
      </c>
      <c r="H202" s="491">
        <f t="shared" si="42"/>
        <v>0</v>
      </c>
      <c r="I202" s="491">
        <f t="shared" si="42"/>
        <v>0</v>
      </c>
      <c r="J202" s="491">
        <f t="shared" si="42"/>
        <v>123616</v>
      </c>
      <c r="K202" s="491">
        <f t="shared" si="42"/>
        <v>0</v>
      </c>
      <c r="L202" s="491">
        <f t="shared" si="42"/>
        <v>0</v>
      </c>
      <c r="M202" s="918">
        <f t="shared" si="42"/>
        <v>0</v>
      </c>
    </row>
    <row r="203" spans="1:13" s="30" customFormat="1" ht="24" customHeight="1">
      <c r="A203" s="56"/>
      <c r="B203" s="23" t="s">
        <v>199</v>
      </c>
      <c r="C203" s="20" t="s">
        <v>530</v>
      </c>
      <c r="D203" s="43">
        <v>123616</v>
      </c>
      <c r="E203" s="489">
        <v>123616</v>
      </c>
      <c r="F203" s="620">
        <f t="shared" si="33"/>
        <v>1</v>
      </c>
      <c r="G203" s="495">
        <f>E203</f>
        <v>123616</v>
      </c>
      <c r="H203" s="495"/>
      <c r="I203" s="104"/>
      <c r="J203" s="496">
        <f>G203</f>
        <v>123616</v>
      </c>
      <c r="K203" s="106"/>
      <c r="L203" s="106"/>
      <c r="M203" s="205"/>
    </row>
    <row r="204" spans="1:13" s="30" customFormat="1" ht="17.25" customHeight="1">
      <c r="A204" s="53" t="s">
        <v>201</v>
      </c>
      <c r="B204" s="49"/>
      <c r="C204" s="39" t="s">
        <v>202</v>
      </c>
      <c r="D204" s="103">
        <f aca="true" t="shared" si="43" ref="D204:M204">SUM(D205:D215)</f>
        <v>610887</v>
      </c>
      <c r="E204" s="491">
        <f t="shared" si="43"/>
        <v>610887</v>
      </c>
      <c r="F204" s="622">
        <f t="shared" si="33"/>
        <v>1</v>
      </c>
      <c r="G204" s="491">
        <f t="shared" si="43"/>
        <v>610887</v>
      </c>
      <c r="H204" s="491">
        <f t="shared" si="43"/>
        <v>276549.63</v>
      </c>
      <c r="I204" s="491">
        <f t="shared" si="43"/>
        <v>53340.12</v>
      </c>
      <c r="J204" s="491">
        <f t="shared" si="43"/>
        <v>239724</v>
      </c>
      <c r="K204" s="491">
        <f t="shared" si="43"/>
        <v>0</v>
      </c>
      <c r="L204" s="491">
        <f t="shared" si="43"/>
        <v>0</v>
      </c>
      <c r="M204" s="918">
        <f t="shared" si="43"/>
        <v>0</v>
      </c>
    </row>
    <row r="205" spans="1:13" s="30" customFormat="1" ht="23.25" customHeight="1">
      <c r="A205" s="77"/>
      <c r="B205" s="76" t="s">
        <v>199</v>
      </c>
      <c r="C205" s="20" t="s">
        <v>530</v>
      </c>
      <c r="D205" s="108">
        <v>239724</v>
      </c>
      <c r="E205" s="489">
        <v>239724</v>
      </c>
      <c r="F205" s="620">
        <f t="shared" si="33"/>
        <v>1</v>
      </c>
      <c r="G205" s="495">
        <f aca="true" t="shared" si="44" ref="G205:G215">E205</f>
        <v>239724</v>
      </c>
      <c r="H205" s="495"/>
      <c r="I205" s="108"/>
      <c r="J205" s="493">
        <f>G205</f>
        <v>239724</v>
      </c>
      <c r="K205" s="108"/>
      <c r="L205" s="108"/>
      <c r="M205" s="215"/>
    </row>
    <row r="206" spans="1:13" s="30" customFormat="1" ht="17.25" customHeight="1">
      <c r="A206" s="56"/>
      <c r="B206" s="23" t="s">
        <v>719</v>
      </c>
      <c r="C206" s="20" t="s">
        <v>338</v>
      </c>
      <c r="D206" s="43">
        <v>254912</v>
      </c>
      <c r="E206" s="489">
        <v>254911.51</v>
      </c>
      <c r="F206" s="620">
        <f t="shared" si="33"/>
        <v>0.9999980777680141</v>
      </c>
      <c r="G206" s="495">
        <f t="shared" si="44"/>
        <v>254911.51</v>
      </c>
      <c r="H206" s="495">
        <f>G206</f>
        <v>254911.51</v>
      </c>
      <c r="I206" s="104"/>
      <c r="J206" s="105"/>
      <c r="K206" s="106"/>
      <c r="L206" s="106"/>
      <c r="M206" s="205"/>
    </row>
    <row r="207" spans="1:13" s="30" customFormat="1" ht="17.25" customHeight="1">
      <c r="A207" s="56"/>
      <c r="B207" s="23" t="s">
        <v>722</v>
      </c>
      <c r="C207" s="20" t="s">
        <v>723</v>
      </c>
      <c r="D207" s="43">
        <v>21638</v>
      </c>
      <c r="E207" s="489">
        <v>21638.12</v>
      </c>
      <c r="F207" s="620">
        <f t="shared" si="33"/>
        <v>1.000005545799057</v>
      </c>
      <c r="G207" s="495">
        <f t="shared" si="44"/>
        <v>21638.12</v>
      </c>
      <c r="H207" s="495">
        <f>G207</f>
        <v>21638.12</v>
      </c>
      <c r="I207" s="104"/>
      <c r="J207" s="105"/>
      <c r="K207" s="106"/>
      <c r="L207" s="106"/>
      <c r="M207" s="205"/>
    </row>
    <row r="208" spans="1:13" s="30" customFormat="1" ht="15.75" customHeight="1">
      <c r="A208" s="56"/>
      <c r="B208" s="58" t="s">
        <v>142</v>
      </c>
      <c r="C208" s="20" t="s">
        <v>122</v>
      </c>
      <c r="D208" s="43">
        <v>46804</v>
      </c>
      <c r="E208" s="489">
        <v>46803.36</v>
      </c>
      <c r="F208" s="620">
        <f t="shared" si="33"/>
        <v>0.9999863259550466</v>
      </c>
      <c r="G208" s="495">
        <f t="shared" si="44"/>
        <v>46803.36</v>
      </c>
      <c r="H208" s="495"/>
      <c r="I208" s="496">
        <f>G208</f>
        <v>46803.36</v>
      </c>
      <c r="J208" s="105"/>
      <c r="K208" s="106"/>
      <c r="L208" s="106"/>
      <c r="M208" s="205"/>
    </row>
    <row r="209" spans="1:13" s="30" customFormat="1" ht="14.25" customHeight="1">
      <c r="A209" s="56"/>
      <c r="B209" s="58" t="s">
        <v>724</v>
      </c>
      <c r="C209" s="20" t="s">
        <v>725</v>
      </c>
      <c r="D209" s="43">
        <v>6537</v>
      </c>
      <c r="E209" s="489">
        <v>6536.76</v>
      </c>
      <c r="F209" s="620">
        <f t="shared" si="33"/>
        <v>0.9999632859109684</v>
      </c>
      <c r="G209" s="495">
        <f t="shared" si="44"/>
        <v>6536.76</v>
      </c>
      <c r="H209" s="495"/>
      <c r="I209" s="496">
        <f>G209</f>
        <v>6536.76</v>
      </c>
      <c r="J209" s="105"/>
      <c r="K209" s="106"/>
      <c r="L209" s="106"/>
      <c r="M209" s="205"/>
    </row>
    <row r="210" spans="1:13" s="30" customFormat="1" ht="14.25" customHeight="1">
      <c r="A210" s="56"/>
      <c r="B210" s="23" t="s">
        <v>726</v>
      </c>
      <c r="C210" s="21" t="s">
        <v>272</v>
      </c>
      <c r="D210" s="43">
        <v>17287</v>
      </c>
      <c r="E210" s="489">
        <v>17288</v>
      </c>
      <c r="F210" s="620">
        <f t="shared" si="33"/>
        <v>1.0000578469370047</v>
      </c>
      <c r="G210" s="495">
        <f t="shared" si="44"/>
        <v>17288</v>
      </c>
      <c r="H210" s="495"/>
      <c r="I210" s="104"/>
      <c r="J210" s="105"/>
      <c r="K210" s="106"/>
      <c r="L210" s="106"/>
      <c r="M210" s="205"/>
    </row>
    <row r="211" spans="1:13" s="30" customFormat="1" ht="14.25" customHeight="1">
      <c r="A211" s="56"/>
      <c r="B211" s="23" t="s">
        <v>728</v>
      </c>
      <c r="C211" s="21" t="s">
        <v>172</v>
      </c>
      <c r="D211" s="43">
        <v>2140</v>
      </c>
      <c r="E211" s="489">
        <v>2140</v>
      </c>
      <c r="F211" s="620">
        <f t="shared" si="33"/>
        <v>1</v>
      </c>
      <c r="G211" s="495">
        <f t="shared" si="44"/>
        <v>2140</v>
      </c>
      <c r="H211" s="495"/>
      <c r="I211" s="104"/>
      <c r="J211" s="105"/>
      <c r="K211" s="106"/>
      <c r="L211" s="106"/>
      <c r="M211" s="205"/>
    </row>
    <row r="212" spans="1:13" s="30" customFormat="1" ht="15" customHeight="1">
      <c r="A212" s="56"/>
      <c r="B212" s="23" t="s">
        <v>732</v>
      </c>
      <c r="C212" s="21" t="s">
        <v>174</v>
      </c>
      <c r="D212" s="43">
        <v>2818</v>
      </c>
      <c r="E212" s="489">
        <v>2818</v>
      </c>
      <c r="F212" s="620">
        <f t="shared" si="33"/>
        <v>1</v>
      </c>
      <c r="G212" s="495">
        <f t="shared" si="44"/>
        <v>2818</v>
      </c>
      <c r="H212" s="495"/>
      <c r="I212" s="104"/>
      <c r="J212" s="105"/>
      <c r="K212" s="106"/>
      <c r="L212" s="106"/>
      <c r="M212" s="205"/>
    </row>
    <row r="213" spans="1:13" s="30" customFormat="1" ht="15" customHeight="1">
      <c r="A213" s="56"/>
      <c r="B213" s="23" t="s">
        <v>275</v>
      </c>
      <c r="C213" s="20" t="s">
        <v>279</v>
      </c>
      <c r="D213" s="43">
        <v>594</v>
      </c>
      <c r="E213" s="489">
        <v>594</v>
      </c>
      <c r="F213" s="620">
        <f t="shared" si="33"/>
        <v>1</v>
      </c>
      <c r="G213" s="495">
        <f t="shared" si="44"/>
        <v>594</v>
      </c>
      <c r="H213" s="495"/>
      <c r="I213" s="104"/>
      <c r="J213" s="105"/>
      <c r="K213" s="106"/>
      <c r="L213" s="106"/>
      <c r="M213" s="205"/>
    </row>
    <row r="214" spans="1:13" s="30" customFormat="1" ht="15.75" customHeight="1">
      <c r="A214" s="56"/>
      <c r="B214" s="23" t="s">
        <v>738</v>
      </c>
      <c r="C214" s="21" t="s">
        <v>739</v>
      </c>
      <c r="D214" s="43">
        <v>16433</v>
      </c>
      <c r="E214" s="489">
        <v>16433</v>
      </c>
      <c r="F214" s="620">
        <f aca="true" t="shared" si="45" ref="F214:F277">E214/D214</f>
        <v>1</v>
      </c>
      <c r="G214" s="495">
        <f t="shared" si="44"/>
        <v>16433</v>
      </c>
      <c r="H214" s="495"/>
      <c r="I214" s="104"/>
      <c r="J214" s="105"/>
      <c r="K214" s="106"/>
      <c r="L214" s="106"/>
      <c r="M214" s="205"/>
    </row>
    <row r="215" spans="1:13" s="30" customFormat="1" ht="18.75" customHeight="1">
      <c r="A215" s="56"/>
      <c r="B215" s="23" t="s">
        <v>277</v>
      </c>
      <c r="C215" s="20" t="s">
        <v>280</v>
      </c>
      <c r="D215" s="43">
        <v>2000</v>
      </c>
      <c r="E215" s="489">
        <v>2000.25</v>
      </c>
      <c r="F215" s="620">
        <f t="shared" si="45"/>
        <v>1.000125</v>
      </c>
      <c r="G215" s="495">
        <f t="shared" si="44"/>
        <v>2000.25</v>
      </c>
      <c r="H215" s="495"/>
      <c r="I215" s="104"/>
      <c r="J215" s="105"/>
      <c r="K215" s="106"/>
      <c r="L215" s="106"/>
      <c r="M215" s="205"/>
    </row>
    <row r="216" spans="1:14" s="30" customFormat="1" ht="18.75" customHeight="1">
      <c r="A216" s="53" t="s">
        <v>204</v>
      </c>
      <c r="B216" s="54"/>
      <c r="C216" s="42" t="s">
        <v>205</v>
      </c>
      <c r="D216" s="103">
        <f aca="true" t="shared" si="46" ref="D216:N216">SUM(D217:D239)</f>
        <v>2205225</v>
      </c>
      <c r="E216" s="491">
        <f t="shared" si="46"/>
        <v>2205225</v>
      </c>
      <c r="F216" s="622">
        <f t="shared" si="45"/>
        <v>1</v>
      </c>
      <c r="G216" s="491">
        <f t="shared" si="46"/>
        <v>2205225</v>
      </c>
      <c r="H216" s="491">
        <f t="shared" si="46"/>
        <v>1378916.87</v>
      </c>
      <c r="I216" s="491">
        <f t="shared" si="46"/>
        <v>265189.6</v>
      </c>
      <c r="J216" s="491">
        <f t="shared" si="46"/>
        <v>219330</v>
      </c>
      <c r="K216" s="491">
        <f t="shared" si="46"/>
        <v>0</v>
      </c>
      <c r="L216" s="491">
        <f t="shared" si="46"/>
        <v>0</v>
      </c>
      <c r="M216" s="918">
        <f t="shared" si="46"/>
        <v>0</v>
      </c>
      <c r="N216" s="915">
        <f t="shared" si="46"/>
        <v>0</v>
      </c>
    </row>
    <row r="217" spans="1:13" s="30" customFormat="1" ht="18.75" customHeight="1">
      <c r="A217" s="214"/>
      <c r="B217" s="57" t="s">
        <v>199</v>
      </c>
      <c r="C217" s="20" t="s">
        <v>706</v>
      </c>
      <c r="D217" s="108">
        <v>219330</v>
      </c>
      <c r="E217" s="489">
        <v>219330</v>
      </c>
      <c r="F217" s="620">
        <f t="shared" si="45"/>
        <v>1</v>
      </c>
      <c r="G217" s="495">
        <f aca="true" t="shared" si="47" ref="G217:G239">E217</f>
        <v>219330</v>
      </c>
      <c r="H217" s="495"/>
      <c r="I217" s="108"/>
      <c r="J217" s="498">
        <f>G217</f>
        <v>219330</v>
      </c>
      <c r="K217" s="108"/>
      <c r="L217" s="111"/>
      <c r="M217" s="218"/>
    </row>
    <row r="218" spans="1:13" s="41" customFormat="1" ht="17.25" customHeight="1">
      <c r="A218" s="50"/>
      <c r="B218" s="23" t="s">
        <v>544</v>
      </c>
      <c r="C218" s="38" t="s">
        <v>206</v>
      </c>
      <c r="D218" s="107">
        <v>8000</v>
      </c>
      <c r="E218" s="489">
        <v>8000</v>
      </c>
      <c r="F218" s="620">
        <f t="shared" si="45"/>
        <v>1</v>
      </c>
      <c r="G218" s="495">
        <f t="shared" si="47"/>
        <v>8000</v>
      </c>
      <c r="H218" s="495"/>
      <c r="I218" s="104"/>
      <c r="J218" s="105"/>
      <c r="K218" s="106"/>
      <c r="L218" s="106"/>
      <c r="M218" s="205"/>
    </row>
    <row r="219" spans="1:13" s="30" customFormat="1" ht="15" customHeight="1">
      <c r="A219" s="50"/>
      <c r="B219" s="23" t="s">
        <v>719</v>
      </c>
      <c r="C219" s="20" t="s">
        <v>338</v>
      </c>
      <c r="D219" s="43">
        <v>1284077</v>
      </c>
      <c r="E219" s="489">
        <v>1284077.37</v>
      </c>
      <c r="F219" s="620">
        <f t="shared" si="45"/>
        <v>1.000000288144714</v>
      </c>
      <c r="G219" s="495">
        <f t="shared" si="47"/>
        <v>1284077.37</v>
      </c>
      <c r="H219" s="495">
        <f>G219</f>
        <v>1284077.37</v>
      </c>
      <c r="I219" s="104"/>
      <c r="J219" s="105"/>
      <c r="K219" s="106"/>
      <c r="L219" s="106"/>
      <c r="M219" s="205"/>
    </row>
    <row r="220" spans="1:13" s="30" customFormat="1" ht="14.25" customHeight="1">
      <c r="A220" s="50"/>
      <c r="B220" s="23" t="s">
        <v>722</v>
      </c>
      <c r="C220" s="20" t="s">
        <v>723</v>
      </c>
      <c r="D220" s="43">
        <v>93840</v>
      </c>
      <c r="E220" s="489">
        <v>93839.5</v>
      </c>
      <c r="F220" s="620">
        <f t="shared" si="45"/>
        <v>0.9999946717817562</v>
      </c>
      <c r="G220" s="495">
        <f t="shared" si="47"/>
        <v>93839.5</v>
      </c>
      <c r="H220" s="495">
        <f>G220</f>
        <v>93839.5</v>
      </c>
      <c r="I220" s="104"/>
      <c r="J220" s="105"/>
      <c r="K220" s="106"/>
      <c r="L220" s="106"/>
      <c r="M220" s="205"/>
    </row>
    <row r="221" spans="1:13" s="30" customFormat="1" ht="15" customHeight="1">
      <c r="A221" s="50"/>
      <c r="B221" s="58" t="s">
        <v>142</v>
      </c>
      <c r="C221" s="20" t="s">
        <v>156</v>
      </c>
      <c r="D221" s="43">
        <v>232302</v>
      </c>
      <c r="E221" s="489">
        <v>232301.93</v>
      </c>
      <c r="F221" s="620">
        <f t="shared" si="45"/>
        <v>0.999999698668113</v>
      </c>
      <c r="G221" s="495">
        <f t="shared" si="47"/>
        <v>232301.93</v>
      </c>
      <c r="H221" s="495"/>
      <c r="I221" s="496">
        <f>G221</f>
        <v>232301.93</v>
      </c>
      <c r="J221" s="105"/>
      <c r="K221" s="106"/>
      <c r="L221" s="106"/>
      <c r="M221" s="205"/>
    </row>
    <row r="222" spans="1:13" s="30" customFormat="1" ht="15" customHeight="1">
      <c r="A222" s="50"/>
      <c r="B222" s="58" t="s">
        <v>724</v>
      </c>
      <c r="C222" s="20" t="s">
        <v>725</v>
      </c>
      <c r="D222" s="43">
        <v>32888</v>
      </c>
      <c r="E222" s="489">
        <v>32887.67</v>
      </c>
      <c r="F222" s="620">
        <f t="shared" si="45"/>
        <v>0.9999899659450255</v>
      </c>
      <c r="G222" s="495">
        <f t="shared" si="47"/>
        <v>32887.67</v>
      </c>
      <c r="H222" s="495"/>
      <c r="I222" s="496">
        <f>G222</f>
        <v>32887.67</v>
      </c>
      <c r="J222" s="105"/>
      <c r="K222" s="106"/>
      <c r="L222" s="106"/>
      <c r="M222" s="205"/>
    </row>
    <row r="223" spans="1:13" s="30" customFormat="1" ht="14.25" customHeight="1">
      <c r="A223" s="50"/>
      <c r="B223" s="23" t="s">
        <v>207</v>
      </c>
      <c r="C223" s="21" t="s">
        <v>273</v>
      </c>
      <c r="D223" s="43">
        <v>7264</v>
      </c>
      <c r="E223" s="489">
        <v>7263.63</v>
      </c>
      <c r="F223" s="620">
        <f t="shared" si="45"/>
        <v>0.999949063876652</v>
      </c>
      <c r="G223" s="495">
        <f t="shared" si="47"/>
        <v>7263.63</v>
      </c>
      <c r="H223" s="495"/>
      <c r="I223" s="104"/>
      <c r="J223" s="105"/>
      <c r="K223" s="106"/>
      <c r="L223" s="106"/>
      <c r="M223" s="205"/>
    </row>
    <row r="224" spans="1:13" s="30" customFormat="1" ht="15" customHeight="1">
      <c r="A224" s="50"/>
      <c r="B224" s="22">
        <v>4170</v>
      </c>
      <c r="C224" s="21" t="s">
        <v>492</v>
      </c>
      <c r="D224" s="43">
        <v>1000</v>
      </c>
      <c r="E224" s="489">
        <v>1000</v>
      </c>
      <c r="F224" s="620">
        <f t="shared" si="45"/>
        <v>1</v>
      </c>
      <c r="G224" s="495">
        <f t="shared" si="47"/>
        <v>1000</v>
      </c>
      <c r="H224" s="495">
        <f>G224</f>
        <v>1000</v>
      </c>
      <c r="I224" s="104"/>
      <c r="J224" s="105"/>
      <c r="K224" s="106"/>
      <c r="L224" s="106"/>
      <c r="M224" s="205"/>
    </row>
    <row r="225" spans="1:13" s="30" customFormat="1" ht="14.25" customHeight="1">
      <c r="A225" s="50"/>
      <c r="B225" s="22">
        <v>4210</v>
      </c>
      <c r="C225" s="21" t="s">
        <v>272</v>
      </c>
      <c r="D225" s="43">
        <v>112402</v>
      </c>
      <c r="E225" s="489">
        <v>112402.41</v>
      </c>
      <c r="F225" s="620">
        <f t="shared" si="45"/>
        <v>1.0000036476219285</v>
      </c>
      <c r="G225" s="495">
        <f t="shared" si="47"/>
        <v>112402.41</v>
      </c>
      <c r="H225" s="495"/>
      <c r="I225" s="104"/>
      <c r="J225" s="105"/>
      <c r="K225" s="106"/>
      <c r="L225" s="106"/>
      <c r="M225" s="205"/>
    </row>
    <row r="226" spans="1:13" s="30" customFormat="1" ht="15" customHeight="1">
      <c r="A226" s="50"/>
      <c r="B226" s="22">
        <v>4240</v>
      </c>
      <c r="C226" s="21" t="s">
        <v>274</v>
      </c>
      <c r="D226" s="43">
        <v>12490</v>
      </c>
      <c r="E226" s="489">
        <v>12490</v>
      </c>
      <c r="F226" s="620">
        <f t="shared" si="45"/>
        <v>1</v>
      </c>
      <c r="G226" s="495">
        <f t="shared" si="47"/>
        <v>12490</v>
      </c>
      <c r="H226" s="495"/>
      <c r="I226" s="104"/>
      <c r="J226" s="105"/>
      <c r="K226" s="106"/>
      <c r="L226" s="106"/>
      <c r="M226" s="205"/>
    </row>
    <row r="227" spans="1:13" s="30" customFormat="1" ht="13.5" customHeight="1">
      <c r="A227" s="50"/>
      <c r="B227" s="23" t="s">
        <v>728</v>
      </c>
      <c r="C227" s="21" t="s">
        <v>172</v>
      </c>
      <c r="D227" s="43">
        <v>31610</v>
      </c>
      <c r="E227" s="489">
        <v>31610.2</v>
      </c>
      <c r="F227" s="620">
        <f t="shared" si="45"/>
        <v>1.0000063271116735</v>
      </c>
      <c r="G227" s="495">
        <f t="shared" si="47"/>
        <v>31610.2</v>
      </c>
      <c r="H227" s="495"/>
      <c r="I227" s="104"/>
      <c r="J227" s="105"/>
      <c r="K227" s="106"/>
      <c r="L227" s="106"/>
      <c r="M227" s="205"/>
    </row>
    <row r="228" spans="1:13" s="30" customFormat="1" ht="14.25" customHeight="1">
      <c r="A228" s="50"/>
      <c r="B228" s="23" t="s">
        <v>730</v>
      </c>
      <c r="C228" s="21" t="s">
        <v>173</v>
      </c>
      <c r="D228" s="43">
        <v>28876</v>
      </c>
      <c r="E228" s="489">
        <v>28876</v>
      </c>
      <c r="F228" s="620">
        <f t="shared" si="45"/>
        <v>1</v>
      </c>
      <c r="G228" s="495">
        <f t="shared" si="47"/>
        <v>28876</v>
      </c>
      <c r="H228" s="495"/>
      <c r="I228" s="104"/>
      <c r="J228" s="105"/>
      <c r="K228" s="106"/>
      <c r="L228" s="106"/>
      <c r="M228" s="205"/>
    </row>
    <row r="229" spans="1:13" s="30" customFormat="1" ht="15" customHeight="1">
      <c r="A229" s="50"/>
      <c r="B229" s="23" t="s">
        <v>162</v>
      </c>
      <c r="C229" s="21" t="s">
        <v>163</v>
      </c>
      <c r="D229" s="43">
        <v>3679</v>
      </c>
      <c r="E229" s="489">
        <v>3678.8</v>
      </c>
      <c r="F229" s="620">
        <f t="shared" si="45"/>
        <v>0.9999456374014678</v>
      </c>
      <c r="G229" s="495">
        <f t="shared" si="47"/>
        <v>3678.8</v>
      </c>
      <c r="H229" s="495"/>
      <c r="I229" s="104"/>
      <c r="J229" s="105"/>
      <c r="K229" s="106"/>
      <c r="L229" s="106"/>
      <c r="M229" s="205"/>
    </row>
    <row r="230" spans="1:13" s="30" customFormat="1" ht="14.25" customHeight="1">
      <c r="A230" s="50"/>
      <c r="B230" s="23" t="s">
        <v>732</v>
      </c>
      <c r="C230" s="21" t="s">
        <v>174</v>
      </c>
      <c r="D230" s="43">
        <v>19480</v>
      </c>
      <c r="E230" s="489">
        <v>19480.49</v>
      </c>
      <c r="F230" s="620">
        <f t="shared" si="45"/>
        <v>1.000025154004107</v>
      </c>
      <c r="G230" s="495">
        <f t="shared" si="47"/>
        <v>19480.49</v>
      </c>
      <c r="H230" s="495"/>
      <c r="I230" s="104"/>
      <c r="J230" s="105"/>
      <c r="K230" s="106"/>
      <c r="L230" s="106"/>
      <c r="M230" s="205"/>
    </row>
    <row r="231" spans="1:13" s="30" customFormat="1" ht="18" customHeight="1">
      <c r="A231" s="50"/>
      <c r="B231" s="23" t="s">
        <v>493</v>
      </c>
      <c r="C231" s="21" t="s">
        <v>494</v>
      </c>
      <c r="D231" s="43">
        <v>3427</v>
      </c>
      <c r="E231" s="489">
        <v>3427</v>
      </c>
      <c r="F231" s="620">
        <f t="shared" si="45"/>
        <v>1</v>
      </c>
      <c r="G231" s="495">
        <f t="shared" si="47"/>
        <v>3427</v>
      </c>
      <c r="H231" s="495"/>
      <c r="I231" s="104"/>
      <c r="J231" s="105"/>
      <c r="K231" s="106"/>
      <c r="L231" s="106"/>
      <c r="M231" s="205"/>
    </row>
    <row r="232" spans="1:13" s="30" customFormat="1" ht="15" customHeight="1">
      <c r="A232" s="50"/>
      <c r="B232" s="23" t="s">
        <v>275</v>
      </c>
      <c r="C232" s="20" t="s">
        <v>279</v>
      </c>
      <c r="D232" s="43">
        <v>5249</v>
      </c>
      <c r="E232" s="489">
        <v>5249</v>
      </c>
      <c r="F232" s="620">
        <f t="shared" si="45"/>
        <v>1</v>
      </c>
      <c r="G232" s="495">
        <f t="shared" si="47"/>
        <v>5249</v>
      </c>
      <c r="H232" s="495"/>
      <c r="I232" s="104"/>
      <c r="J232" s="105"/>
      <c r="K232" s="106"/>
      <c r="L232" s="106"/>
      <c r="M232" s="205"/>
    </row>
    <row r="233" spans="1:13" s="30" customFormat="1" ht="14.25" customHeight="1">
      <c r="A233" s="50"/>
      <c r="B233" s="23" t="s">
        <v>734</v>
      </c>
      <c r="C233" s="21" t="s">
        <v>735</v>
      </c>
      <c r="D233" s="43">
        <v>4513</v>
      </c>
      <c r="E233" s="489">
        <v>4513</v>
      </c>
      <c r="F233" s="620">
        <f t="shared" si="45"/>
        <v>1</v>
      </c>
      <c r="G233" s="495">
        <f t="shared" si="47"/>
        <v>4513</v>
      </c>
      <c r="H233" s="495"/>
      <c r="I233" s="104"/>
      <c r="J233" s="105"/>
      <c r="K233" s="106"/>
      <c r="L233" s="106"/>
      <c r="M233" s="205"/>
    </row>
    <row r="234" spans="1:13" s="30" customFormat="1" ht="14.25" customHeight="1">
      <c r="A234" s="50"/>
      <c r="B234" s="23" t="s">
        <v>738</v>
      </c>
      <c r="C234" s="21" t="s">
        <v>739</v>
      </c>
      <c r="D234" s="43">
        <v>77210</v>
      </c>
      <c r="E234" s="489">
        <v>77210</v>
      </c>
      <c r="F234" s="620">
        <f t="shared" si="45"/>
        <v>1</v>
      </c>
      <c r="G234" s="495">
        <f t="shared" si="47"/>
        <v>77210</v>
      </c>
      <c r="H234" s="495"/>
      <c r="I234" s="104"/>
      <c r="J234" s="105"/>
      <c r="K234" s="106"/>
      <c r="L234" s="106"/>
      <c r="M234" s="205"/>
    </row>
    <row r="235" spans="1:13" s="30" customFormat="1" ht="14.25" customHeight="1">
      <c r="A235" s="50"/>
      <c r="B235" s="23" t="s">
        <v>126</v>
      </c>
      <c r="C235" s="21" t="s">
        <v>127</v>
      </c>
      <c r="D235" s="43">
        <v>639</v>
      </c>
      <c r="E235" s="489">
        <v>639</v>
      </c>
      <c r="F235" s="620">
        <f t="shared" si="45"/>
        <v>1</v>
      </c>
      <c r="G235" s="495">
        <f t="shared" si="47"/>
        <v>639</v>
      </c>
      <c r="H235" s="495"/>
      <c r="I235" s="104"/>
      <c r="J235" s="105"/>
      <c r="K235" s="106"/>
      <c r="L235" s="106"/>
      <c r="M235" s="205"/>
    </row>
    <row r="236" spans="1:13" s="30" customFormat="1" ht="16.5" customHeight="1">
      <c r="A236" s="50"/>
      <c r="B236" s="23" t="s">
        <v>177</v>
      </c>
      <c r="C236" s="20" t="s">
        <v>287</v>
      </c>
      <c r="D236" s="43">
        <v>16152</v>
      </c>
      <c r="E236" s="489">
        <v>16152</v>
      </c>
      <c r="F236" s="620">
        <f t="shared" si="45"/>
        <v>1</v>
      </c>
      <c r="G236" s="495">
        <f t="shared" si="47"/>
        <v>16152</v>
      </c>
      <c r="H236" s="495"/>
      <c r="I236" s="104"/>
      <c r="J236" s="105"/>
      <c r="K236" s="106"/>
      <c r="L236" s="106"/>
      <c r="M236" s="205"/>
    </row>
    <row r="237" spans="1:13" s="30" customFormat="1" ht="15.75" customHeight="1">
      <c r="A237" s="50"/>
      <c r="B237" s="23" t="s">
        <v>276</v>
      </c>
      <c r="C237" s="20" t="s">
        <v>672</v>
      </c>
      <c r="D237" s="43">
        <v>529</v>
      </c>
      <c r="E237" s="489">
        <v>529</v>
      </c>
      <c r="F237" s="620">
        <f t="shared" si="45"/>
        <v>1</v>
      </c>
      <c r="G237" s="495">
        <f t="shared" si="47"/>
        <v>529</v>
      </c>
      <c r="H237" s="495"/>
      <c r="I237" s="104"/>
      <c r="J237" s="105"/>
      <c r="K237" s="106"/>
      <c r="L237" s="106"/>
      <c r="M237" s="205"/>
    </row>
    <row r="238" spans="1:13" s="30" customFormat="1" ht="16.5" customHeight="1">
      <c r="A238" s="50"/>
      <c r="B238" s="23" t="s">
        <v>277</v>
      </c>
      <c r="C238" s="20" t="s">
        <v>280</v>
      </c>
      <c r="D238" s="43">
        <v>2000</v>
      </c>
      <c r="E238" s="489">
        <v>2000</v>
      </c>
      <c r="F238" s="620">
        <f t="shared" si="45"/>
        <v>1</v>
      </c>
      <c r="G238" s="495">
        <f t="shared" si="47"/>
        <v>2000</v>
      </c>
      <c r="H238" s="495"/>
      <c r="I238" s="104"/>
      <c r="J238" s="105"/>
      <c r="K238" s="106"/>
      <c r="L238" s="106"/>
      <c r="M238" s="205"/>
    </row>
    <row r="239" spans="1:13" s="30" customFormat="1" ht="15.75" customHeight="1">
      <c r="A239" s="50"/>
      <c r="B239" s="23" t="s">
        <v>278</v>
      </c>
      <c r="C239" s="20" t="s">
        <v>689</v>
      </c>
      <c r="D239" s="43">
        <v>8268</v>
      </c>
      <c r="E239" s="489">
        <v>8268</v>
      </c>
      <c r="F239" s="620">
        <f t="shared" si="45"/>
        <v>1</v>
      </c>
      <c r="G239" s="495">
        <f t="shared" si="47"/>
        <v>8268</v>
      </c>
      <c r="H239" s="495"/>
      <c r="I239" s="104"/>
      <c r="J239" s="105"/>
      <c r="K239" s="106"/>
      <c r="L239" s="106"/>
      <c r="M239" s="205"/>
    </row>
    <row r="240" spans="1:13" s="30" customFormat="1" ht="18.75" customHeight="1">
      <c r="A240" s="84" t="s">
        <v>531</v>
      </c>
      <c r="B240" s="42"/>
      <c r="C240" s="42" t="s">
        <v>532</v>
      </c>
      <c r="D240" s="103">
        <f aca="true" t="shared" si="48" ref="D240:M240">SUM(D241:D249)</f>
        <v>971256</v>
      </c>
      <c r="E240" s="491">
        <f t="shared" si="48"/>
        <v>971255.9999999999</v>
      </c>
      <c r="F240" s="622">
        <f t="shared" si="45"/>
        <v>0.9999999999999999</v>
      </c>
      <c r="G240" s="491">
        <f t="shared" si="48"/>
        <v>971255.9999999999</v>
      </c>
      <c r="H240" s="491">
        <f t="shared" si="48"/>
        <v>752128.6699999999</v>
      </c>
      <c r="I240" s="491">
        <f t="shared" si="48"/>
        <v>146212.61</v>
      </c>
      <c r="J240" s="491">
        <f t="shared" si="48"/>
        <v>0</v>
      </c>
      <c r="K240" s="491">
        <f t="shared" si="48"/>
        <v>0</v>
      </c>
      <c r="L240" s="491">
        <f t="shared" si="48"/>
        <v>0</v>
      </c>
      <c r="M240" s="918">
        <f t="shared" si="48"/>
        <v>0</v>
      </c>
    </row>
    <row r="241" spans="1:13" s="30" customFormat="1" ht="16.5" customHeight="1">
      <c r="A241" s="50"/>
      <c r="B241" s="22">
        <v>4010</v>
      </c>
      <c r="C241" s="20" t="s">
        <v>525</v>
      </c>
      <c r="D241" s="43">
        <v>696152</v>
      </c>
      <c r="E241" s="489">
        <v>696152.48</v>
      </c>
      <c r="F241" s="620">
        <f t="shared" si="45"/>
        <v>1.000000689504591</v>
      </c>
      <c r="G241" s="495">
        <f aca="true" t="shared" si="49" ref="G241:G249">E241</f>
        <v>696152.48</v>
      </c>
      <c r="H241" s="495">
        <f>G241</f>
        <v>696152.48</v>
      </c>
      <c r="I241" s="104"/>
      <c r="J241" s="105"/>
      <c r="K241" s="106"/>
      <c r="L241" s="106"/>
      <c r="M241" s="205"/>
    </row>
    <row r="242" spans="1:13" s="30" customFormat="1" ht="15" customHeight="1">
      <c r="A242" s="50"/>
      <c r="B242" s="22">
        <v>4040</v>
      </c>
      <c r="C242" s="20" t="s">
        <v>723</v>
      </c>
      <c r="D242" s="43">
        <v>55976</v>
      </c>
      <c r="E242" s="489">
        <v>55976.19</v>
      </c>
      <c r="F242" s="620">
        <f t="shared" si="45"/>
        <v>1.000003394311848</v>
      </c>
      <c r="G242" s="495">
        <f t="shared" si="49"/>
        <v>55976.19</v>
      </c>
      <c r="H242" s="495">
        <f>G242</f>
        <v>55976.19</v>
      </c>
      <c r="I242" s="104"/>
      <c r="J242" s="105"/>
      <c r="K242" s="106"/>
      <c r="L242" s="106"/>
      <c r="M242" s="205"/>
    </row>
    <row r="243" spans="1:13" s="30" customFormat="1" ht="13.5" customHeight="1">
      <c r="A243" s="50"/>
      <c r="B243" s="22">
        <v>4110</v>
      </c>
      <c r="C243" s="20" t="s">
        <v>156</v>
      </c>
      <c r="D243" s="43">
        <v>128633</v>
      </c>
      <c r="E243" s="489">
        <v>128632.5</v>
      </c>
      <c r="F243" s="620">
        <f t="shared" si="45"/>
        <v>0.9999961129725654</v>
      </c>
      <c r="G243" s="495">
        <f t="shared" si="49"/>
        <v>128632.5</v>
      </c>
      <c r="H243" s="495"/>
      <c r="I243" s="496">
        <f>G243</f>
        <v>128632.5</v>
      </c>
      <c r="J243" s="105"/>
      <c r="K243" s="106"/>
      <c r="L243" s="106"/>
      <c r="M243" s="205"/>
    </row>
    <row r="244" spans="1:13" s="30" customFormat="1" ht="13.5" customHeight="1">
      <c r="A244" s="50"/>
      <c r="B244" s="22">
        <v>4120</v>
      </c>
      <c r="C244" s="20" t="s">
        <v>725</v>
      </c>
      <c r="D244" s="43">
        <v>17581</v>
      </c>
      <c r="E244" s="489">
        <v>17580.11</v>
      </c>
      <c r="F244" s="620">
        <f t="shared" si="45"/>
        <v>0.9999493771685343</v>
      </c>
      <c r="G244" s="495">
        <f t="shared" si="49"/>
        <v>17580.11</v>
      </c>
      <c r="H244" s="495"/>
      <c r="I244" s="496">
        <f>G244</f>
        <v>17580.11</v>
      </c>
      <c r="J244" s="105"/>
      <c r="K244" s="106"/>
      <c r="L244" s="106"/>
      <c r="M244" s="205"/>
    </row>
    <row r="245" spans="1:13" s="30" customFormat="1" ht="13.5" customHeight="1">
      <c r="A245" s="50"/>
      <c r="B245" s="22">
        <v>4210</v>
      </c>
      <c r="C245" s="21" t="s">
        <v>125</v>
      </c>
      <c r="D245" s="43">
        <v>2774</v>
      </c>
      <c r="E245" s="489">
        <v>2774.86</v>
      </c>
      <c r="F245" s="620">
        <f t="shared" si="45"/>
        <v>1.000310021629416</v>
      </c>
      <c r="G245" s="495">
        <f t="shared" si="49"/>
        <v>2774.86</v>
      </c>
      <c r="H245" s="495"/>
      <c r="I245" s="104"/>
      <c r="J245" s="105"/>
      <c r="K245" s="106"/>
      <c r="L245" s="106"/>
      <c r="M245" s="205"/>
    </row>
    <row r="246" spans="1:13" s="30" customFormat="1" ht="13.5" customHeight="1">
      <c r="A246" s="50"/>
      <c r="B246" s="22">
        <v>4260</v>
      </c>
      <c r="C246" s="21" t="s">
        <v>172</v>
      </c>
      <c r="D246" s="43">
        <v>12527</v>
      </c>
      <c r="E246" s="489">
        <v>12527</v>
      </c>
      <c r="F246" s="620">
        <f t="shared" si="45"/>
        <v>1</v>
      </c>
      <c r="G246" s="495">
        <f t="shared" si="49"/>
        <v>12527</v>
      </c>
      <c r="H246" s="495"/>
      <c r="I246" s="104"/>
      <c r="J246" s="105"/>
      <c r="K246" s="106"/>
      <c r="L246" s="106"/>
      <c r="M246" s="205"/>
    </row>
    <row r="247" spans="1:13" s="30" customFormat="1" ht="13.5" customHeight="1">
      <c r="A247" s="50"/>
      <c r="B247" s="22">
        <v>4300</v>
      </c>
      <c r="C247" s="21" t="s">
        <v>733</v>
      </c>
      <c r="D247" s="43">
        <v>8524</v>
      </c>
      <c r="E247" s="489">
        <v>8524</v>
      </c>
      <c r="F247" s="620">
        <f t="shared" si="45"/>
        <v>1</v>
      </c>
      <c r="G247" s="495">
        <f t="shared" si="49"/>
        <v>8524</v>
      </c>
      <c r="H247" s="495"/>
      <c r="I247" s="104"/>
      <c r="J247" s="105"/>
      <c r="K247" s="106"/>
      <c r="L247" s="106"/>
      <c r="M247" s="205"/>
    </row>
    <row r="248" spans="1:13" s="30" customFormat="1" ht="13.5" customHeight="1">
      <c r="A248" s="50"/>
      <c r="B248" s="22">
        <v>4370</v>
      </c>
      <c r="C248" s="20" t="s">
        <v>279</v>
      </c>
      <c r="D248" s="43">
        <v>1226</v>
      </c>
      <c r="E248" s="489">
        <v>1225.86</v>
      </c>
      <c r="F248" s="620">
        <f t="shared" si="45"/>
        <v>0.9998858075040782</v>
      </c>
      <c r="G248" s="495">
        <f t="shared" si="49"/>
        <v>1225.86</v>
      </c>
      <c r="H248" s="495"/>
      <c r="I248" s="104"/>
      <c r="J248" s="105"/>
      <c r="K248" s="106"/>
      <c r="L248" s="106"/>
      <c r="M248" s="205"/>
    </row>
    <row r="249" spans="1:13" s="30" customFormat="1" ht="13.5" customHeight="1">
      <c r="A249" s="50"/>
      <c r="B249" s="22">
        <v>4440</v>
      </c>
      <c r="C249" s="21" t="s">
        <v>739</v>
      </c>
      <c r="D249" s="43">
        <v>47863</v>
      </c>
      <c r="E249" s="489">
        <v>47863</v>
      </c>
      <c r="F249" s="620">
        <f t="shared" si="45"/>
        <v>1</v>
      </c>
      <c r="G249" s="495">
        <f t="shared" si="49"/>
        <v>47863</v>
      </c>
      <c r="H249" s="495"/>
      <c r="I249" s="104"/>
      <c r="J249" s="105"/>
      <c r="K249" s="106"/>
      <c r="L249" s="106"/>
      <c r="M249" s="205"/>
    </row>
    <row r="250" spans="1:13" s="30" customFormat="1" ht="17.25" customHeight="1">
      <c r="A250" s="84" t="s">
        <v>216</v>
      </c>
      <c r="B250" s="49"/>
      <c r="C250" s="42" t="s">
        <v>217</v>
      </c>
      <c r="D250" s="103">
        <f aca="true" t="shared" si="50" ref="D250:M250">SUM(D251:D276)</f>
        <v>4721456</v>
      </c>
      <c r="E250" s="491">
        <f t="shared" si="50"/>
        <v>4721455.999999999</v>
      </c>
      <c r="F250" s="622">
        <f t="shared" si="45"/>
        <v>0.9999999999999998</v>
      </c>
      <c r="G250" s="491">
        <f t="shared" si="50"/>
        <v>4659845.999999999</v>
      </c>
      <c r="H250" s="491">
        <f t="shared" si="50"/>
        <v>2883067.1199999996</v>
      </c>
      <c r="I250" s="491">
        <f t="shared" si="50"/>
        <v>554463.69</v>
      </c>
      <c r="J250" s="491">
        <f t="shared" si="50"/>
        <v>60763</v>
      </c>
      <c r="K250" s="491">
        <f t="shared" si="50"/>
        <v>0</v>
      </c>
      <c r="L250" s="491">
        <f t="shared" si="50"/>
        <v>0</v>
      </c>
      <c r="M250" s="918">
        <f t="shared" si="50"/>
        <v>61610</v>
      </c>
    </row>
    <row r="251" spans="1:13" s="30" customFormat="1" ht="17.25" customHeight="1">
      <c r="A251" s="198"/>
      <c r="B251" s="76" t="s">
        <v>199</v>
      </c>
      <c r="C251" s="20" t="s">
        <v>690</v>
      </c>
      <c r="D251" s="43">
        <v>60763</v>
      </c>
      <c r="E251" s="489">
        <v>60763</v>
      </c>
      <c r="F251" s="620">
        <f t="shared" si="45"/>
        <v>1</v>
      </c>
      <c r="G251" s="495">
        <f aca="true" t="shared" si="51" ref="G251:G275">E251</f>
        <v>60763</v>
      </c>
      <c r="H251" s="495"/>
      <c r="I251" s="108"/>
      <c r="J251" s="498">
        <f>G251</f>
        <v>60763</v>
      </c>
      <c r="K251" s="108"/>
      <c r="L251" s="111"/>
      <c r="M251" s="218"/>
    </row>
    <row r="252" spans="1:13" s="30" customFormat="1" ht="15.75" customHeight="1">
      <c r="A252" s="50"/>
      <c r="B252" s="23" t="s">
        <v>544</v>
      </c>
      <c r="C252" s="20" t="s">
        <v>692</v>
      </c>
      <c r="D252" s="43">
        <v>12783</v>
      </c>
      <c r="E252" s="489">
        <v>12782.86</v>
      </c>
      <c r="F252" s="620">
        <f t="shared" si="45"/>
        <v>0.9999890479543143</v>
      </c>
      <c r="G252" s="495">
        <f t="shared" si="51"/>
        <v>12782.86</v>
      </c>
      <c r="H252" s="495"/>
      <c r="I252" s="104"/>
      <c r="J252" s="105"/>
      <c r="K252" s="106"/>
      <c r="L252" s="106"/>
      <c r="M252" s="205"/>
    </row>
    <row r="253" spans="1:13" s="30" customFormat="1" ht="15.75" customHeight="1">
      <c r="A253" s="50"/>
      <c r="B253" s="23" t="s">
        <v>719</v>
      </c>
      <c r="C253" s="20" t="s">
        <v>338</v>
      </c>
      <c r="D253" s="43">
        <v>2641594</v>
      </c>
      <c r="E253" s="489">
        <v>2641593.36</v>
      </c>
      <c r="F253" s="620">
        <f t="shared" si="45"/>
        <v>0.999999757722042</v>
      </c>
      <c r="G253" s="495">
        <f t="shared" si="51"/>
        <v>2641593.36</v>
      </c>
      <c r="H253" s="495">
        <f>G253</f>
        <v>2641593.36</v>
      </c>
      <c r="I253" s="104"/>
      <c r="J253" s="105"/>
      <c r="K253" s="106"/>
      <c r="L253" s="106"/>
      <c r="M253" s="205"/>
    </row>
    <row r="254" spans="1:13" s="30" customFormat="1" ht="13.5" customHeight="1">
      <c r="A254" s="50"/>
      <c r="B254" s="23" t="s">
        <v>722</v>
      </c>
      <c r="C254" s="20" t="s">
        <v>723</v>
      </c>
      <c r="D254" s="43">
        <v>229921</v>
      </c>
      <c r="E254" s="489">
        <v>229920.94</v>
      </c>
      <c r="F254" s="620">
        <f t="shared" si="45"/>
        <v>0.999999739040801</v>
      </c>
      <c r="G254" s="495">
        <f t="shared" si="51"/>
        <v>229920.94</v>
      </c>
      <c r="H254" s="495">
        <f>G254</f>
        <v>229920.94</v>
      </c>
      <c r="I254" s="104"/>
      <c r="J254" s="105"/>
      <c r="K254" s="106"/>
      <c r="L254" s="106"/>
      <c r="M254" s="205"/>
    </row>
    <row r="255" spans="1:13" s="30" customFormat="1" ht="12.75" customHeight="1">
      <c r="A255" s="50"/>
      <c r="B255" s="58" t="s">
        <v>142</v>
      </c>
      <c r="C255" s="20" t="s">
        <v>156</v>
      </c>
      <c r="D255" s="43">
        <v>486650</v>
      </c>
      <c r="E255" s="489">
        <v>486650.04</v>
      </c>
      <c r="F255" s="620">
        <f t="shared" si="45"/>
        <v>1.0000000821945956</v>
      </c>
      <c r="G255" s="495">
        <f t="shared" si="51"/>
        <v>486650.04</v>
      </c>
      <c r="H255" s="495"/>
      <c r="I255" s="496">
        <f>G255</f>
        <v>486650.04</v>
      </c>
      <c r="J255" s="105"/>
      <c r="K255" s="106"/>
      <c r="L255" s="106"/>
      <c r="M255" s="205"/>
    </row>
    <row r="256" spans="1:13" s="30" customFormat="1" ht="15" customHeight="1">
      <c r="A256" s="50"/>
      <c r="B256" s="58" t="s">
        <v>724</v>
      </c>
      <c r="C256" s="20" t="s">
        <v>725</v>
      </c>
      <c r="D256" s="43">
        <v>67813</v>
      </c>
      <c r="E256" s="489">
        <v>67813.65</v>
      </c>
      <c r="F256" s="620">
        <f t="shared" si="45"/>
        <v>1.000009585182782</v>
      </c>
      <c r="G256" s="495">
        <f t="shared" si="51"/>
        <v>67813.65</v>
      </c>
      <c r="H256" s="495"/>
      <c r="I256" s="496">
        <f>G256</f>
        <v>67813.65</v>
      </c>
      <c r="J256" s="105"/>
      <c r="K256" s="106"/>
      <c r="L256" s="106"/>
      <c r="M256" s="205"/>
    </row>
    <row r="257" spans="1:13" s="30" customFormat="1" ht="14.25" customHeight="1">
      <c r="A257" s="50"/>
      <c r="B257" s="23" t="s">
        <v>207</v>
      </c>
      <c r="C257" s="20" t="s">
        <v>218</v>
      </c>
      <c r="D257" s="43">
        <v>7235</v>
      </c>
      <c r="E257" s="489">
        <v>7235</v>
      </c>
      <c r="F257" s="620">
        <f t="shared" si="45"/>
        <v>1</v>
      </c>
      <c r="G257" s="495">
        <f t="shared" si="51"/>
        <v>7235</v>
      </c>
      <c r="H257" s="495"/>
      <c r="I257" s="104"/>
      <c r="J257" s="105"/>
      <c r="K257" s="106"/>
      <c r="L257" s="106"/>
      <c r="M257" s="205"/>
    </row>
    <row r="258" spans="1:13" s="30" customFormat="1" ht="14.25" customHeight="1">
      <c r="A258" s="50"/>
      <c r="B258" s="23" t="s">
        <v>491</v>
      </c>
      <c r="C258" s="20" t="s">
        <v>492</v>
      </c>
      <c r="D258" s="43">
        <v>11553</v>
      </c>
      <c r="E258" s="489">
        <v>11552.82</v>
      </c>
      <c r="F258" s="620">
        <f t="shared" si="45"/>
        <v>0.9999844196312646</v>
      </c>
      <c r="G258" s="495">
        <f t="shared" si="51"/>
        <v>11552.82</v>
      </c>
      <c r="H258" s="495">
        <f>G258</f>
        <v>11552.82</v>
      </c>
      <c r="I258" s="104"/>
      <c r="J258" s="105"/>
      <c r="K258" s="106"/>
      <c r="L258" s="106"/>
      <c r="M258" s="205"/>
    </row>
    <row r="259" spans="1:13" s="30" customFormat="1" ht="15" customHeight="1">
      <c r="A259" s="50"/>
      <c r="B259" s="23" t="s">
        <v>726</v>
      </c>
      <c r="C259" s="21" t="s">
        <v>125</v>
      </c>
      <c r="D259" s="43">
        <v>620637</v>
      </c>
      <c r="E259" s="489">
        <v>620638.11</v>
      </c>
      <c r="F259" s="620">
        <f t="shared" si="45"/>
        <v>1.0000017884850565</v>
      </c>
      <c r="G259" s="495">
        <f t="shared" si="51"/>
        <v>620638.11</v>
      </c>
      <c r="H259" s="495"/>
      <c r="I259" s="104"/>
      <c r="J259" s="105"/>
      <c r="K259" s="106"/>
      <c r="L259" s="106"/>
      <c r="M259" s="205"/>
    </row>
    <row r="260" spans="1:13" s="30" customFormat="1" ht="15" customHeight="1">
      <c r="A260" s="50"/>
      <c r="B260" s="23" t="s">
        <v>197</v>
      </c>
      <c r="C260" s="21" t="s">
        <v>198</v>
      </c>
      <c r="D260" s="43">
        <v>16856</v>
      </c>
      <c r="E260" s="489">
        <v>16855.68</v>
      </c>
      <c r="F260" s="620">
        <f t="shared" si="45"/>
        <v>0.9999810156620788</v>
      </c>
      <c r="G260" s="495">
        <f t="shared" si="51"/>
        <v>16855.68</v>
      </c>
      <c r="H260" s="495"/>
      <c r="I260" s="104"/>
      <c r="J260" s="105"/>
      <c r="K260" s="106"/>
      <c r="L260" s="106"/>
      <c r="M260" s="205"/>
    </row>
    <row r="261" spans="1:13" s="30" customFormat="1" ht="14.25" customHeight="1">
      <c r="A261" s="50"/>
      <c r="B261" s="23" t="s">
        <v>728</v>
      </c>
      <c r="C261" s="21" t="s">
        <v>172</v>
      </c>
      <c r="D261" s="43">
        <v>63468</v>
      </c>
      <c r="E261" s="489">
        <v>63468</v>
      </c>
      <c r="F261" s="620">
        <f t="shared" si="45"/>
        <v>1</v>
      </c>
      <c r="G261" s="495">
        <f t="shared" si="51"/>
        <v>63468</v>
      </c>
      <c r="H261" s="495"/>
      <c r="I261" s="104"/>
      <c r="J261" s="105"/>
      <c r="K261" s="106"/>
      <c r="L261" s="106"/>
      <c r="M261" s="205"/>
    </row>
    <row r="262" spans="1:13" s="30" customFormat="1" ht="17.25" customHeight="1">
      <c r="A262" s="50"/>
      <c r="B262" s="23" t="s">
        <v>730</v>
      </c>
      <c r="C262" s="21" t="s">
        <v>173</v>
      </c>
      <c r="D262" s="43">
        <v>95102</v>
      </c>
      <c r="E262" s="489">
        <v>95102.2</v>
      </c>
      <c r="F262" s="620">
        <f t="shared" si="45"/>
        <v>1.0000021030051944</v>
      </c>
      <c r="G262" s="495">
        <f t="shared" si="51"/>
        <v>95102.2</v>
      </c>
      <c r="H262" s="495"/>
      <c r="I262" s="104"/>
      <c r="J262" s="105"/>
      <c r="K262" s="106"/>
      <c r="L262" s="106"/>
      <c r="M262" s="205"/>
    </row>
    <row r="263" spans="1:13" s="30" customFormat="1" ht="15" customHeight="1">
      <c r="A263" s="50"/>
      <c r="B263" s="23" t="s">
        <v>162</v>
      </c>
      <c r="C263" s="21" t="s">
        <v>163</v>
      </c>
      <c r="D263" s="43">
        <v>12160</v>
      </c>
      <c r="E263" s="489">
        <v>12160</v>
      </c>
      <c r="F263" s="620">
        <f t="shared" si="45"/>
        <v>1</v>
      </c>
      <c r="G263" s="495">
        <f t="shared" si="51"/>
        <v>12160</v>
      </c>
      <c r="H263" s="495"/>
      <c r="I263" s="104"/>
      <c r="J263" s="105"/>
      <c r="K263" s="106"/>
      <c r="L263" s="106"/>
      <c r="M263" s="205"/>
    </row>
    <row r="264" spans="1:13" s="30" customFormat="1" ht="16.5" customHeight="1">
      <c r="A264" s="50"/>
      <c r="B264" s="23" t="s">
        <v>732</v>
      </c>
      <c r="C264" s="21" t="s">
        <v>174</v>
      </c>
      <c r="D264" s="43">
        <v>116023</v>
      </c>
      <c r="E264" s="489">
        <v>116023.12</v>
      </c>
      <c r="F264" s="620">
        <f t="shared" si="45"/>
        <v>1.0000010342776864</v>
      </c>
      <c r="G264" s="495">
        <f t="shared" si="51"/>
        <v>116023.12</v>
      </c>
      <c r="H264" s="495"/>
      <c r="I264" s="104"/>
      <c r="J264" s="105"/>
      <c r="K264" s="106"/>
      <c r="L264" s="106"/>
      <c r="M264" s="205"/>
    </row>
    <row r="265" spans="1:13" s="30" customFormat="1" ht="14.25" customHeight="1">
      <c r="A265" s="50"/>
      <c r="B265" s="23" t="s">
        <v>493</v>
      </c>
      <c r="C265" s="21" t="s">
        <v>494</v>
      </c>
      <c r="D265" s="43">
        <v>4681</v>
      </c>
      <c r="E265" s="489">
        <v>4680.13</v>
      </c>
      <c r="F265" s="620">
        <f t="shared" si="45"/>
        <v>0.9998141422772912</v>
      </c>
      <c r="G265" s="495">
        <f t="shared" si="51"/>
        <v>4680.13</v>
      </c>
      <c r="H265" s="495"/>
      <c r="I265" s="104"/>
      <c r="J265" s="105"/>
      <c r="K265" s="106"/>
      <c r="L265" s="106"/>
      <c r="M265" s="205"/>
    </row>
    <row r="266" spans="1:13" s="30" customFormat="1" ht="14.25" customHeight="1">
      <c r="A266" s="50"/>
      <c r="B266" s="23" t="s">
        <v>282</v>
      </c>
      <c r="C266" s="20" t="s">
        <v>284</v>
      </c>
      <c r="D266" s="43">
        <v>3545</v>
      </c>
      <c r="E266" s="489">
        <v>3544.98</v>
      </c>
      <c r="F266" s="620">
        <f t="shared" si="45"/>
        <v>0.9999943582510579</v>
      </c>
      <c r="G266" s="495">
        <f t="shared" si="51"/>
        <v>3544.98</v>
      </c>
      <c r="H266" s="495"/>
      <c r="I266" s="104"/>
      <c r="J266" s="105"/>
      <c r="K266" s="106"/>
      <c r="L266" s="106"/>
      <c r="M266" s="205"/>
    </row>
    <row r="267" spans="1:13" s="30" customFormat="1" ht="16.5" customHeight="1">
      <c r="A267" s="50"/>
      <c r="B267" s="23" t="s">
        <v>275</v>
      </c>
      <c r="C267" s="20" t="s">
        <v>279</v>
      </c>
      <c r="D267" s="43">
        <v>10574</v>
      </c>
      <c r="E267" s="489">
        <v>10573.89</v>
      </c>
      <c r="F267" s="620">
        <f t="shared" si="45"/>
        <v>0.9999895971250236</v>
      </c>
      <c r="G267" s="495">
        <f t="shared" si="51"/>
        <v>10573.89</v>
      </c>
      <c r="H267" s="495"/>
      <c r="I267" s="104"/>
      <c r="J267" s="105"/>
      <c r="K267" s="106"/>
      <c r="L267" s="106"/>
      <c r="M267" s="205"/>
    </row>
    <row r="268" spans="1:13" s="30" customFormat="1" ht="15" customHeight="1">
      <c r="A268" s="50"/>
      <c r="B268" s="23" t="s">
        <v>734</v>
      </c>
      <c r="C268" s="21" t="s">
        <v>735</v>
      </c>
      <c r="D268" s="43">
        <v>4193</v>
      </c>
      <c r="E268" s="489">
        <v>4193.47</v>
      </c>
      <c r="F268" s="620">
        <f t="shared" si="45"/>
        <v>1.0001120915812067</v>
      </c>
      <c r="G268" s="495">
        <f t="shared" si="51"/>
        <v>4193.47</v>
      </c>
      <c r="H268" s="495"/>
      <c r="I268" s="104"/>
      <c r="J268" s="105"/>
      <c r="K268" s="106"/>
      <c r="L268" s="106"/>
      <c r="M268" s="205"/>
    </row>
    <row r="269" spans="1:13" s="30" customFormat="1" ht="16.5" customHeight="1">
      <c r="A269" s="50"/>
      <c r="B269" s="23" t="s">
        <v>738</v>
      </c>
      <c r="C269" s="21" t="s">
        <v>739</v>
      </c>
      <c r="D269" s="43">
        <v>169424</v>
      </c>
      <c r="E269" s="489">
        <v>169424</v>
      </c>
      <c r="F269" s="620">
        <f t="shared" si="45"/>
        <v>1</v>
      </c>
      <c r="G269" s="495">
        <f t="shared" si="51"/>
        <v>169424</v>
      </c>
      <c r="H269" s="495"/>
      <c r="I269" s="104"/>
      <c r="J269" s="105"/>
      <c r="K269" s="106"/>
      <c r="L269" s="106"/>
      <c r="M269" s="205"/>
    </row>
    <row r="270" spans="1:13" s="30" customFormat="1" ht="14.25" customHeight="1">
      <c r="A270" s="50"/>
      <c r="B270" s="23" t="s">
        <v>126</v>
      </c>
      <c r="C270" s="21" t="s">
        <v>127</v>
      </c>
      <c r="D270" s="43">
        <v>856</v>
      </c>
      <c r="E270" s="489">
        <v>855.7</v>
      </c>
      <c r="F270" s="620">
        <f t="shared" si="45"/>
        <v>0.9996495327102805</v>
      </c>
      <c r="G270" s="495">
        <f t="shared" si="51"/>
        <v>855.7</v>
      </c>
      <c r="H270" s="495"/>
      <c r="I270" s="104"/>
      <c r="J270" s="105"/>
      <c r="K270" s="106"/>
      <c r="L270" s="106"/>
      <c r="M270" s="205"/>
    </row>
    <row r="271" spans="1:13" s="30" customFormat="1" ht="13.5" customHeight="1">
      <c r="A271" s="50"/>
      <c r="B271" s="23" t="s">
        <v>177</v>
      </c>
      <c r="C271" s="20" t="s">
        <v>287</v>
      </c>
      <c r="D271" s="43">
        <v>8780</v>
      </c>
      <c r="E271" s="489">
        <v>8779.77</v>
      </c>
      <c r="F271" s="620">
        <f t="shared" si="45"/>
        <v>0.9999738041002278</v>
      </c>
      <c r="G271" s="495">
        <f t="shared" si="51"/>
        <v>8779.77</v>
      </c>
      <c r="H271" s="495"/>
      <c r="I271" s="104"/>
      <c r="J271" s="105"/>
      <c r="K271" s="106"/>
      <c r="L271" s="106"/>
      <c r="M271" s="205"/>
    </row>
    <row r="272" spans="1:13" s="30" customFormat="1" ht="15.75" customHeight="1">
      <c r="A272" s="50"/>
      <c r="B272" s="23" t="s">
        <v>499</v>
      </c>
      <c r="C272" s="21" t="s">
        <v>352</v>
      </c>
      <c r="D272" s="43">
        <v>610</v>
      </c>
      <c r="E272" s="489">
        <v>610</v>
      </c>
      <c r="F272" s="620">
        <f t="shared" si="45"/>
        <v>1</v>
      </c>
      <c r="G272" s="495">
        <f t="shared" si="51"/>
        <v>610</v>
      </c>
      <c r="H272" s="495"/>
      <c r="I272" s="104"/>
      <c r="J272" s="105"/>
      <c r="K272" s="106"/>
      <c r="L272" s="106"/>
      <c r="M272" s="205"/>
    </row>
    <row r="273" spans="1:13" s="30" customFormat="1" ht="15.75" customHeight="1">
      <c r="A273" s="50"/>
      <c r="B273" s="23" t="s">
        <v>276</v>
      </c>
      <c r="C273" s="20" t="s">
        <v>672</v>
      </c>
      <c r="D273" s="43">
        <v>865</v>
      </c>
      <c r="E273" s="489">
        <v>865</v>
      </c>
      <c r="F273" s="620">
        <f t="shared" si="45"/>
        <v>1</v>
      </c>
      <c r="G273" s="495">
        <f t="shared" si="51"/>
        <v>865</v>
      </c>
      <c r="H273" s="495"/>
      <c r="I273" s="104"/>
      <c r="J273" s="105"/>
      <c r="K273" s="106"/>
      <c r="L273" s="106"/>
      <c r="M273" s="205"/>
    </row>
    <row r="274" spans="1:13" s="30" customFormat="1" ht="15.75" customHeight="1">
      <c r="A274" s="50"/>
      <c r="B274" s="23" t="s">
        <v>277</v>
      </c>
      <c r="C274" s="20" t="s">
        <v>280</v>
      </c>
      <c r="D274" s="43">
        <v>5762</v>
      </c>
      <c r="E274" s="489">
        <v>5762.3</v>
      </c>
      <c r="F274" s="620">
        <f t="shared" si="45"/>
        <v>1.0000520652551197</v>
      </c>
      <c r="G274" s="495">
        <f t="shared" si="51"/>
        <v>5762.3</v>
      </c>
      <c r="H274" s="495"/>
      <c r="I274" s="104"/>
      <c r="J274" s="105"/>
      <c r="K274" s="106"/>
      <c r="L274" s="106"/>
      <c r="M274" s="205"/>
    </row>
    <row r="275" spans="1:13" s="30" customFormat="1" ht="18" customHeight="1">
      <c r="A275" s="50"/>
      <c r="B275" s="23" t="s">
        <v>278</v>
      </c>
      <c r="C275" s="20" t="s">
        <v>689</v>
      </c>
      <c r="D275" s="43">
        <v>7998</v>
      </c>
      <c r="E275" s="489">
        <v>7997.98</v>
      </c>
      <c r="F275" s="620">
        <f t="shared" si="45"/>
        <v>0.9999974993748436</v>
      </c>
      <c r="G275" s="495">
        <f t="shared" si="51"/>
        <v>7997.98</v>
      </c>
      <c r="H275" s="495"/>
      <c r="I275" s="104"/>
      <c r="J275" s="105"/>
      <c r="K275" s="106"/>
      <c r="L275" s="106"/>
      <c r="M275" s="205"/>
    </row>
    <row r="276" spans="1:13" s="30" customFormat="1" ht="18" customHeight="1">
      <c r="A276" s="50"/>
      <c r="B276" s="23" t="s">
        <v>128</v>
      </c>
      <c r="C276" s="20" t="s">
        <v>866</v>
      </c>
      <c r="D276" s="43">
        <v>61610</v>
      </c>
      <c r="E276" s="489">
        <v>61610</v>
      </c>
      <c r="F276" s="620">
        <f t="shared" si="45"/>
        <v>1</v>
      </c>
      <c r="G276" s="495"/>
      <c r="H276" s="495"/>
      <c r="I276" s="104"/>
      <c r="J276" s="105"/>
      <c r="K276" s="106"/>
      <c r="L276" s="106"/>
      <c r="M276" s="497">
        <f>E276</f>
        <v>61610</v>
      </c>
    </row>
    <row r="277" spans="1:13" s="30" customFormat="1" ht="13.5" customHeight="1" hidden="1">
      <c r="A277" s="50"/>
      <c r="B277" s="23"/>
      <c r="C277" s="4" t="s">
        <v>209</v>
      </c>
      <c r="D277" s="43">
        <v>0</v>
      </c>
      <c r="E277" s="73" t="e">
        <f aca="true" t="shared" si="52" ref="E277:E312">D277/D642</f>
        <v>#DIV/0!</v>
      </c>
      <c r="F277" s="620" t="e">
        <f t="shared" si="45"/>
        <v>#DIV/0!</v>
      </c>
      <c r="G277" s="495" t="e">
        <f aca="true" t="shared" si="53" ref="G277:G312">E277</f>
        <v>#DIV/0!</v>
      </c>
      <c r="H277" s="495" t="e">
        <f aca="true" t="shared" si="54" ref="H277:H329">G277</f>
        <v>#DIV/0!</v>
      </c>
      <c r="I277" s="104">
        <f>D277</f>
        <v>0</v>
      </c>
      <c r="J277" s="104">
        <v>0</v>
      </c>
      <c r="K277" s="209"/>
      <c r="L277" s="209"/>
      <c r="M277" s="217"/>
    </row>
    <row r="278" spans="1:13" s="30" customFormat="1" ht="39.75" customHeight="1" hidden="1">
      <c r="A278" s="50"/>
      <c r="B278" s="23"/>
      <c r="C278" s="5" t="s">
        <v>200</v>
      </c>
      <c r="D278" s="43"/>
      <c r="E278" s="73" t="e">
        <f t="shared" si="52"/>
        <v>#DIV/0!</v>
      </c>
      <c r="F278" s="620" t="e">
        <f aca="true" t="shared" si="55" ref="F278:F341">E278/D278</f>
        <v>#DIV/0!</v>
      </c>
      <c r="G278" s="495" t="e">
        <f t="shared" si="53"/>
        <v>#DIV/0!</v>
      </c>
      <c r="H278" s="495" t="e">
        <f t="shared" si="54"/>
        <v>#DIV/0!</v>
      </c>
      <c r="I278" s="104">
        <f>D278</f>
        <v>0</v>
      </c>
      <c r="J278" s="104">
        <v>0</v>
      </c>
      <c r="K278" s="209"/>
      <c r="L278" s="209"/>
      <c r="M278" s="217"/>
    </row>
    <row r="279" spans="1:13" s="30" customFormat="1" ht="22.5" customHeight="1" hidden="1">
      <c r="A279" s="61" t="s">
        <v>219</v>
      </c>
      <c r="B279" s="62"/>
      <c r="C279" s="3" t="s">
        <v>220</v>
      </c>
      <c r="D279" s="43"/>
      <c r="E279" s="73" t="e">
        <f t="shared" si="52"/>
        <v>#DIV/0!</v>
      </c>
      <c r="F279" s="620" t="e">
        <f t="shared" si="55"/>
        <v>#DIV/0!</v>
      </c>
      <c r="G279" s="495" t="e">
        <f t="shared" si="53"/>
        <v>#DIV/0!</v>
      </c>
      <c r="H279" s="495" t="e">
        <f t="shared" si="54"/>
        <v>#DIV/0!</v>
      </c>
      <c r="I279" s="104" t="e">
        <f>#REF!</f>
        <v>#REF!</v>
      </c>
      <c r="J279" s="104">
        <v>0</v>
      </c>
      <c r="K279" s="209"/>
      <c r="L279" s="209"/>
      <c r="M279" s="217"/>
    </row>
    <row r="280" spans="1:13" s="30" customFormat="1" ht="21.75" customHeight="1" hidden="1">
      <c r="A280" s="61"/>
      <c r="B280" s="23" t="s">
        <v>719</v>
      </c>
      <c r="C280" s="5" t="s">
        <v>720</v>
      </c>
      <c r="D280" s="43"/>
      <c r="E280" s="73" t="e">
        <f t="shared" si="52"/>
        <v>#DIV/0!</v>
      </c>
      <c r="F280" s="620" t="e">
        <f t="shared" si="55"/>
        <v>#DIV/0!</v>
      </c>
      <c r="G280" s="495" t="e">
        <f t="shared" si="53"/>
        <v>#DIV/0!</v>
      </c>
      <c r="H280" s="495" t="e">
        <f t="shared" si="54"/>
        <v>#DIV/0!</v>
      </c>
      <c r="I280" s="104" t="e">
        <f>#REF!</f>
        <v>#REF!</v>
      </c>
      <c r="J280" s="104">
        <v>0</v>
      </c>
      <c r="K280" s="209"/>
      <c r="L280" s="209"/>
      <c r="M280" s="217"/>
    </row>
    <row r="281" spans="1:13" s="30" customFormat="1" ht="21.75" customHeight="1" hidden="1">
      <c r="A281" s="61"/>
      <c r="B281" s="23" t="s">
        <v>722</v>
      </c>
      <c r="C281" s="5" t="s">
        <v>723</v>
      </c>
      <c r="D281" s="43"/>
      <c r="E281" s="73" t="e">
        <f t="shared" si="52"/>
        <v>#DIV/0!</v>
      </c>
      <c r="F281" s="620" t="e">
        <f t="shared" si="55"/>
        <v>#DIV/0!</v>
      </c>
      <c r="G281" s="495" t="e">
        <f t="shared" si="53"/>
        <v>#DIV/0!</v>
      </c>
      <c r="H281" s="495" t="e">
        <f t="shared" si="54"/>
        <v>#DIV/0!</v>
      </c>
      <c r="I281" s="104" t="e">
        <f>#REF!</f>
        <v>#REF!</v>
      </c>
      <c r="J281" s="104">
        <v>0</v>
      </c>
      <c r="K281" s="209"/>
      <c r="L281" s="209"/>
      <c r="M281" s="217"/>
    </row>
    <row r="282" spans="1:13" s="30" customFormat="1" ht="20.25" customHeight="1" hidden="1">
      <c r="A282" s="61"/>
      <c r="B282" s="58" t="s">
        <v>142</v>
      </c>
      <c r="C282" s="5" t="s">
        <v>156</v>
      </c>
      <c r="D282" s="43"/>
      <c r="E282" s="73" t="e">
        <f t="shared" si="52"/>
        <v>#DIV/0!</v>
      </c>
      <c r="F282" s="620" t="e">
        <f t="shared" si="55"/>
        <v>#DIV/0!</v>
      </c>
      <c r="G282" s="495" t="e">
        <f t="shared" si="53"/>
        <v>#DIV/0!</v>
      </c>
      <c r="H282" s="495" t="e">
        <f t="shared" si="54"/>
        <v>#DIV/0!</v>
      </c>
      <c r="I282" s="104" t="e">
        <f>#REF!</f>
        <v>#REF!</v>
      </c>
      <c r="J282" s="104">
        <v>0</v>
      </c>
      <c r="K282" s="209"/>
      <c r="L282" s="209"/>
      <c r="M282" s="217"/>
    </row>
    <row r="283" spans="1:13" s="30" customFormat="1" ht="22.5" customHeight="1" hidden="1">
      <c r="A283" s="61"/>
      <c r="B283" s="58" t="s">
        <v>724</v>
      </c>
      <c r="C283" s="5" t="s">
        <v>725</v>
      </c>
      <c r="D283" s="43"/>
      <c r="E283" s="73" t="e">
        <f t="shared" si="52"/>
        <v>#DIV/0!</v>
      </c>
      <c r="F283" s="620" t="e">
        <f t="shared" si="55"/>
        <v>#DIV/0!</v>
      </c>
      <c r="G283" s="495" t="e">
        <f t="shared" si="53"/>
        <v>#DIV/0!</v>
      </c>
      <c r="H283" s="495" t="e">
        <f t="shared" si="54"/>
        <v>#DIV/0!</v>
      </c>
      <c r="I283" s="104" t="e">
        <f>#REF!</f>
        <v>#REF!</v>
      </c>
      <c r="J283" s="104">
        <v>0</v>
      </c>
      <c r="K283" s="209"/>
      <c r="L283" s="209"/>
      <c r="M283" s="217"/>
    </row>
    <row r="284" spans="1:13" s="30" customFormat="1" ht="20.25" customHeight="1" hidden="1">
      <c r="A284" s="61"/>
      <c r="B284" s="58"/>
      <c r="C284" s="5" t="s">
        <v>133</v>
      </c>
      <c r="D284" s="43"/>
      <c r="E284" s="73" t="e">
        <f t="shared" si="52"/>
        <v>#DIV/0!</v>
      </c>
      <c r="F284" s="620" t="e">
        <f t="shared" si="55"/>
        <v>#DIV/0!</v>
      </c>
      <c r="G284" s="495" t="e">
        <f t="shared" si="53"/>
        <v>#DIV/0!</v>
      </c>
      <c r="H284" s="495" t="e">
        <f t="shared" si="54"/>
        <v>#DIV/0!</v>
      </c>
      <c r="I284" s="104" t="e">
        <f>#REF!</f>
        <v>#REF!</v>
      </c>
      <c r="J284" s="104">
        <v>0</v>
      </c>
      <c r="K284" s="209"/>
      <c r="L284" s="209"/>
      <c r="M284" s="217"/>
    </row>
    <row r="285" spans="1:13" s="30" customFormat="1" ht="18.75" customHeight="1" hidden="1">
      <c r="A285" s="61"/>
      <c r="B285" s="23" t="s">
        <v>544</v>
      </c>
      <c r="C285" s="4" t="s">
        <v>124</v>
      </c>
      <c r="D285" s="43"/>
      <c r="E285" s="73" t="e">
        <f t="shared" si="52"/>
        <v>#DIV/0!</v>
      </c>
      <c r="F285" s="620" t="e">
        <f t="shared" si="55"/>
        <v>#DIV/0!</v>
      </c>
      <c r="G285" s="495" t="e">
        <f t="shared" si="53"/>
        <v>#DIV/0!</v>
      </c>
      <c r="H285" s="495" t="e">
        <f t="shared" si="54"/>
        <v>#DIV/0!</v>
      </c>
      <c r="I285" s="104" t="e">
        <f>#REF!</f>
        <v>#REF!</v>
      </c>
      <c r="J285" s="104">
        <v>0</v>
      </c>
      <c r="K285" s="209"/>
      <c r="L285" s="209"/>
      <c r="M285" s="217"/>
    </row>
    <row r="286" spans="1:13" s="30" customFormat="1" ht="18" customHeight="1" hidden="1">
      <c r="A286" s="61"/>
      <c r="B286" s="23" t="s">
        <v>726</v>
      </c>
      <c r="C286" s="4" t="s">
        <v>125</v>
      </c>
      <c r="D286" s="43"/>
      <c r="E286" s="73" t="e">
        <f t="shared" si="52"/>
        <v>#DIV/0!</v>
      </c>
      <c r="F286" s="620" t="e">
        <f t="shared" si="55"/>
        <v>#DIV/0!</v>
      </c>
      <c r="G286" s="495" t="e">
        <f t="shared" si="53"/>
        <v>#DIV/0!</v>
      </c>
      <c r="H286" s="495" t="e">
        <f t="shared" si="54"/>
        <v>#DIV/0!</v>
      </c>
      <c r="I286" s="104" t="e">
        <f>#REF!</f>
        <v>#REF!</v>
      </c>
      <c r="J286" s="104">
        <v>0</v>
      </c>
      <c r="K286" s="209"/>
      <c r="L286" s="209"/>
      <c r="M286" s="217"/>
    </row>
    <row r="287" spans="1:13" s="30" customFormat="1" ht="18.75" customHeight="1" hidden="1">
      <c r="A287" s="61"/>
      <c r="B287" s="23" t="s">
        <v>197</v>
      </c>
      <c r="C287" s="4" t="s">
        <v>221</v>
      </c>
      <c r="D287" s="44"/>
      <c r="E287" s="73" t="e">
        <f t="shared" si="52"/>
        <v>#DIV/0!</v>
      </c>
      <c r="F287" s="620" t="e">
        <f t="shared" si="55"/>
        <v>#DIV/0!</v>
      </c>
      <c r="G287" s="495" t="e">
        <f t="shared" si="53"/>
        <v>#DIV/0!</v>
      </c>
      <c r="H287" s="495" t="e">
        <f t="shared" si="54"/>
        <v>#DIV/0!</v>
      </c>
      <c r="I287" s="104" t="e">
        <f>#REF!</f>
        <v>#REF!</v>
      </c>
      <c r="J287" s="104">
        <v>0</v>
      </c>
      <c r="K287" s="209"/>
      <c r="L287" s="209"/>
      <c r="M287" s="217"/>
    </row>
    <row r="288" spans="1:13" s="30" customFormat="1" ht="18" customHeight="1" hidden="1">
      <c r="A288" s="61"/>
      <c r="B288" s="23" t="s">
        <v>728</v>
      </c>
      <c r="C288" s="4" t="s">
        <v>729</v>
      </c>
      <c r="D288" s="43"/>
      <c r="E288" s="73" t="e">
        <f t="shared" si="52"/>
        <v>#DIV/0!</v>
      </c>
      <c r="F288" s="620" t="e">
        <f t="shared" si="55"/>
        <v>#DIV/0!</v>
      </c>
      <c r="G288" s="495" t="e">
        <f t="shared" si="53"/>
        <v>#DIV/0!</v>
      </c>
      <c r="H288" s="495" t="e">
        <f t="shared" si="54"/>
        <v>#DIV/0!</v>
      </c>
      <c r="I288" s="104" t="e">
        <f>#REF!</f>
        <v>#REF!</v>
      </c>
      <c r="J288" s="104">
        <v>0</v>
      </c>
      <c r="K288" s="209"/>
      <c r="L288" s="209"/>
      <c r="M288" s="217"/>
    </row>
    <row r="289" spans="1:13" s="30" customFormat="1" ht="18.75" customHeight="1" hidden="1">
      <c r="A289" s="61"/>
      <c r="B289" s="23" t="s">
        <v>730</v>
      </c>
      <c r="C289" s="4" t="s">
        <v>731</v>
      </c>
      <c r="D289" s="43"/>
      <c r="E289" s="73" t="e">
        <f t="shared" si="52"/>
        <v>#DIV/0!</v>
      </c>
      <c r="F289" s="620" t="e">
        <f t="shared" si="55"/>
        <v>#DIV/0!</v>
      </c>
      <c r="G289" s="495" t="e">
        <f t="shared" si="53"/>
        <v>#DIV/0!</v>
      </c>
      <c r="H289" s="495" t="e">
        <f t="shared" si="54"/>
        <v>#DIV/0!</v>
      </c>
      <c r="I289" s="104" t="e">
        <f>#REF!</f>
        <v>#REF!</v>
      </c>
      <c r="J289" s="104">
        <v>0</v>
      </c>
      <c r="K289" s="209"/>
      <c r="L289" s="209"/>
      <c r="M289" s="217"/>
    </row>
    <row r="290" spans="1:13" s="30" customFormat="1" ht="18.75" customHeight="1" hidden="1">
      <c r="A290" s="61"/>
      <c r="B290" s="23" t="s">
        <v>732</v>
      </c>
      <c r="C290" s="4" t="s">
        <v>733</v>
      </c>
      <c r="D290" s="43"/>
      <c r="E290" s="73" t="e">
        <f t="shared" si="52"/>
        <v>#DIV/0!</v>
      </c>
      <c r="F290" s="620" t="e">
        <f t="shared" si="55"/>
        <v>#DIV/0!</v>
      </c>
      <c r="G290" s="495" t="e">
        <f t="shared" si="53"/>
        <v>#DIV/0!</v>
      </c>
      <c r="H290" s="495" t="e">
        <f t="shared" si="54"/>
        <v>#DIV/0!</v>
      </c>
      <c r="I290" s="104" t="e">
        <f>#REF!</f>
        <v>#REF!</v>
      </c>
      <c r="J290" s="104">
        <v>0</v>
      </c>
      <c r="K290" s="209"/>
      <c r="L290" s="209"/>
      <c r="M290" s="217"/>
    </row>
    <row r="291" spans="1:13" s="30" customFormat="1" ht="18.75" customHeight="1" hidden="1">
      <c r="A291" s="61"/>
      <c r="B291" s="23" t="s">
        <v>734</v>
      </c>
      <c r="C291" s="4" t="s">
        <v>222</v>
      </c>
      <c r="D291" s="43"/>
      <c r="E291" s="73" t="e">
        <f t="shared" si="52"/>
        <v>#DIV/0!</v>
      </c>
      <c r="F291" s="620" t="e">
        <f t="shared" si="55"/>
        <v>#DIV/0!</v>
      </c>
      <c r="G291" s="495" t="e">
        <f t="shared" si="53"/>
        <v>#DIV/0!</v>
      </c>
      <c r="H291" s="495" t="e">
        <f t="shared" si="54"/>
        <v>#DIV/0!</v>
      </c>
      <c r="I291" s="104" t="e">
        <f>#REF!</f>
        <v>#REF!</v>
      </c>
      <c r="J291" s="104">
        <v>0</v>
      </c>
      <c r="K291" s="209"/>
      <c r="L291" s="209"/>
      <c r="M291" s="217"/>
    </row>
    <row r="292" spans="1:13" s="30" customFormat="1" ht="18" customHeight="1" hidden="1">
      <c r="A292" s="61"/>
      <c r="B292" s="23" t="s">
        <v>736</v>
      </c>
      <c r="C292" s="4" t="s">
        <v>224</v>
      </c>
      <c r="D292" s="43"/>
      <c r="E292" s="73" t="e">
        <f t="shared" si="52"/>
        <v>#DIV/0!</v>
      </c>
      <c r="F292" s="620" t="e">
        <f t="shared" si="55"/>
        <v>#DIV/0!</v>
      </c>
      <c r="G292" s="495" t="e">
        <f t="shared" si="53"/>
        <v>#DIV/0!</v>
      </c>
      <c r="H292" s="495" t="e">
        <f t="shared" si="54"/>
        <v>#DIV/0!</v>
      </c>
      <c r="I292" s="104" t="e">
        <f>#REF!</f>
        <v>#REF!</v>
      </c>
      <c r="J292" s="104">
        <v>0</v>
      </c>
      <c r="K292" s="209"/>
      <c r="L292" s="209"/>
      <c r="M292" s="217"/>
    </row>
    <row r="293" spans="1:13" s="30" customFormat="1" ht="18" customHeight="1" hidden="1">
      <c r="A293" s="61"/>
      <c r="B293" s="23" t="s">
        <v>738</v>
      </c>
      <c r="C293" s="4" t="s">
        <v>225</v>
      </c>
      <c r="D293" s="43"/>
      <c r="E293" s="73" t="e">
        <f t="shared" si="52"/>
        <v>#DIV/0!</v>
      </c>
      <c r="F293" s="620" t="e">
        <f t="shared" si="55"/>
        <v>#DIV/0!</v>
      </c>
      <c r="G293" s="495" t="e">
        <f t="shared" si="53"/>
        <v>#DIV/0!</v>
      </c>
      <c r="H293" s="495" t="e">
        <f t="shared" si="54"/>
        <v>#DIV/0!</v>
      </c>
      <c r="I293" s="104" t="e">
        <f>#REF!</f>
        <v>#REF!</v>
      </c>
      <c r="J293" s="104">
        <v>0</v>
      </c>
      <c r="K293" s="209"/>
      <c r="L293" s="209"/>
      <c r="M293" s="217"/>
    </row>
    <row r="294" spans="1:13" s="30" customFormat="1" ht="18" customHeight="1" hidden="1">
      <c r="A294" s="61"/>
      <c r="B294" s="23" t="s">
        <v>199</v>
      </c>
      <c r="C294" s="5" t="s">
        <v>226</v>
      </c>
      <c r="D294" s="43"/>
      <c r="E294" s="73" t="e">
        <f t="shared" si="52"/>
        <v>#DIV/0!</v>
      </c>
      <c r="F294" s="620" t="e">
        <f t="shared" si="55"/>
        <v>#DIV/0!</v>
      </c>
      <c r="G294" s="495" t="e">
        <f t="shared" si="53"/>
        <v>#DIV/0!</v>
      </c>
      <c r="H294" s="495" t="e">
        <f t="shared" si="54"/>
        <v>#DIV/0!</v>
      </c>
      <c r="I294" s="104" t="e">
        <f>#REF!</f>
        <v>#REF!</v>
      </c>
      <c r="J294" s="104">
        <v>0</v>
      </c>
      <c r="K294" s="209"/>
      <c r="L294" s="209"/>
      <c r="M294" s="217"/>
    </row>
    <row r="295" spans="1:13" s="30" customFormat="1" ht="17.25" customHeight="1" hidden="1">
      <c r="A295" s="61"/>
      <c r="B295" s="23"/>
      <c r="C295" s="4" t="s">
        <v>208</v>
      </c>
      <c r="D295" s="43"/>
      <c r="E295" s="73" t="e">
        <f t="shared" si="52"/>
        <v>#DIV/0!</v>
      </c>
      <c r="F295" s="620" t="e">
        <f t="shared" si="55"/>
        <v>#DIV/0!</v>
      </c>
      <c r="G295" s="495" t="e">
        <f t="shared" si="53"/>
        <v>#DIV/0!</v>
      </c>
      <c r="H295" s="495" t="e">
        <f t="shared" si="54"/>
        <v>#DIV/0!</v>
      </c>
      <c r="I295" s="104" t="e">
        <f>#REF!</f>
        <v>#REF!</v>
      </c>
      <c r="J295" s="104">
        <v>0</v>
      </c>
      <c r="K295" s="209"/>
      <c r="L295" s="209"/>
      <c r="M295" s="217"/>
    </row>
    <row r="296" spans="1:13" s="30" customFormat="1" ht="13.5" customHeight="1" hidden="1">
      <c r="A296" s="61"/>
      <c r="B296" s="23" t="s">
        <v>128</v>
      </c>
      <c r="C296" s="4" t="s">
        <v>215</v>
      </c>
      <c r="D296" s="43"/>
      <c r="E296" s="73" t="e">
        <f t="shared" si="52"/>
        <v>#DIV/0!</v>
      </c>
      <c r="F296" s="620" t="e">
        <f t="shared" si="55"/>
        <v>#DIV/0!</v>
      </c>
      <c r="G296" s="495" t="e">
        <f t="shared" si="53"/>
        <v>#DIV/0!</v>
      </c>
      <c r="H296" s="495" t="e">
        <f t="shared" si="54"/>
        <v>#DIV/0!</v>
      </c>
      <c r="I296" s="104" t="e">
        <f>#REF!</f>
        <v>#REF!</v>
      </c>
      <c r="J296" s="104">
        <v>0</v>
      </c>
      <c r="K296" s="209"/>
      <c r="L296" s="209"/>
      <c r="M296" s="217"/>
    </row>
    <row r="297" spans="1:13" s="30" customFormat="1" ht="14.25" customHeight="1" hidden="1">
      <c r="A297" s="61"/>
      <c r="B297" s="23" t="s">
        <v>227</v>
      </c>
      <c r="C297" s="5" t="s">
        <v>228</v>
      </c>
      <c r="D297" s="43"/>
      <c r="E297" s="73" t="e">
        <f t="shared" si="52"/>
        <v>#DIV/0!</v>
      </c>
      <c r="F297" s="620" t="e">
        <f t="shared" si="55"/>
        <v>#DIV/0!</v>
      </c>
      <c r="G297" s="495" t="e">
        <f t="shared" si="53"/>
        <v>#DIV/0!</v>
      </c>
      <c r="H297" s="495" t="e">
        <f t="shared" si="54"/>
        <v>#DIV/0!</v>
      </c>
      <c r="I297" s="104" t="e">
        <f>#REF!</f>
        <v>#REF!</v>
      </c>
      <c r="J297" s="104">
        <v>0</v>
      </c>
      <c r="K297" s="209"/>
      <c r="L297" s="209"/>
      <c r="M297" s="217"/>
    </row>
    <row r="298" spans="1:13" s="30" customFormat="1" ht="17.25" customHeight="1" hidden="1">
      <c r="A298" s="61"/>
      <c r="B298" s="23" t="s">
        <v>191</v>
      </c>
      <c r="C298" s="5" t="s">
        <v>506</v>
      </c>
      <c r="D298" s="43"/>
      <c r="E298" s="73" t="e">
        <f t="shared" si="52"/>
        <v>#DIV/0!</v>
      </c>
      <c r="F298" s="620" t="e">
        <f t="shared" si="55"/>
        <v>#DIV/0!</v>
      </c>
      <c r="G298" s="495" t="e">
        <f t="shared" si="53"/>
        <v>#DIV/0!</v>
      </c>
      <c r="H298" s="495" t="e">
        <f t="shared" si="54"/>
        <v>#DIV/0!</v>
      </c>
      <c r="I298" s="104" t="e">
        <f>#REF!</f>
        <v>#REF!</v>
      </c>
      <c r="J298" s="104">
        <v>0</v>
      </c>
      <c r="K298" s="209"/>
      <c r="L298" s="209"/>
      <c r="M298" s="217"/>
    </row>
    <row r="299" spans="1:13" s="30" customFormat="1" ht="17.25" customHeight="1" hidden="1">
      <c r="A299" s="61"/>
      <c r="B299" s="23" t="s">
        <v>732</v>
      </c>
      <c r="C299" s="5" t="s">
        <v>174</v>
      </c>
      <c r="D299" s="43"/>
      <c r="E299" s="73" t="e">
        <f t="shared" si="52"/>
        <v>#DIV/0!</v>
      </c>
      <c r="F299" s="620" t="e">
        <f t="shared" si="55"/>
        <v>#DIV/0!</v>
      </c>
      <c r="G299" s="495" t="e">
        <f t="shared" si="53"/>
        <v>#DIV/0!</v>
      </c>
      <c r="H299" s="495" t="e">
        <f t="shared" si="54"/>
        <v>#DIV/0!</v>
      </c>
      <c r="I299" s="104" t="e">
        <f>#REF!</f>
        <v>#REF!</v>
      </c>
      <c r="J299" s="104">
        <v>0</v>
      </c>
      <c r="K299" s="209"/>
      <c r="L299" s="209"/>
      <c r="M299" s="217"/>
    </row>
    <row r="300" spans="1:13" s="30" customFormat="1" ht="26.25" customHeight="1" hidden="1">
      <c r="A300" s="56" t="s">
        <v>229</v>
      </c>
      <c r="B300" s="23"/>
      <c r="C300" s="2" t="s">
        <v>230</v>
      </c>
      <c r="D300" s="44"/>
      <c r="E300" s="73" t="e">
        <f t="shared" si="52"/>
        <v>#DIV/0!</v>
      </c>
      <c r="F300" s="620" t="e">
        <f t="shared" si="55"/>
        <v>#DIV/0!</v>
      </c>
      <c r="G300" s="495" t="e">
        <f t="shared" si="53"/>
        <v>#DIV/0!</v>
      </c>
      <c r="H300" s="495" t="e">
        <f t="shared" si="54"/>
        <v>#DIV/0!</v>
      </c>
      <c r="I300" s="44">
        <f>I301+I302+I303+I305+I309</f>
        <v>0</v>
      </c>
      <c r="J300" s="44">
        <f>J301+J302+J303+J305+J309</f>
        <v>0</v>
      </c>
      <c r="K300" s="209"/>
      <c r="L300" s="209"/>
      <c r="M300" s="217"/>
    </row>
    <row r="301" spans="1:13" s="30" customFormat="1" ht="21.75" customHeight="1" hidden="1">
      <c r="A301" s="890"/>
      <c r="B301" s="23" t="s">
        <v>719</v>
      </c>
      <c r="C301" s="5" t="s">
        <v>720</v>
      </c>
      <c r="D301" s="43"/>
      <c r="E301" s="73" t="e">
        <f t="shared" si="52"/>
        <v>#DIV/0!</v>
      </c>
      <c r="F301" s="620" t="e">
        <f t="shared" si="55"/>
        <v>#DIV/0!</v>
      </c>
      <c r="G301" s="495" t="e">
        <f t="shared" si="53"/>
        <v>#DIV/0!</v>
      </c>
      <c r="H301" s="495" t="e">
        <f t="shared" si="54"/>
        <v>#DIV/0!</v>
      </c>
      <c r="I301" s="43">
        <v>0</v>
      </c>
      <c r="J301" s="43">
        <v>0</v>
      </c>
      <c r="K301" s="209"/>
      <c r="L301" s="209"/>
      <c r="M301" s="217"/>
    </row>
    <row r="302" spans="1:13" s="30" customFormat="1" ht="16.5" customHeight="1" hidden="1">
      <c r="A302" s="890"/>
      <c r="B302" s="58" t="s">
        <v>142</v>
      </c>
      <c r="C302" s="5" t="s">
        <v>156</v>
      </c>
      <c r="D302" s="43"/>
      <c r="E302" s="73" t="e">
        <f t="shared" si="52"/>
        <v>#DIV/0!</v>
      </c>
      <c r="F302" s="620" t="e">
        <f t="shared" si="55"/>
        <v>#DIV/0!</v>
      </c>
      <c r="G302" s="495" t="e">
        <f t="shared" si="53"/>
        <v>#DIV/0!</v>
      </c>
      <c r="H302" s="495" t="e">
        <f t="shared" si="54"/>
        <v>#DIV/0!</v>
      </c>
      <c r="I302" s="43">
        <v>0</v>
      </c>
      <c r="J302" s="43">
        <v>0</v>
      </c>
      <c r="K302" s="209"/>
      <c r="L302" s="209"/>
      <c r="M302" s="217"/>
    </row>
    <row r="303" spans="1:13" s="30" customFormat="1" ht="21" customHeight="1" hidden="1">
      <c r="A303" s="890"/>
      <c r="B303" s="58" t="s">
        <v>724</v>
      </c>
      <c r="C303" s="5" t="s">
        <v>725</v>
      </c>
      <c r="D303" s="43"/>
      <c r="E303" s="73" t="e">
        <f t="shared" si="52"/>
        <v>#DIV/0!</v>
      </c>
      <c r="F303" s="620" t="e">
        <f t="shared" si="55"/>
        <v>#DIV/0!</v>
      </c>
      <c r="G303" s="495" t="e">
        <f t="shared" si="53"/>
        <v>#DIV/0!</v>
      </c>
      <c r="H303" s="495" t="e">
        <f t="shared" si="54"/>
        <v>#DIV/0!</v>
      </c>
      <c r="I303" s="43">
        <v>0</v>
      </c>
      <c r="J303" s="43">
        <v>0</v>
      </c>
      <c r="K303" s="209"/>
      <c r="L303" s="209"/>
      <c r="M303" s="217"/>
    </row>
    <row r="304" spans="1:13" s="30" customFormat="1" ht="20.25" customHeight="1" hidden="1">
      <c r="A304" s="890"/>
      <c r="B304" s="23"/>
      <c r="C304" s="4" t="s">
        <v>133</v>
      </c>
      <c r="D304" s="43"/>
      <c r="E304" s="73" t="e">
        <f t="shared" si="52"/>
        <v>#DIV/0!</v>
      </c>
      <c r="F304" s="620" t="e">
        <f t="shared" si="55"/>
        <v>#DIV/0!</v>
      </c>
      <c r="G304" s="495" t="e">
        <f t="shared" si="53"/>
        <v>#DIV/0!</v>
      </c>
      <c r="H304" s="495" t="e">
        <f t="shared" si="54"/>
        <v>#DIV/0!</v>
      </c>
      <c r="I304" s="43">
        <v>0</v>
      </c>
      <c r="J304" s="43">
        <v>0</v>
      </c>
      <c r="K304" s="209"/>
      <c r="L304" s="209"/>
      <c r="M304" s="217"/>
    </row>
    <row r="305" spans="1:13" s="30" customFormat="1" ht="16.5" customHeight="1" hidden="1">
      <c r="A305" s="50"/>
      <c r="B305" s="23" t="s">
        <v>738</v>
      </c>
      <c r="C305" s="4" t="s">
        <v>739</v>
      </c>
      <c r="D305" s="43"/>
      <c r="E305" s="73" t="e">
        <f t="shared" si="52"/>
        <v>#DIV/0!</v>
      </c>
      <c r="F305" s="620" t="e">
        <f t="shared" si="55"/>
        <v>#DIV/0!</v>
      </c>
      <c r="G305" s="495" t="e">
        <f t="shared" si="53"/>
        <v>#DIV/0!</v>
      </c>
      <c r="H305" s="495" t="e">
        <f t="shared" si="54"/>
        <v>#DIV/0!</v>
      </c>
      <c r="I305" s="43">
        <v>0</v>
      </c>
      <c r="J305" s="43">
        <v>0</v>
      </c>
      <c r="K305" s="209"/>
      <c r="L305" s="209"/>
      <c r="M305" s="217"/>
    </row>
    <row r="306" spans="1:13" s="30" customFormat="1" ht="18.75" customHeight="1" hidden="1">
      <c r="A306" s="50"/>
      <c r="B306" s="23"/>
      <c r="C306" s="4"/>
      <c r="D306" s="43"/>
      <c r="E306" s="73" t="e">
        <f t="shared" si="52"/>
        <v>#DIV/0!</v>
      </c>
      <c r="F306" s="620" t="e">
        <f t="shared" si="55"/>
        <v>#DIV/0!</v>
      </c>
      <c r="G306" s="495" t="e">
        <f t="shared" si="53"/>
        <v>#DIV/0!</v>
      </c>
      <c r="H306" s="495" t="e">
        <f t="shared" si="54"/>
        <v>#DIV/0!</v>
      </c>
      <c r="I306" s="43">
        <v>0</v>
      </c>
      <c r="J306" s="43">
        <v>0</v>
      </c>
      <c r="K306" s="209"/>
      <c r="L306" s="209"/>
      <c r="M306" s="217"/>
    </row>
    <row r="307" spans="1:13" s="30" customFormat="1" ht="16.5" customHeight="1" hidden="1">
      <c r="A307" s="50"/>
      <c r="B307" s="23"/>
      <c r="C307" s="4"/>
      <c r="D307" s="43"/>
      <c r="E307" s="73" t="e">
        <f t="shared" si="52"/>
        <v>#DIV/0!</v>
      </c>
      <c r="F307" s="620" t="e">
        <f t="shared" si="55"/>
        <v>#DIV/0!</v>
      </c>
      <c r="G307" s="495" t="e">
        <f t="shared" si="53"/>
        <v>#DIV/0!</v>
      </c>
      <c r="H307" s="495" t="e">
        <f t="shared" si="54"/>
        <v>#DIV/0!</v>
      </c>
      <c r="I307" s="43">
        <v>0</v>
      </c>
      <c r="J307" s="43">
        <v>0</v>
      </c>
      <c r="K307" s="209"/>
      <c r="L307" s="209"/>
      <c r="M307" s="217"/>
    </row>
    <row r="308" spans="1:13" s="30" customFormat="1" ht="19.5" customHeight="1" hidden="1">
      <c r="A308" s="50"/>
      <c r="B308" s="23"/>
      <c r="C308" s="4"/>
      <c r="D308" s="43"/>
      <c r="E308" s="73" t="e">
        <f t="shared" si="52"/>
        <v>#DIV/0!</v>
      </c>
      <c r="F308" s="620" t="e">
        <f t="shared" si="55"/>
        <v>#DIV/0!</v>
      </c>
      <c r="G308" s="495" t="e">
        <f t="shared" si="53"/>
        <v>#DIV/0!</v>
      </c>
      <c r="H308" s="495" t="e">
        <f t="shared" si="54"/>
        <v>#DIV/0!</v>
      </c>
      <c r="I308" s="43">
        <v>0</v>
      </c>
      <c r="J308" s="43">
        <v>0</v>
      </c>
      <c r="K308" s="209"/>
      <c r="L308" s="209"/>
      <c r="M308" s="217"/>
    </row>
    <row r="309" spans="1:13" s="30" customFormat="1" ht="25.5" customHeight="1" hidden="1">
      <c r="A309" s="50"/>
      <c r="B309" s="23" t="s">
        <v>199</v>
      </c>
      <c r="C309" s="5" t="s">
        <v>231</v>
      </c>
      <c r="D309" s="43"/>
      <c r="E309" s="73" t="e">
        <f t="shared" si="52"/>
        <v>#DIV/0!</v>
      </c>
      <c r="F309" s="620" t="e">
        <f t="shared" si="55"/>
        <v>#DIV/0!</v>
      </c>
      <c r="G309" s="495" t="e">
        <f t="shared" si="53"/>
        <v>#DIV/0!</v>
      </c>
      <c r="H309" s="495" t="e">
        <f t="shared" si="54"/>
        <v>#DIV/0!</v>
      </c>
      <c r="I309" s="43">
        <v>0</v>
      </c>
      <c r="J309" s="43">
        <v>0</v>
      </c>
      <c r="K309" s="209"/>
      <c r="L309" s="209"/>
      <c r="M309" s="217"/>
    </row>
    <row r="310" spans="1:13" s="30" customFormat="1" ht="18.75" customHeight="1" hidden="1">
      <c r="A310" s="50"/>
      <c r="B310" s="23"/>
      <c r="C310" s="7" t="s">
        <v>208</v>
      </c>
      <c r="D310" s="43"/>
      <c r="E310" s="73" t="e">
        <f t="shared" si="52"/>
        <v>#DIV/0!</v>
      </c>
      <c r="F310" s="620" t="e">
        <f t="shared" si="55"/>
        <v>#DIV/0!</v>
      </c>
      <c r="G310" s="495" t="e">
        <f t="shared" si="53"/>
        <v>#DIV/0!</v>
      </c>
      <c r="H310" s="495" t="e">
        <f t="shared" si="54"/>
        <v>#DIV/0!</v>
      </c>
      <c r="I310" s="43">
        <v>0</v>
      </c>
      <c r="J310" s="43">
        <v>0</v>
      </c>
      <c r="K310" s="209"/>
      <c r="L310" s="209"/>
      <c r="M310" s="217"/>
    </row>
    <row r="311" spans="1:13" s="30" customFormat="1" ht="18" customHeight="1" hidden="1">
      <c r="A311" s="50"/>
      <c r="B311" s="23"/>
      <c r="C311" s="7" t="s">
        <v>209</v>
      </c>
      <c r="D311" s="43"/>
      <c r="E311" s="73" t="e">
        <f t="shared" si="52"/>
        <v>#DIV/0!</v>
      </c>
      <c r="F311" s="620" t="e">
        <f t="shared" si="55"/>
        <v>#DIV/0!</v>
      </c>
      <c r="G311" s="495" t="e">
        <f t="shared" si="53"/>
        <v>#DIV/0!</v>
      </c>
      <c r="H311" s="495" t="e">
        <f t="shared" si="54"/>
        <v>#DIV/0!</v>
      </c>
      <c r="I311" s="43">
        <v>0</v>
      </c>
      <c r="J311" s="43">
        <v>0</v>
      </c>
      <c r="K311" s="209"/>
      <c r="L311" s="209"/>
      <c r="M311" s="217"/>
    </row>
    <row r="312" spans="1:13" s="30" customFormat="1" ht="15" customHeight="1" hidden="1">
      <c r="A312" s="50"/>
      <c r="B312" s="23"/>
      <c r="C312" s="7" t="s">
        <v>232</v>
      </c>
      <c r="D312" s="43"/>
      <c r="E312" s="73" t="e">
        <f t="shared" si="52"/>
        <v>#DIV/0!</v>
      </c>
      <c r="F312" s="620" t="e">
        <f t="shared" si="55"/>
        <v>#DIV/0!</v>
      </c>
      <c r="G312" s="495" t="e">
        <f t="shared" si="53"/>
        <v>#DIV/0!</v>
      </c>
      <c r="H312" s="495" t="e">
        <f t="shared" si="54"/>
        <v>#DIV/0!</v>
      </c>
      <c r="I312" s="104" t="e">
        <f>#REF!</f>
        <v>#REF!</v>
      </c>
      <c r="J312" s="104">
        <v>0</v>
      </c>
      <c r="K312" s="209"/>
      <c r="L312" s="209"/>
      <c r="M312" s="217"/>
    </row>
    <row r="313" spans="1:14" s="30" customFormat="1" ht="16.5" customHeight="1">
      <c r="A313" s="84" t="s">
        <v>233</v>
      </c>
      <c r="B313" s="54"/>
      <c r="C313" s="42" t="s">
        <v>234</v>
      </c>
      <c r="D313" s="103">
        <f aca="true" t="shared" si="56" ref="D313:N313">SUM(D314:D325)</f>
        <v>1112709</v>
      </c>
      <c r="E313" s="491">
        <f t="shared" si="56"/>
        <v>1112709.0000000002</v>
      </c>
      <c r="F313" s="622">
        <f t="shared" si="55"/>
        <v>1.0000000000000002</v>
      </c>
      <c r="G313" s="491">
        <f t="shared" si="56"/>
        <v>1112709.0000000002</v>
      </c>
      <c r="H313" s="491">
        <f t="shared" si="56"/>
        <v>639257.0399999999</v>
      </c>
      <c r="I313" s="491">
        <f t="shared" si="56"/>
        <v>126414.04</v>
      </c>
      <c r="J313" s="491">
        <f t="shared" si="56"/>
        <v>243533</v>
      </c>
      <c r="K313" s="491">
        <f t="shared" si="56"/>
        <v>0</v>
      </c>
      <c r="L313" s="491">
        <f t="shared" si="56"/>
        <v>0</v>
      </c>
      <c r="M313" s="918">
        <f t="shared" si="56"/>
        <v>0</v>
      </c>
      <c r="N313" s="916">
        <f t="shared" si="56"/>
        <v>0</v>
      </c>
    </row>
    <row r="314" spans="1:13" s="30" customFormat="1" ht="23.25" customHeight="1">
      <c r="A314" s="198"/>
      <c r="B314" s="57" t="s">
        <v>199</v>
      </c>
      <c r="C314" s="20" t="s">
        <v>530</v>
      </c>
      <c r="D314" s="108">
        <v>243533</v>
      </c>
      <c r="E314" s="489">
        <v>243533</v>
      </c>
      <c r="F314" s="620">
        <f t="shared" si="55"/>
        <v>1</v>
      </c>
      <c r="G314" s="495">
        <f aca="true" t="shared" si="57" ref="G314:G325">E314</f>
        <v>243533</v>
      </c>
      <c r="H314" s="495"/>
      <c r="I314" s="108"/>
      <c r="J314" s="493">
        <f>G314</f>
        <v>243533</v>
      </c>
      <c r="K314" s="108"/>
      <c r="L314" s="111"/>
      <c r="M314" s="218"/>
    </row>
    <row r="315" spans="1:13" s="30" customFormat="1" ht="18" customHeight="1">
      <c r="A315" s="61"/>
      <c r="B315" s="23" t="s">
        <v>719</v>
      </c>
      <c r="C315" s="20" t="s">
        <v>338</v>
      </c>
      <c r="D315" s="43">
        <v>593612</v>
      </c>
      <c r="E315" s="489">
        <v>593611.7</v>
      </c>
      <c r="F315" s="620">
        <f t="shared" si="55"/>
        <v>0.999999494619381</v>
      </c>
      <c r="G315" s="495">
        <f t="shared" si="57"/>
        <v>593611.7</v>
      </c>
      <c r="H315" s="495">
        <f>G315</f>
        <v>593611.7</v>
      </c>
      <c r="I315" s="104"/>
      <c r="J315" s="105"/>
      <c r="K315" s="106"/>
      <c r="L315" s="106"/>
      <c r="M315" s="205"/>
    </row>
    <row r="316" spans="1:13" s="30" customFormat="1" ht="16.5" customHeight="1">
      <c r="A316" s="61"/>
      <c r="B316" s="23" t="s">
        <v>722</v>
      </c>
      <c r="C316" s="20" t="s">
        <v>723</v>
      </c>
      <c r="D316" s="43">
        <v>45645</v>
      </c>
      <c r="E316" s="489">
        <v>45645.34</v>
      </c>
      <c r="F316" s="620">
        <f t="shared" si="55"/>
        <v>1.0000074487895716</v>
      </c>
      <c r="G316" s="495">
        <f t="shared" si="57"/>
        <v>45645.34</v>
      </c>
      <c r="H316" s="495">
        <f>G316</f>
        <v>45645.34</v>
      </c>
      <c r="I316" s="104"/>
      <c r="J316" s="105"/>
      <c r="K316" s="106"/>
      <c r="L316" s="106"/>
      <c r="M316" s="205"/>
    </row>
    <row r="317" spans="1:13" s="30" customFormat="1" ht="16.5" customHeight="1">
      <c r="A317" s="61"/>
      <c r="B317" s="58" t="s">
        <v>142</v>
      </c>
      <c r="C317" s="20" t="s">
        <v>156</v>
      </c>
      <c r="D317" s="43">
        <v>110921</v>
      </c>
      <c r="E317" s="489">
        <v>110921.48</v>
      </c>
      <c r="F317" s="620">
        <f t="shared" si="55"/>
        <v>1.0000043274041885</v>
      </c>
      <c r="G317" s="495">
        <f t="shared" si="57"/>
        <v>110921.48</v>
      </c>
      <c r="H317" s="495"/>
      <c r="I317" s="496">
        <f>G317</f>
        <v>110921.48</v>
      </c>
      <c r="J317" s="105"/>
      <c r="K317" s="106"/>
      <c r="L317" s="106"/>
      <c r="M317" s="205"/>
    </row>
    <row r="318" spans="1:13" s="30" customFormat="1" ht="16.5" customHeight="1">
      <c r="A318" s="61"/>
      <c r="B318" s="58" t="s">
        <v>724</v>
      </c>
      <c r="C318" s="20" t="s">
        <v>725</v>
      </c>
      <c r="D318" s="43">
        <v>15493</v>
      </c>
      <c r="E318" s="489">
        <v>15492.56</v>
      </c>
      <c r="F318" s="620">
        <f t="shared" si="55"/>
        <v>0.9999716000774543</v>
      </c>
      <c r="G318" s="495">
        <f t="shared" si="57"/>
        <v>15492.56</v>
      </c>
      <c r="H318" s="495"/>
      <c r="I318" s="496">
        <f>G318</f>
        <v>15492.56</v>
      </c>
      <c r="J318" s="105"/>
      <c r="K318" s="106"/>
      <c r="L318" s="106"/>
      <c r="M318" s="205"/>
    </row>
    <row r="319" spans="1:13" s="30" customFormat="1" ht="14.25" customHeight="1">
      <c r="A319" s="61"/>
      <c r="B319" s="23" t="s">
        <v>726</v>
      </c>
      <c r="C319" s="21" t="s">
        <v>125</v>
      </c>
      <c r="D319" s="43">
        <v>48213</v>
      </c>
      <c r="E319" s="489">
        <v>48213</v>
      </c>
      <c r="F319" s="620">
        <f t="shared" si="55"/>
        <v>1</v>
      </c>
      <c r="G319" s="495">
        <f t="shared" si="57"/>
        <v>48213</v>
      </c>
      <c r="H319" s="495"/>
      <c r="I319" s="104"/>
      <c r="J319" s="105"/>
      <c r="K319" s="106"/>
      <c r="L319" s="106"/>
      <c r="M319" s="205"/>
    </row>
    <row r="320" spans="1:13" s="30" customFormat="1" ht="18" customHeight="1">
      <c r="A320" s="61"/>
      <c r="B320" s="23" t="s">
        <v>728</v>
      </c>
      <c r="C320" s="21" t="s">
        <v>729</v>
      </c>
      <c r="D320" s="43">
        <v>6500</v>
      </c>
      <c r="E320" s="489">
        <v>6500</v>
      </c>
      <c r="F320" s="620">
        <f t="shared" si="55"/>
        <v>1</v>
      </c>
      <c r="G320" s="495">
        <f t="shared" si="57"/>
        <v>6500</v>
      </c>
      <c r="H320" s="495"/>
      <c r="I320" s="104"/>
      <c r="J320" s="105"/>
      <c r="K320" s="106"/>
      <c r="L320" s="106"/>
      <c r="M320" s="205"/>
    </row>
    <row r="321" spans="1:13" s="30" customFormat="1" ht="16.5" customHeight="1">
      <c r="A321" s="61"/>
      <c r="B321" s="23" t="s">
        <v>162</v>
      </c>
      <c r="C321" s="21" t="s">
        <v>163</v>
      </c>
      <c r="D321" s="43">
        <v>1115</v>
      </c>
      <c r="E321" s="489">
        <v>1115.12</v>
      </c>
      <c r="F321" s="620">
        <f t="shared" si="55"/>
        <v>1.0001076233183857</v>
      </c>
      <c r="G321" s="495">
        <f t="shared" si="57"/>
        <v>1115.12</v>
      </c>
      <c r="H321" s="495"/>
      <c r="I321" s="104"/>
      <c r="J321" s="105"/>
      <c r="K321" s="106"/>
      <c r="L321" s="106"/>
      <c r="M321" s="205"/>
    </row>
    <row r="322" spans="1:13" s="30" customFormat="1" ht="16.5" customHeight="1">
      <c r="A322" s="61"/>
      <c r="B322" s="23" t="s">
        <v>732</v>
      </c>
      <c r="C322" s="21" t="s">
        <v>733</v>
      </c>
      <c r="D322" s="43">
        <v>6800</v>
      </c>
      <c r="E322" s="489">
        <v>6800</v>
      </c>
      <c r="F322" s="620">
        <f t="shared" si="55"/>
        <v>1</v>
      </c>
      <c r="G322" s="495">
        <f t="shared" si="57"/>
        <v>6800</v>
      </c>
      <c r="H322" s="495"/>
      <c r="I322" s="104"/>
      <c r="J322" s="105"/>
      <c r="K322" s="106"/>
      <c r="L322" s="106"/>
      <c r="M322" s="205"/>
    </row>
    <row r="323" spans="1:13" s="30" customFormat="1" ht="16.5" customHeight="1">
      <c r="A323" s="61"/>
      <c r="B323" s="23" t="s">
        <v>493</v>
      </c>
      <c r="C323" s="21" t="s">
        <v>494</v>
      </c>
      <c r="D323" s="43">
        <v>775</v>
      </c>
      <c r="E323" s="489">
        <v>774.78</v>
      </c>
      <c r="F323" s="620">
        <f t="shared" si="55"/>
        <v>0.999716129032258</v>
      </c>
      <c r="G323" s="495">
        <f t="shared" si="57"/>
        <v>774.78</v>
      </c>
      <c r="H323" s="495"/>
      <c r="I323" s="104"/>
      <c r="J323" s="105"/>
      <c r="K323" s="106"/>
      <c r="L323" s="106"/>
      <c r="M323" s="205"/>
    </row>
    <row r="324" spans="1:13" s="30" customFormat="1" ht="15.75" customHeight="1">
      <c r="A324" s="61"/>
      <c r="B324" s="23" t="s">
        <v>738</v>
      </c>
      <c r="C324" s="21" t="s">
        <v>739</v>
      </c>
      <c r="D324" s="43">
        <v>38850</v>
      </c>
      <c r="E324" s="489">
        <v>38850</v>
      </c>
      <c r="F324" s="620">
        <f t="shared" si="55"/>
        <v>1</v>
      </c>
      <c r="G324" s="495">
        <f t="shared" si="57"/>
        <v>38850</v>
      </c>
      <c r="H324" s="495"/>
      <c r="I324" s="104"/>
      <c r="J324" s="105"/>
      <c r="K324" s="106"/>
      <c r="L324" s="106"/>
      <c r="M324" s="205"/>
    </row>
    <row r="325" spans="1:13" s="30" customFormat="1" ht="17.25" customHeight="1">
      <c r="A325" s="61"/>
      <c r="B325" s="23" t="s">
        <v>277</v>
      </c>
      <c r="C325" s="20" t="s">
        <v>280</v>
      </c>
      <c r="D325" s="43">
        <v>1252</v>
      </c>
      <c r="E325" s="489">
        <v>1252.02</v>
      </c>
      <c r="F325" s="620">
        <f t="shared" si="55"/>
        <v>1.0000159744408945</v>
      </c>
      <c r="G325" s="495">
        <f t="shared" si="57"/>
        <v>1252.02</v>
      </c>
      <c r="H325" s="495"/>
      <c r="I325" s="104"/>
      <c r="J325" s="105"/>
      <c r="K325" s="106"/>
      <c r="L325" s="106"/>
      <c r="M325" s="205"/>
    </row>
    <row r="326" spans="1:14" s="30" customFormat="1" ht="22.5" customHeight="1">
      <c r="A326" s="84" t="s">
        <v>237</v>
      </c>
      <c r="B326" s="49"/>
      <c r="C326" s="39" t="s">
        <v>238</v>
      </c>
      <c r="D326" s="103">
        <f>SUM(D327:D333)</f>
        <v>60547</v>
      </c>
      <c r="E326" s="491">
        <f aca="true" t="shared" si="58" ref="E326:N326">SUM(E327:E333)</f>
        <v>60547</v>
      </c>
      <c r="F326" s="622">
        <f t="shared" si="55"/>
        <v>1</v>
      </c>
      <c r="G326" s="491">
        <f t="shared" si="58"/>
        <v>60547</v>
      </c>
      <c r="H326" s="491">
        <f t="shared" si="58"/>
        <v>18720</v>
      </c>
      <c r="I326" s="491">
        <f t="shared" si="58"/>
        <v>3794</v>
      </c>
      <c r="J326" s="491">
        <f t="shared" si="58"/>
        <v>12000</v>
      </c>
      <c r="K326" s="491">
        <f t="shared" si="58"/>
        <v>0</v>
      </c>
      <c r="L326" s="491">
        <f t="shared" si="58"/>
        <v>0</v>
      </c>
      <c r="M326" s="918">
        <f t="shared" si="58"/>
        <v>0</v>
      </c>
      <c r="N326" s="916">
        <f t="shared" si="58"/>
        <v>0</v>
      </c>
    </row>
    <row r="327" spans="1:13" s="30" customFormat="1" ht="17.25" customHeight="1">
      <c r="A327" s="61"/>
      <c r="B327" s="23" t="s">
        <v>235</v>
      </c>
      <c r="C327" s="20" t="s">
        <v>422</v>
      </c>
      <c r="D327" s="43">
        <v>12000</v>
      </c>
      <c r="E327" s="489">
        <v>12000</v>
      </c>
      <c r="F327" s="620">
        <f t="shared" si="55"/>
        <v>1</v>
      </c>
      <c r="G327" s="495">
        <f aca="true" t="shared" si="59" ref="G327:G333">E327</f>
        <v>12000</v>
      </c>
      <c r="H327" s="495"/>
      <c r="I327" s="104">
        <v>0</v>
      </c>
      <c r="J327" s="498">
        <f>G327</f>
        <v>12000</v>
      </c>
      <c r="K327" s="106"/>
      <c r="L327" s="106"/>
      <c r="M327" s="205"/>
    </row>
    <row r="328" spans="1:13" s="30" customFormat="1" ht="19.5" customHeight="1">
      <c r="A328" s="61"/>
      <c r="B328" s="23" t="s">
        <v>498</v>
      </c>
      <c r="C328" s="20" t="s">
        <v>423</v>
      </c>
      <c r="D328" s="43">
        <v>4800</v>
      </c>
      <c r="E328" s="489">
        <v>4800</v>
      </c>
      <c r="F328" s="620">
        <f t="shared" si="55"/>
        <v>1</v>
      </c>
      <c r="G328" s="495">
        <f t="shared" si="59"/>
        <v>4800</v>
      </c>
      <c r="H328" s="495"/>
      <c r="I328" s="104"/>
      <c r="J328" s="105"/>
      <c r="K328" s="106"/>
      <c r="L328" s="106"/>
      <c r="M328" s="205"/>
    </row>
    <row r="329" spans="1:13" s="30" customFormat="1" ht="19.5" customHeight="1">
      <c r="A329" s="61"/>
      <c r="B329" s="23" t="s">
        <v>719</v>
      </c>
      <c r="C329" s="20" t="s">
        <v>338</v>
      </c>
      <c r="D329" s="43">
        <v>18720</v>
      </c>
      <c r="E329" s="489">
        <v>18720</v>
      </c>
      <c r="F329" s="620">
        <f t="shared" si="55"/>
        <v>1</v>
      </c>
      <c r="G329" s="495">
        <f t="shared" si="59"/>
        <v>18720</v>
      </c>
      <c r="H329" s="495">
        <f t="shared" si="54"/>
        <v>18720</v>
      </c>
      <c r="I329" s="104"/>
      <c r="J329" s="105"/>
      <c r="K329" s="106"/>
      <c r="L329" s="106"/>
      <c r="M329" s="205"/>
    </row>
    <row r="330" spans="1:13" s="30" customFormat="1" ht="15" customHeight="1">
      <c r="A330" s="61"/>
      <c r="B330" s="23" t="s">
        <v>121</v>
      </c>
      <c r="C330" s="20" t="s">
        <v>156</v>
      </c>
      <c r="D330" s="43">
        <v>3335</v>
      </c>
      <c r="E330" s="489">
        <v>3335.12</v>
      </c>
      <c r="F330" s="620">
        <f t="shared" si="55"/>
        <v>1.0000359820089955</v>
      </c>
      <c r="G330" s="495">
        <f t="shared" si="59"/>
        <v>3335.12</v>
      </c>
      <c r="H330" s="495"/>
      <c r="I330" s="496">
        <f>G330</f>
        <v>3335.12</v>
      </c>
      <c r="J330" s="105"/>
      <c r="K330" s="106"/>
      <c r="L330" s="106"/>
      <c r="M330" s="205"/>
    </row>
    <row r="331" spans="1:13" s="30" customFormat="1" ht="15.75" customHeight="1">
      <c r="A331" s="61"/>
      <c r="B331" s="23" t="s">
        <v>724</v>
      </c>
      <c r="C331" s="20" t="s">
        <v>725</v>
      </c>
      <c r="D331" s="43">
        <v>459</v>
      </c>
      <c r="E331" s="489">
        <v>458.88</v>
      </c>
      <c r="F331" s="620">
        <f t="shared" si="55"/>
        <v>0.9997385620915032</v>
      </c>
      <c r="G331" s="495">
        <f t="shared" si="59"/>
        <v>458.88</v>
      </c>
      <c r="H331" s="495"/>
      <c r="I331" s="496">
        <f>G331</f>
        <v>458.88</v>
      </c>
      <c r="J331" s="105"/>
      <c r="K331" s="106"/>
      <c r="L331" s="106"/>
      <c r="M331" s="205"/>
    </row>
    <row r="332" spans="1:13" s="30" customFormat="1" ht="15.75" customHeight="1">
      <c r="A332" s="61"/>
      <c r="B332" s="23" t="s">
        <v>732</v>
      </c>
      <c r="C332" s="21" t="s">
        <v>733</v>
      </c>
      <c r="D332" s="43">
        <v>9818</v>
      </c>
      <c r="E332" s="489">
        <v>9818</v>
      </c>
      <c r="F332" s="620">
        <f t="shared" si="55"/>
        <v>1</v>
      </c>
      <c r="G332" s="495">
        <f t="shared" si="59"/>
        <v>9818</v>
      </c>
      <c r="H332" s="495"/>
      <c r="I332" s="104"/>
      <c r="J332" s="105"/>
      <c r="K332" s="106"/>
      <c r="L332" s="106"/>
      <c r="M332" s="205"/>
    </row>
    <row r="333" spans="1:13" s="30" customFormat="1" ht="15.75" customHeight="1">
      <c r="A333" s="61"/>
      <c r="B333" s="23" t="s">
        <v>276</v>
      </c>
      <c r="C333" s="20" t="s">
        <v>672</v>
      </c>
      <c r="D333" s="43">
        <v>11415</v>
      </c>
      <c r="E333" s="489">
        <v>11415</v>
      </c>
      <c r="F333" s="620">
        <f t="shared" si="55"/>
        <v>1</v>
      </c>
      <c r="G333" s="495">
        <f t="shared" si="59"/>
        <v>11415</v>
      </c>
      <c r="H333" s="495"/>
      <c r="I333" s="104"/>
      <c r="J333" s="105"/>
      <c r="K333" s="106"/>
      <c r="L333" s="106"/>
      <c r="M333" s="205"/>
    </row>
    <row r="334" spans="1:13" s="30" customFormat="1" ht="18" customHeight="1">
      <c r="A334" s="84" t="s">
        <v>239</v>
      </c>
      <c r="B334" s="54"/>
      <c r="C334" s="42" t="s">
        <v>158</v>
      </c>
      <c r="D334" s="103">
        <f>SUM(D335:D340)</f>
        <v>140287</v>
      </c>
      <c r="E334" s="491">
        <f aca="true" t="shared" si="60" ref="E334:M334">SUM(E335:E340)</f>
        <v>140287</v>
      </c>
      <c r="F334" s="622">
        <f t="shared" si="55"/>
        <v>1</v>
      </c>
      <c r="G334" s="491">
        <f t="shared" si="60"/>
        <v>140287</v>
      </c>
      <c r="H334" s="491">
        <f t="shared" si="60"/>
        <v>13434.56</v>
      </c>
      <c r="I334" s="491">
        <f t="shared" si="60"/>
        <v>2676.3199999999997</v>
      </c>
      <c r="J334" s="491">
        <f t="shared" si="60"/>
        <v>0</v>
      </c>
      <c r="K334" s="491">
        <f t="shared" si="60"/>
        <v>0</v>
      </c>
      <c r="L334" s="491">
        <f t="shared" si="60"/>
        <v>0</v>
      </c>
      <c r="M334" s="918">
        <f t="shared" si="60"/>
        <v>0</v>
      </c>
    </row>
    <row r="335" spans="1:13" s="30" customFormat="1" ht="18" customHeight="1">
      <c r="A335" s="198"/>
      <c r="B335" s="57" t="s">
        <v>719</v>
      </c>
      <c r="C335" s="20" t="s">
        <v>338</v>
      </c>
      <c r="D335" s="108">
        <v>13435</v>
      </c>
      <c r="E335" s="493">
        <v>13434.56</v>
      </c>
      <c r="F335" s="620">
        <f t="shared" si="55"/>
        <v>0.9999672497208782</v>
      </c>
      <c r="G335" s="495">
        <f aca="true" t="shared" si="61" ref="G335:G340">E335</f>
        <v>13434.56</v>
      </c>
      <c r="H335" s="495">
        <f>G335</f>
        <v>13434.56</v>
      </c>
      <c r="I335" s="111"/>
      <c r="J335" s="111"/>
      <c r="K335" s="111"/>
      <c r="L335" s="111"/>
      <c r="M335" s="218"/>
    </row>
    <row r="336" spans="1:13" s="30" customFormat="1" ht="18" customHeight="1">
      <c r="A336" s="198"/>
      <c r="B336" s="57" t="s">
        <v>121</v>
      </c>
      <c r="C336" s="20" t="s">
        <v>156</v>
      </c>
      <c r="D336" s="108">
        <v>2345</v>
      </c>
      <c r="E336" s="493">
        <v>2346.85</v>
      </c>
      <c r="F336" s="620">
        <f t="shared" si="55"/>
        <v>1.0007889125799574</v>
      </c>
      <c r="G336" s="495">
        <f t="shared" si="61"/>
        <v>2346.85</v>
      </c>
      <c r="H336" s="495"/>
      <c r="I336" s="493">
        <f>G336</f>
        <v>2346.85</v>
      </c>
      <c r="J336" s="111"/>
      <c r="K336" s="111"/>
      <c r="L336" s="111"/>
      <c r="M336" s="218"/>
    </row>
    <row r="337" spans="1:13" s="30" customFormat="1" ht="18" customHeight="1">
      <c r="A337" s="198"/>
      <c r="B337" s="57" t="s">
        <v>724</v>
      </c>
      <c r="C337" s="20" t="s">
        <v>725</v>
      </c>
      <c r="D337" s="108">
        <v>329</v>
      </c>
      <c r="E337" s="493">
        <v>329.47</v>
      </c>
      <c r="F337" s="620">
        <f t="shared" si="55"/>
        <v>1.0014285714285716</v>
      </c>
      <c r="G337" s="495">
        <f t="shared" si="61"/>
        <v>329.47</v>
      </c>
      <c r="H337" s="495"/>
      <c r="I337" s="493">
        <f>G337</f>
        <v>329.47</v>
      </c>
      <c r="J337" s="111"/>
      <c r="K337" s="111"/>
      <c r="L337" s="111"/>
      <c r="M337" s="218"/>
    </row>
    <row r="338" spans="1:13" s="30" customFormat="1" ht="18" customHeight="1">
      <c r="A338" s="198"/>
      <c r="B338" s="57" t="s">
        <v>726</v>
      </c>
      <c r="C338" s="20" t="s">
        <v>125</v>
      </c>
      <c r="D338" s="108">
        <v>45200</v>
      </c>
      <c r="E338" s="493">
        <v>45200</v>
      </c>
      <c r="F338" s="620">
        <f t="shared" si="55"/>
        <v>1</v>
      </c>
      <c r="G338" s="495">
        <f t="shared" si="61"/>
        <v>45200</v>
      </c>
      <c r="H338" s="495"/>
      <c r="I338" s="108"/>
      <c r="J338" s="111"/>
      <c r="K338" s="111"/>
      <c r="L338" s="111"/>
      <c r="M338" s="218"/>
    </row>
    <row r="339" spans="1:13" s="30" customFormat="1" ht="18" customHeight="1">
      <c r="A339" s="198"/>
      <c r="B339" s="57" t="s">
        <v>732</v>
      </c>
      <c r="C339" s="21" t="s">
        <v>733</v>
      </c>
      <c r="D339" s="108">
        <v>24068</v>
      </c>
      <c r="E339" s="493">
        <v>24066.12</v>
      </c>
      <c r="F339" s="620">
        <f t="shared" si="55"/>
        <v>0.9999218879840451</v>
      </c>
      <c r="G339" s="495">
        <f t="shared" si="61"/>
        <v>24066.12</v>
      </c>
      <c r="H339" s="495"/>
      <c r="I339" s="108"/>
      <c r="J339" s="111"/>
      <c r="K339" s="111"/>
      <c r="L339" s="111"/>
      <c r="M339" s="218"/>
    </row>
    <row r="340" spans="1:13" s="30" customFormat="1" ht="17.25" customHeight="1">
      <c r="A340" s="61"/>
      <c r="B340" s="23" t="s">
        <v>738</v>
      </c>
      <c r="C340" s="21" t="s">
        <v>739</v>
      </c>
      <c r="D340" s="43">
        <v>54910</v>
      </c>
      <c r="E340" s="493">
        <v>54910</v>
      </c>
      <c r="F340" s="620">
        <f t="shared" si="55"/>
        <v>1</v>
      </c>
      <c r="G340" s="495">
        <f t="shared" si="61"/>
        <v>54910</v>
      </c>
      <c r="H340" s="495"/>
      <c r="I340" s="104"/>
      <c r="J340" s="105">
        <v>0</v>
      </c>
      <c r="K340" s="106"/>
      <c r="L340" s="106"/>
      <c r="M340" s="205"/>
    </row>
    <row r="341" spans="1:13" s="29" customFormat="1" ht="18.75" customHeight="1">
      <c r="A341" s="63" t="s">
        <v>322</v>
      </c>
      <c r="B341" s="59"/>
      <c r="C341" s="197" t="s">
        <v>390</v>
      </c>
      <c r="D341" s="73">
        <f>D342</f>
        <v>418198</v>
      </c>
      <c r="E341" s="492">
        <f>E342</f>
        <v>418197.4</v>
      </c>
      <c r="F341" s="623">
        <f t="shared" si="55"/>
        <v>0.9999985652729091</v>
      </c>
      <c r="G341" s="492">
        <f aca="true" t="shared" si="62" ref="G341:M341">G342</f>
        <v>418197.4</v>
      </c>
      <c r="H341" s="492">
        <f t="shared" si="62"/>
        <v>16698.120000000003</v>
      </c>
      <c r="I341" s="492">
        <f t="shared" si="62"/>
        <v>3376.96</v>
      </c>
      <c r="J341" s="492">
        <f t="shared" si="62"/>
        <v>0</v>
      </c>
      <c r="K341" s="492">
        <f t="shared" si="62"/>
        <v>0</v>
      </c>
      <c r="L341" s="492">
        <f t="shared" si="62"/>
        <v>0</v>
      </c>
      <c r="M341" s="919">
        <f t="shared" si="62"/>
        <v>0</v>
      </c>
    </row>
    <row r="342" spans="1:13" s="30" customFormat="1" ht="16.5" customHeight="1">
      <c r="A342" s="84" t="s">
        <v>323</v>
      </c>
      <c r="B342" s="54"/>
      <c r="C342" s="42" t="s">
        <v>324</v>
      </c>
      <c r="D342" s="103">
        <f aca="true" t="shared" si="63" ref="D342:M342">SUM(D343:D358)</f>
        <v>418198</v>
      </c>
      <c r="E342" s="491">
        <f t="shared" si="63"/>
        <v>418197.4</v>
      </c>
      <c r="F342" s="622">
        <f aca="true" t="shared" si="64" ref="F342:F405">E342/D342</f>
        <v>0.9999985652729091</v>
      </c>
      <c r="G342" s="491">
        <f t="shared" si="63"/>
        <v>418197.4</v>
      </c>
      <c r="H342" s="491">
        <f t="shared" si="63"/>
        <v>16698.120000000003</v>
      </c>
      <c r="I342" s="491">
        <f t="shared" si="63"/>
        <v>3376.96</v>
      </c>
      <c r="J342" s="491">
        <f t="shared" si="63"/>
        <v>0</v>
      </c>
      <c r="K342" s="491">
        <f t="shared" si="63"/>
        <v>0</v>
      </c>
      <c r="L342" s="491">
        <f t="shared" si="63"/>
        <v>0</v>
      </c>
      <c r="M342" s="918">
        <f t="shared" si="63"/>
        <v>0</v>
      </c>
    </row>
    <row r="343" spans="1:13" s="30" customFormat="1" ht="18.75" customHeight="1">
      <c r="A343" s="61"/>
      <c r="B343" s="23" t="s">
        <v>325</v>
      </c>
      <c r="C343" s="21" t="s">
        <v>326</v>
      </c>
      <c r="D343" s="43">
        <v>265131</v>
      </c>
      <c r="E343" s="489">
        <v>265130.98</v>
      </c>
      <c r="F343" s="620">
        <f t="shared" si="64"/>
        <v>0.9999999245655921</v>
      </c>
      <c r="G343" s="495">
        <f aca="true" t="shared" si="65" ref="G343:G358">E343</f>
        <v>265130.98</v>
      </c>
      <c r="H343" s="495"/>
      <c r="I343" s="104"/>
      <c r="J343" s="105"/>
      <c r="K343" s="106"/>
      <c r="L343" s="106"/>
      <c r="M343" s="205"/>
    </row>
    <row r="344" spans="1:13" s="30" customFormat="1" ht="19.5" customHeight="1">
      <c r="A344" s="61"/>
      <c r="B344" s="23" t="s">
        <v>327</v>
      </c>
      <c r="C344" s="21" t="s">
        <v>326</v>
      </c>
      <c r="D344" s="43">
        <v>117651</v>
      </c>
      <c r="E344" s="489">
        <v>117650.75</v>
      </c>
      <c r="F344" s="620">
        <f t="shared" si="64"/>
        <v>0.9999978750711851</v>
      </c>
      <c r="G344" s="495">
        <f t="shared" si="65"/>
        <v>117650.75</v>
      </c>
      <c r="H344" s="495"/>
      <c r="I344" s="104"/>
      <c r="J344" s="105"/>
      <c r="K344" s="106"/>
      <c r="L344" s="106"/>
      <c r="M344" s="205"/>
    </row>
    <row r="345" spans="1:13" s="30" customFormat="1" ht="18" customHeight="1">
      <c r="A345" s="61"/>
      <c r="B345" s="23" t="s">
        <v>262</v>
      </c>
      <c r="C345" s="20" t="s">
        <v>338</v>
      </c>
      <c r="D345" s="43">
        <v>9149</v>
      </c>
      <c r="E345" s="489">
        <v>9148.59</v>
      </c>
      <c r="F345" s="620">
        <f t="shared" si="64"/>
        <v>0.9999551863591649</v>
      </c>
      <c r="G345" s="495">
        <f t="shared" si="65"/>
        <v>9148.59</v>
      </c>
      <c r="H345" s="495">
        <f>G345</f>
        <v>9148.59</v>
      </c>
      <c r="I345" s="104"/>
      <c r="J345" s="105"/>
      <c r="K345" s="106"/>
      <c r="L345" s="106"/>
      <c r="M345" s="205"/>
    </row>
    <row r="346" spans="1:13" s="30" customFormat="1" ht="19.5" customHeight="1">
      <c r="A346" s="61"/>
      <c r="B346" s="23" t="s">
        <v>263</v>
      </c>
      <c r="C346" s="20" t="s">
        <v>338</v>
      </c>
      <c r="D346" s="43">
        <v>3049</v>
      </c>
      <c r="E346" s="489">
        <v>3049.53</v>
      </c>
      <c r="F346" s="620">
        <f t="shared" si="64"/>
        <v>1.0001738274844212</v>
      </c>
      <c r="G346" s="495">
        <f t="shared" si="65"/>
        <v>3049.53</v>
      </c>
      <c r="H346" s="495">
        <f>G346</f>
        <v>3049.53</v>
      </c>
      <c r="I346" s="104"/>
      <c r="J346" s="105"/>
      <c r="K346" s="106"/>
      <c r="L346" s="106"/>
      <c r="M346" s="205"/>
    </row>
    <row r="347" spans="1:13" s="30" customFormat="1" ht="18.75" customHeight="1">
      <c r="A347" s="61"/>
      <c r="B347" s="23" t="s">
        <v>264</v>
      </c>
      <c r="C347" s="20" t="s">
        <v>156</v>
      </c>
      <c r="D347" s="43">
        <v>2226</v>
      </c>
      <c r="E347" s="489">
        <v>2225.91</v>
      </c>
      <c r="F347" s="620">
        <f t="shared" si="64"/>
        <v>0.9999595687331536</v>
      </c>
      <c r="G347" s="495">
        <f t="shared" si="65"/>
        <v>2225.91</v>
      </c>
      <c r="H347" s="495"/>
      <c r="I347" s="496">
        <f>G347</f>
        <v>2225.91</v>
      </c>
      <c r="J347" s="105"/>
      <c r="K347" s="106"/>
      <c r="L347" s="106"/>
      <c r="M347" s="205"/>
    </row>
    <row r="348" spans="1:13" s="30" customFormat="1" ht="16.5" customHeight="1">
      <c r="A348" s="61"/>
      <c r="B348" s="23" t="s">
        <v>265</v>
      </c>
      <c r="C348" s="20" t="s">
        <v>156</v>
      </c>
      <c r="D348" s="43">
        <v>742</v>
      </c>
      <c r="E348" s="489">
        <v>741.96</v>
      </c>
      <c r="F348" s="620">
        <f t="shared" si="64"/>
        <v>0.9999460916442049</v>
      </c>
      <c r="G348" s="495">
        <f t="shared" si="65"/>
        <v>741.96</v>
      </c>
      <c r="H348" s="495"/>
      <c r="I348" s="496">
        <f>G348</f>
        <v>741.96</v>
      </c>
      <c r="J348" s="105"/>
      <c r="K348" s="106"/>
      <c r="L348" s="106"/>
      <c r="M348" s="205"/>
    </row>
    <row r="349" spans="1:13" s="30" customFormat="1" ht="15.75" customHeight="1">
      <c r="A349" s="61"/>
      <c r="B349" s="23" t="s">
        <v>266</v>
      </c>
      <c r="C349" s="20" t="s">
        <v>725</v>
      </c>
      <c r="D349" s="43">
        <v>307</v>
      </c>
      <c r="E349" s="489">
        <v>306.84</v>
      </c>
      <c r="F349" s="620">
        <f t="shared" si="64"/>
        <v>0.9994788273615635</v>
      </c>
      <c r="G349" s="495">
        <f t="shared" si="65"/>
        <v>306.84</v>
      </c>
      <c r="H349" s="495"/>
      <c r="I349" s="496">
        <f>G349</f>
        <v>306.84</v>
      </c>
      <c r="J349" s="105"/>
      <c r="K349" s="106"/>
      <c r="L349" s="106"/>
      <c r="M349" s="205"/>
    </row>
    <row r="350" spans="1:13" s="30" customFormat="1" ht="15.75" customHeight="1">
      <c r="A350" s="61"/>
      <c r="B350" s="23" t="s">
        <v>267</v>
      </c>
      <c r="C350" s="20" t="s">
        <v>725</v>
      </c>
      <c r="D350" s="43">
        <v>102</v>
      </c>
      <c r="E350" s="489">
        <v>102.25</v>
      </c>
      <c r="F350" s="620">
        <f t="shared" si="64"/>
        <v>1.0024509803921569</v>
      </c>
      <c r="G350" s="495">
        <f t="shared" si="65"/>
        <v>102.25</v>
      </c>
      <c r="H350" s="495"/>
      <c r="I350" s="496">
        <f>G350</f>
        <v>102.25</v>
      </c>
      <c r="J350" s="105"/>
      <c r="K350" s="106"/>
      <c r="L350" s="106"/>
      <c r="M350" s="205"/>
    </row>
    <row r="351" spans="1:13" s="30" customFormat="1" ht="18" customHeight="1">
      <c r="A351" s="61"/>
      <c r="B351" s="23" t="s">
        <v>328</v>
      </c>
      <c r="C351" s="21" t="s">
        <v>492</v>
      </c>
      <c r="D351" s="43">
        <v>3375</v>
      </c>
      <c r="E351" s="489">
        <v>3375</v>
      </c>
      <c r="F351" s="620">
        <f t="shared" si="64"/>
        <v>1</v>
      </c>
      <c r="G351" s="495">
        <f t="shared" si="65"/>
        <v>3375</v>
      </c>
      <c r="H351" s="495">
        <f>G351</f>
        <v>3375</v>
      </c>
      <c r="I351" s="104"/>
      <c r="J351" s="105"/>
      <c r="K351" s="106"/>
      <c r="L351" s="106"/>
      <c r="M351" s="205"/>
    </row>
    <row r="352" spans="1:13" s="30" customFormat="1" ht="15.75" customHeight="1">
      <c r="A352" s="61"/>
      <c r="B352" s="23" t="s">
        <v>329</v>
      </c>
      <c r="C352" s="21" t="s">
        <v>492</v>
      </c>
      <c r="D352" s="43">
        <v>1125</v>
      </c>
      <c r="E352" s="489">
        <v>1125</v>
      </c>
      <c r="F352" s="620">
        <f t="shared" si="64"/>
        <v>1</v>
      </c>
      <c r="G352" s="495">
        <f t="shared" si="65"/>
        <v>1125</v>
      </c>
      <c r="H352" s="495">
        <f>G352</f>
        <v>1125</v>
      </c>
      <c r="I352" s="104"/>
      <c r="J352" s="105"/>
      <c r="K352" s="106"/>
      <c r="L352" s="106"/>
      <c r="M352" s="205"/>
    </row>
    <row r="353" spans="1:13" s="30" customFormat="1" ht="15.75" customHeight="1">
      <c r="A353" s="61"/>
      <c r="B353" s="23" t="s">
        <v>330</v>
      </c>
      <c r="C353" s="21" t="s">
        <v>727</v>
      </c>
      <c r="D353" s="43">
        <v>5239</v>
      </c>
      <c r="E353" s="489">
        <v>5238.29</v>
      </c>
      <c r="F353" s="620">
        <f t="shared" si="64"/>
        <v>0.999864477953808</v>
      </c>
      <c r="G353" s="495">
        <f t="shared" si="65"/>
        <v>5238.29</v>
      </c>
      <c r="H353" s="495"/>
      <c r="I353" s="104"/>
      <c r="J353" s="105"/>
      <c r="K353" s="106"/>
      <c r="L353" s="106"/>
      <c r="M353" s="205"/>
    </row>
    <row r="354" spans="1:13" s="30" customFormat="1" ht="15.75" customHeight="1">
      <c r="A354" s="61"/>
      <c r="B354" s="23" t="s">
        <v>333</v>
      </c>
      <c r="C354" s="21" t="s">
        <v>727</v>
      </c>
      <c r="D354" s="43">
        <v>1746</v>
      </c>
      <c r="E354" s="489">
        <v>1746.1</v>
      </c>
      <c r="F354" s="620">
        <f t="shared" si="64"/>
        <v>1.000057273768614</v>
      </c>
      <c r="G354" s="495">
        <f t="shared" si="65"/>
        <v>1746.1</v>
      </c>
      <c r="H354" s="495"/>
      <c r="I354" s="104"/>
      <c r="J354" s="105"/>
      <c r="K354" s="106"/>
      <c r="L354" s="106"/>
      <c r="M354" s="205"/>
    </row>
    <row r="355" spans="1:13" s="30" customFormat="1" ht="15" customHeight="1">
      <c r="A355" s="61"/>
      <c r="B355" s="23" t="s">
        <v>331</v>
      </c>
      <c r="C355" s="21" t="s">
        <v>174</v>
      </c>
      <c r="D355" s="43">
        <v>5817</v>
      </c>
      <c r="E355" s="489">
        <v>5817.15</v>
      </c>
      <c r="F355" s="620">
        <f t="shared" si="64"/>
        <v>1.0000257864878803</v>
      </c>
      <c r="G355" s="495">
        <f t="shared" si="65"/>
        <v>5817.15</v>
      </c>
      <c r="H355" s="495"/>
      <c r="I355" s="104"/>
      <c r="J355" s="105"/>
      <c r="K355" s="106"/>
      <c r="L355" s="106"/>
      <c r="M355" s="205"/>
    </row>
    <row r="356" spans="1:13" s="30" customFormat="1" ht="15.75" customHeight="1">
      <c r="A356" s="61"/>
      <c r="B356" s="23" t="s">
        <v>332</v>
      </c>
      <c r="C356" s="21" t="s">
        <v>174</v>
      </c>
      <c r="D356" s="43">
        <v>1939</v>
      </c>
      <c r="E356" s="489">
        <v>1939.05</v>
      </c>
      <c r="F356" s="620">
        <f t="shared" si="64"/>
        <v>1.0000257864878803</v>
      </c>
      <c r="G356" s="495">
        <f t="shared" si="65"/>
        <v>1939.05</v>
      </c>
      <c r="H356" s="495"/>
      <c r="I356" s="104"/>
      <c r="J356" s="105"/>
      <c r="K356" s="106"/>
      <c r="L356" s="106"/>
      <c r="M356" s="205"/>
    </row>
    <row r="357" spans="1:13" s="30" customFormat="1" ht="15.75" customHeight="1">
      <c r="A357" s="61"/>
      <c r="B357" s="23" t="s">
        <v>288</v>
      </c>
      <c r="C357" s="20" t="s">
        <v>280</v>
      </c>
      <c r="D357" s="43">
        <v>450</v>
      </c>
      <c r="E357" s="489">
        <v>450</v>
      </c>
      <c r="F357" s="620">
        <f t="shared" si="64"/>
        <v>1</v>
      </c>
      <c r="G357" s="495">
        <f t="shared" si="65"/>
        <v>450</v>
      </c>
      <c r="H357" s="495"/>
      <c r="I357" s="104"/>
      <c r="J357" s="105"/>
      <c r="K357" s="106"/>
      <c r="L357" s="106"/>
      <c r="M357" s="205"/>
    </row>
    <row r="358" spans="1:13" s="30" customFormat="1" ht="16.5" customHeight="1">
      <c r="A358" s="61"/>
      <c r="B358" s="23" t="s">
        <v>289</v>
      </c>
      <c r="C358" s="20" t="s">
        <v>280</v>
      </c>
      <c r="D358" s="43">
        <v>150</v>
      </c>
      <c r="E358" s="489">
        <v>150</v>
      </c>
      <c r="F358" s="620">
        <f t="shared" si="64"/>
        <v>1</v>
      </c>
      <c r="G358" s="495">
        <f t="shared" si="65"/>
        <v>150</v>
      </c>
      <c r="H358" s="495"/>
      <c r="I358" s="104"/>
      <c r="J358" s="105"/>
      <c r="K358" s="106"/>
      <c r="L358" s="106"/>
      <c r="M358" s="205"/>
    </row>
    <row r="359" spans="1:13" s="30" customFormat="1" ht="19.5" customHeight="1">
      <c r="A359" s="51" t="s">
        <v>240</v>
      </c>
      <c r="B359" s="59"/>
      <c r="C359" s="197" t="s">
        <v>241</v>
      </c>
      <c r="D359" s="73">
        <f aca="true" t="shared" si="66" ref="D359:M359">D360+D366+D375</f>
        <v>6637439</v>
      </c>
      <c r="E359" s="492">
        <f t="shared" si="66"/>
        <v>6582522.58</v>
      </c>
      <c r="F359" s="623">
        <f t="shared" si="64"/>
        <v>0.991726263698996</v>
      </c>
      <c r="G359" s="492">
        <f t="shared" si="66"/>
        <v>1708962.83</v>
      </c>
      <c r="H359" s="492">
        <f t="shared" si="66"/>
        <v>13090</v>
      </c>
      <c r="I359" s="492">
        <f t="shared" si="66"/>
        <v>524.6800000000001</v>
      </c>
      <c r="J359" s="492">
        <f t="shared" si="66"/>
        <v>290000</v>
      </c>
      <c r="K359" s="492">
        <f t="shared" si="66"/>
        <v>0</v>
      </c>
      <c r="L359" s="492">
        <f t="shared" si="66"/>
        <v>0</v>
      </c>
      <c r="M359" s="919">
        <f t="shared" si="66"/>
        <v>4873559.75</v>
      </c>
    </row>
    <row r="360" spans="1:13" s="30" customFormat="1" ht="18" customHeight="1">
      <c r="A360" s="84" t="s">
        <v>242</v>
      </c>
      <c r="B360" s="54"/>
      <c r="C360" s="42" t="s">
        <v>243</v>
      </c>
      <c r="D360" s="103">
        <f>SUM(D361:D365)</f>
        <v>5963587</v>
      </c>
      <c r="E360" s="491">
        <f>SUM(E361:E365)</f>
        <v>5908670.58</v>
      </c>
      <c r="F360" s="622">
        <f t="shared" si="64"/>
        <v>0.9907913777396054</v>
      </c>
      <c r="G360" s="491">
        <f aca="true" t="shared" si="67" ref="G360:M360">SUM(G361:G365)</f>
        <v>1035110.83</v>
      </c>
      <c r="H360" s="491">
        <f t="shared" si="67"/>
        <v>0</v>
      </c>
      <c r="I360" s="491">
        <f t="shared" si="67"/>
        <v>0</v>
      </c>
      <c r="J360" s="491">
        <f t="shared" si="67"/>
        <v>290000</v>
      </c>
      <c r="K360" s="491">
        <f t="shared" si="67"/>
        <v>0</v>
      </c>
      <c r="L360" s="491">
        <f t="shared" si="67"/>
        <v>0</v>
      </c>
      <c r="M360" s="918">
        <f t="shared" si="67"/>
        <v>4873559.75</v>
      </c>
    </row>
    <row r="361" spans="1:13" s="30" customFormat="1" ht="18" customHeight="1">
      <c r="A361" s="56"/>
      <c r="B361" s="23" t="s">
        <v>244</v>
      </c>
      <c r="C361" s="20" t="s">
        <v>538</v>
      </c>
      <c r="D361" s="43">
        <v>290000</v>
      </c>
      <c r="E361" s="489">
        <v>290000</v>
      </c>
      <c r="F361" s="620">
        <f t="shared" si="64"/>
        <v>1</v>
      </c>
      <c r="G361" s="495">
        <f>E361</f>
        <v>290000</v>
      </c>
      <c r="H361" s="495"/>
      <c r="I361" s="104"/>
      <c r="J361" s="498">
        <f>G361</f>
        <v>290000</v>
      </c>
      <c r="K361" s="106"/>
      <c r="L361" s="106"/>
      <c r="M361" s="205"/>
    </row>
    <row r="362" spans="1:13" s="30" customFormat="1" ht="29.25" customHeight="1">
      <c r="A362" s="56"/>
      <c r="B362" s="23" t="s">
        <v>760</v>
      </c>
      <c r="C362" s="79" t="s">
        <v>761</v>
      </c>
      <c r="D362" s="43">
        <v>800000</v>
      </c>
      <c r="E362" s="489">
        <v>745110.83</v>
      </c>
      <c r="F362" s="620">
        <f t="shared" si="64"/>
        <v>0.9313885375</v>
      </c>
      <c r="G362" s="495">
        <f>E362</f>
        <v>745110.83</v>
      </c>
      <c r="H362" s="495"/>
      <c r="I362" s="104"/>
      <c r="J362" s="105"/>
      <c r="K362" s="106"/>
      <c r="L362" s="106"/>
      <c r="M362" s="205"/>
    </row>
    <row r="363" spans="1:13" s="30" customFormat="1" ht="18" customHeight="1">
      <c r="A363" s="56"/>
      <c r="B363" s="23" t="s">
        <v>128</v>
      </c>
      <c r="C363" s="20" t="s">
        <v>866</v>
      </c>
      <c r="D363" s="43">
        <v>451528</v>
      </c>
      <c r="E363" s="489">
        <v>451500.12</v>
      </c>
      <c r="F363" s="620">
        <f t="shared" si="64"/>
        <v>0.9999382541060576</v>
      </c>
      <c r="G363" s="495"/>
      <c r="H363" s="495"/>
      <c r="I363" s="104"/>
      <c r="J363" s="105"/>
      <c r="K363" s="106"/>
      <c r="L363" s="106"/>
      <c r="M363" s="499">
        <f>E363</f>
        <v>451500.12</v>
      </c>
    </row>
    <row r="364" spans="1:13" s="30" customFormat="1" ht="18" customHeight="1">
      <c r="A364" s="56"/>
      <c r="B364" s="23" t="s">
        <v>318</v>
      </c>
      <c r="C364" s="20" t="s">
        <v>866</v>
      </c>
      <c r="D364" s="43">
        <v>2283109</v>
      </c>
      <c r="E364" s="489">
        <v>2283109.36</v>
      </c>
      <c r="F364" s="620">
        <f t="shared" si="64"/>
        <v>1.0000001576797253</v>
      </c>
      <c r="G364" s="495"/>
      <c r="H364" s="495"/>
      <c r="I364" s="104"/>
      <c r="J364" s="109"/>
      <c r="K364" s="106"/>
      <c r="L364" s="106"/>
      <c r="M364" s="499">
        <f>E364</f>
        <v>2283109.36</v>
      </c>
    </row>
    <row r="365" spans="1:13" s="30" customFormat="1" ht="18.75" customHeight="1">
      <c r="A365" s="56"/>
      <c r="B365" s="23" t="s">
        <v>418</v>
      </c>
      <c r="C365" s="20" t="s">
        <v>866</v>
      </c>
      <c r="D365" s="43">
        <v>2138950</v>
      </c>
      <c r="E365" s="489">
        <v>2138950.27</v>
      </c>
      <c r="F365" s="620">
        <f t="shared" si="64"/>
        <v>1.0000001262301597</v>
      </c>
      <c r="G365" s="495"/>
      <c r="H365" s="495"/>
      <c r="I365" s="104"/>
      <c r="J365" s="109"/>
      <c r="K365" s="106"/>
      <c r="L365" s="106"/>
      <c r="M365" s="499">
        <f>E365</f>
        <v>2138950.27</v>
      </c>
    </row>
    <row r="366" spans="1:13" s="29" customFormat="1" ht="18.75" customHeight="1">
      <c r="A366" s="84" t="s">
        <v>334</v>
      </c>
      <c r="B366" s="65"/>
      <c r="C366" s="39" t="s">
        <v>335</v>
      </c>
      <c r="D366" s="103">
        <f aca="true" t="shared" si="68" ref="D366:M366">SUM(D367:D374)</f>
        <v>29205</v>
      </c>
      <c r="E366" s="491">
        <f t="shared" si="68"/>
        <v>29205</v>
      </c>
      <c r="F366" s="622">
        <f>E366/D366</f>
        <v>1</v>
      </c>
      <c r="G366" s="491">
        <f t="shared" si="68"/>
        <v>29205</v>
      </c>
      <c r="H366" s="491">
        <f t="shared" si="68"/>
        <v>13090</v>
      </c>
      <c r="I366" s="491">
        <f t="shared" si="68"/>
        <v>524.6800000000001</v>
      </c>
      <c r="J366" s="491">
        <f t="shared" si="68"/>
        <v>0</v>
      </c>
      <c r="K366" s="491">
        <f t="shared" si="68"/>
        <v>0</v>
      </c>
      <c r="L366" s="491">
        <f t="shared" si="68"/>
        <v>0</v>
      </c>
      <c r="M366" s="918">
        <f t="shared" si="68"/>
        <v>0</v>
      </c>
    </row>
    <row r="367" spans="1:13" s="29" customFormat="1" ht="18.75" customHeight="1">
      <c r="A367" s="198"/>
      <c r="B367" s="244" t="s">
        <v>121</v>
      </c>
      <c r="C367" s="20" t="s">
        <v>156</v>
      </c>
      <c r="D367" s="108">
        <v>461</v>
      </c>
      <c r="E367" s="493">
        <v>460.98</v>
      </c>
      <c r="F367" s="620">
        <f t="shared" si="64"/>
        <v>0.9999566160520608</v>
      </c>
      <c r="G367" s="495">
        <f aca="true" t="shared" si="69" ref="G367:G374">E367</f>
        <v>460.98</v>
      </c>
      <c r="H367" s="495"/>
      <c r="I367" s="493">
        <f>G367</f>
        <v>460.98</v>
      </c>
      <c r="J367" s="108"/>
      <c r="K367" s="108"/>
      <c r="L367" s="111"/>
      <c r="M367" s="218"/>
    </row>
    <row r="368" spans="1:13" s="29" customFormat="1" ht="18.75" customHeight="1">
      <c r="A368" s="198"/>
      <c r="B368" s="244" t="s">
        <v>724</v>
      </c>
      <c r="C368" s="20" t="s">
        <v>725</v>
      </c>
      <c r="D368" s="108">
        <v>64</v>
      </c>
      <c r="E368" s="493">
        <v>63.7</v>
      </c>
      <c r="F368" s="620">
        <f t="shared" si="64"/>
        <v>0.9953125</v>
      </c>
      <c r="G368" s="495">
        <f t="shared" si="69"/>
        <v>63.7</v>
      </c>
      <c r="H368" s="495"/>
      <c r="I368" s="493">
        <f>G368</f>
        <v>63.7</v>
      </c>
      <c r="J368" s="108"/>
      <c r="K368" s="108"/>
      <c r="L368" s="111"/>
      <c r="M368" s="218"/>
    </row>
    <row r="369" spans="1:13" s="29" customFormat="1" ht="21" customHeight="1">
      <c r="A369" s="56"/>
      <c r="B369" s="23" t="s">
        <v>491</v>
      </c>
      <c r="C369" s="20" t="s">
        <v>409</v>
      </c>
      <c r="D369" s="43">
        <v>13090</v>
      </c>
      <c r="E369" s="493">
        <v>13090</v>
      </c>
      <c r="F369" s="620">
        <f t="shared" si="64"/>
        <v>1</v>
      </c>
      <c r="G369" s="495">
        <f t="shared" si="69"/>
        <v>13090</v>
      </c>
      <c r="H369" s="495">
        <f>G369</f>
        <v>13090</v>
      </c>
      <c r="I369" s="43"/>
      <c r="J369" s="106">
        <v>0</v>
      </c>
      <c r="K369" s="106"/>
      <c r="L369" s="106"/>
      <c r="M369" s="205"/>
    </row>
    <row r="370" spans="1:13" s="30" customFormat="1" ht="18.75" customHeight="1">
      <c r="A370" s="55"/>
      <c r="B370" s="23" t="s">
        <v>726</v>
      </c>
      <c r="C370" s="20" t="s">
        <v>727</v>
      </c>
      <c r="D370" s="43">
        <v>3691</v>
      </c>
      <c r="E370" s="493">
        <v>3691.37</v>
      </c>
      <c r="F370" s="620">
        <f t="shared" si="64"/>
        <v>1.0001002438363586</v>
      </c>
      <c r="G370" s="495">
        <f t="shared" si="69"/>
        <v>3691.37</v>
      </c>
      <c r="H370" s="495"/>
      <c r="I370" s="43"/>
      <c r="J370" s="105">
        <v>0</v>
      </c>
      <c r="K370" s="106"/>
      <c r="L370" s="106"/>
      <c r="M370" s="205"/>
    </row>
    <row r="371" spans="1:13" s="30" customFormat="1" ht="18.75" customHeight="1">
      <c r="A371" s="55"/>
      <c r="B371" s="23" t="s">
        <v>169</v>
      </c>
      <c r="C371" s="21" t="s">
        <v>253</v>
      </c>
      <c r="D371" s="43">
        <v>1350</v>
      </c>
      <c r="E371" s="493">
        <v>1350</v>
      </c>
      <c r="F371" s="620">
        <f t="shared" si="64"/>
        <v>1</v>
      </c>
      <c r="G371" s="495">
        <f t="shared" si="69"/>
        <v>1350</v>
      </c>
      <c r="H371" s="495"/>
      <c r="I371" s="43"/>
      <c r="J371" s="105"/>
      <c r="K371" s="106"/>
      <c r="L371" s="106"/>
      <c r="M371" s="205"/>
    </row>
    <row r="372" spans="1:13" s="30" customFormat="1" ht="17.25" customHeight="1">
      <c r="A372" s="55"/>
      <c r="B372" s="23" t="s">
        <v>728</v>
      </c>
      <c r="C372" s="21" t="s">
        <v>172</v>
      </c>
      <c r="D372" s="43">
        <v>164</v>
      </c>
      <c r="E372" s="493">
        <v>164</v>
      </c>
      <c r="F372" s="620">
        <f t="shared" si="64"/>
        <v>1</v>
      </c>
      <c r="G372" s="495">
        <f t="shared" si="69"/>
        <v>164</v>
      </c>
      <c r="H372" s="495"/>
      <c r="I372" s="43"/>
      <c r="J372" s="105">
        <v>0</v>
      </c>
      <c r="K372" s="106"/>
      <c r="L372" s="106"/>
      <c r="M372" s="205"/>
    </row>
    <row r="373" spans="1:13" s="30" customFormat="1" ht="17.25" customHeight="1">
      <c r="A373" s="55"/>
      <c r="B373" s="23" t="s">
        <v>732</v>
      </c>
      <c r="C373" s="21" t="s">
        <v>174</v>
      </c>
      <c r="D373" s="43">
        <v>10347</v>
      </c>
      <c r="E373" s="493">
        <v>10347</v>
      </c>
      <c r="F373" s="620">
        <f t="shared" si="64"/>
        <v>1</v>
      </c>
      <c r="G373" s="495">
        <f t="shared" si="69"/>
        <v>10347</v>
      </c>
      <c r="H373" s="495"/>
      <c r="I373" s="43"/>
      <c r="J373" s="105">
        <v>0</v>
      </c>
      <c r="K373" s="106"/>
      <c r="L373" s="106"/>
      <c r="M373" s="205"/>
    </row>
    <row r="374" spans="1:13" s="30" customFormat="1" ht="18" customHeight="1">
      <c r="A374" s="55"/>
      <c r="B374" s="23" t="s">
        <v>493</v>
      </c>
      <c r="C374" s="21" t="s">
        <v>336</v>
      </c>
      <c r="D374" s="43">
        <v>38</v>
      </c>
      <c r="E374" s="493">
        <v>37.95</v>
      </c>
      <c r="F374" s="620">
        <f t="shared" si="64"/>
        <v>0.9986842105263158</v>
      </c>
      <c r="G374" s="495">
        <f t="shared" si="69"/>
        <v>37.95</v>
      </c>
      <c r="H374" s="495"/>
      <c r="I374" s="43"/>
      <c r="J374" s="105">
        <v>0</v>
      </c>
      <c r="K374" s="106"/>
      <c r="L374" s="106"/>
      <c r="M374" s="205"/>
    </row>
    <row r="375" spans="1:13" s="30" customFormat="1" ht="22.5" customHeight="1">
      <c r="A375" s="84" t="s">
        <v>246</v>
      </c>
      <c r="B375" s="64"/>
      <c r="C375" s="39" t="s">
        <v>711</v>
      </c>
      <c r="D375" s="103">
        <f aca="true" t="shared" si="70" ref="D375:M375">D376</f>
        <v>644647</v>
      </c>
      <c r="E375" s="491">
        <f t="shared" si="70"/>
        <v>644647</v>
      </c>
      <c r="F375" s="622">
        <f t="shared" si="64"/>
        <v>1</v>
      </c>
      <c r="G375" s="491">
        <f t="shared" si="70"/>
        <v>644647</v>
      </c>
      <c r="H375" s="491">
        <f t="shared" si="70"/>
        <v>0</v>
      </c>
      <c r="I375" s="491">
        <f t="shared" si="70"/>
        <v>0</v>
      </c>
      <c r="J375" s="491">
        <f t="shared" si="70"/>
        <v>0</v>
      </c>
      <c r="K375" s="491">
        <f t="shared" si="70"/>
        <v>0</v>
      </c>
      <c r="L375" s="491">
        <f t="shared" si="70"/>
        <v>0</v>
      </c>
      <c r="M375" s="918">
        <f t="shared" si="70"/>
        <v>0</v>
      </c>
    </row>
    <row r="376" spans="1:13" s="30" customFormat="1" ht="21.75" customHeight="1">
      <c r="A376" s="50"/>
      <c r="B376" s="23" t="s">
        <v>247</v>
      </c>
      <c r="C376" s="20" t="s">
        <v>248</v>
      </c>
      <c r="D376" s="43">
        <v>644647</v>
      </c>
      <c r="E376" s="489">
        <v>644647</v>
      </c>
      <c r="F376" s="620">
        <f t="shared" si="64"/>
        <v>1</v>
      </c>
      <c r="G376" s="495">
        <f>E376</f>
        <v>644647</v>
      </c>
      <c r="H376" s="495"/>
      <c r="I376" s="104"/>
      <c r="J376" s="105"/>
      <c r="K376" s="106"/>
      <c r="L376" s="106"/>
      <c r="M376" s="205"/>
    </row>
    <row r="377" spans="1:14" s="30" customFormat="1" ht="20.25" customHeight="1">
      <c r="A377" s="51" t="s">
        <v>179</v>
      </c>
      <c r="B377" s="66"/>
      <c r="C377" s="197" t="s">
        <v>186</v>
      </c>
      <c r="D377" s="73">
        <f aca="true" t="shared" si="71" ref="D377:N377">D378+D401+D423+D439+D447+D466+D476+D478</f>
        <v>4558442</v>
      </c>
      <c r="E377" s="492">
        <f t="shared" si="71"/>
        <v>4558112.7</v>
      </c>
      <c r="F377" s="623">
        <f t="shared" si="64"/>
        <v>0.999927760405858</v>
      </c>
      <c r="G377" s="492">
        <f t="shared" si="71"/>
        <v>4513241.7</v>
      </c>
      <c r="H377" s="492">
        <f t="shared" si="71"/>
        <v>1249799.16</v>
      </c>
      <c r="I377" s="492">
        <f t="shared" si="71"/>
        <v>246449.63000000003</v>
      </c>
      <c r="J377" s="492">
        <f t="shared" si="71"/>
        <v>238391.69999999998</v>
      </c>
      <c r="K377" s="492">
        <f t="shared" si="71"/>
        <v>0</v>
      </c>
      <c r="L377" s="492">
        <f t="shared" si="71"/>
        <v>0</v>
      </c>
      <c r="M377" s="919">
        <f t="shared" si="71"/>
        <v>44871</v>
      </c>
      <c r="N377" s="914">
        <f t="shared" si="71"/>
        <v>0</v>
      </c>
    </row>
    <row r="378" spans="1:13" s="30" customFormat="1" ht="19.5" customHeight="1">
      <c r="A378" s="84" t="s">
        <v>181</v>
      </c>
      <c r="B378" s="65"/>
      <c r="C378" s="39" t="s">
        <v>250</v>
      </c>
      <c r="D378" s="103">
        <f aca="true" t="shared" si="72" ref="D378:M378">SUM(D379:D400)</f>
        <v>1378678</v>
      </c>
      <c r="E378" s="491">
        <f t="shared" si="72"/>
        <v>1378677.96</v>
      </c>
      <c r="F378" s="622">
        <f t="shared" si="64"/>
        <v>0.9999999709866988</v>
      </c>
      <c r="G378" s="491">
        <f t="shared" si="72"/>
        <v>1378677.96</v>
      </c>
      <c r="H378" s="491">
        <f t="shared" si="72"/>
        <v>407886.8</v>
      </c>
      <c r="I378" s="491">
        <f t="shared" si="72"/>
        <v>82912.49</v>
      </c>
      <c r="J378" s="491">
        <f t="shared" si="72"/>
        <v>198472.96</v>
      </c>
      <c r="K378" s="491">
        <f t="shared" si="72"/>
        <v>0</v>
      </c>
      <c r="L378" s="491">
        <f t="shared" si="72"/>
        <v>0</v>
      </c>
      <c r="M378" s="918">
        <f t="shared" si="72"/>
        <v>0</v>
      </c>
    </row>
    <row r="379" spans="1:13" s="30" customFormat="1" ht="21" customHeight="1">
      <c r="A379" s="198"/>
      <c r="B379" s="244" t="s">
        <v>235</v>
      </c>
      <c r="C379" s="20" t="s">
        <v>414</v>
      </c>
      <c r="D379" s="108">
        <v>198473</v>
      </c>
      <c r="E379" s="489">
        <v>198472.96</v>
      </c>
      <c r="F379" s="620">
        <f t="shared" si="64"/>
        <v>0.9999997984612516</v>
      </c>
      <c r="G379" s="495">
        <f aca="true" t="shared" si="73" ref="G379:G400">E379</f>
        <v>198472.96</v>
      </c>
      <c r="H379" s="495"/>
      <c r="I379" s="111"/>
      <c r="J379" s="493">
        <f>G379</f>
        <v>198472.96</v>
      </c>
      <c r="K379" s="111"/>
      <c r="L379" s="111"/>
      <c r="M379" s="218"/>
    </row>
    <row r="380" spans="1:13" s="30" customFormat="1" ht="18" customHeight="1">
      <c r="A380" s="56"/>
      <c r="B380" s="23" t="s">
        <v>544</v>
      </c>
      <c r="C380" s="21" t="s">
        <v>245</v>
      </c>
      <c r="D380" s="43">
        <v>798</v>
      </c>
      <c r="E380" s="489">
        <v>798</v>
      </c>
      <c r="F380" s="620">
        <f t="shared" si="64"/>
        <v>1</v>
      </c>
      <c r="G380" s="495">
        <f t="shared" si="73"/>
        <v>798</v>
      </c>
      <c r="H380" s="495"/>
      <c r="I380" s="104"/>
      <c r="J380" s="105">
        <v>0</v>
      </c>
      <c r="K380" s="106"/>
      <c r="L380" s="106"/>
      <c r="M380" s="205"/>
    </row>
    <row r="381" spans="1:13" s="30" customFormat="1" ht="15.75" customHeight="1">
      <c r="A381" s="56"/>
      <c r="B381" s="23" t="s">
        <v>251</v>
      </c>
      <c r="C381" s="21" t="s">
        <v>252</v>
      </c>
      <c r="D381" s="43">
        <v>89274</v>
      </c>
      <c r="E381" s="489">
        <v>89274</v>
      </c>
      <c r="F381" s="620">
        <f t="shared" si="64"/>
        <v>1</v>
      </c>
      <c r="G381" s="495">
        <f t="shared" si="73"/>
        <v>89274</v>
      </c>
      <c r="H381" s="495"/>
      <c r="I381" s="104"/>
      <c r="J381" s="105">
        <v>0</v>
      </c>
      <c r="K381" s="106"/>
      <c r="L381" s="106"/>
      <c r="M381" s="205"/>
    </row>
    <row r="382" spans="1:13" s="30" customFormat="1" ht="15" customHeight="1">
      <c r="A382" s="56"/>
      <c r="B382" s="23" t="s">
        <v>719</v>
      </c>
      <c r="C382" s="20" t="s">
        <v>338</v>
      </c>
      <c r="D382" s="43">
        <v>374011</v>
      </c>
      <c r="E382" s="489">
        <v>374010.72</v>
      </c>
      <c r="F382" s="620">
        <f t="shared" si="64"/>
        <v>0.9999992513589172</v>
      </c>
      <c r="G382" s="495">
        <f t="shared" si="73"/>
        <v>374010.72</v>
      </c>
      <c r="H382" s="495">
        <f>G382</f>
        <v>374010.72</v>
      </c>
      <c r="I382" s="104"/>
      <c r="J382" s="105">
        <v>0</v>
      </c>
      <c r="K382" s="106"/>
      <c r="L382" s="106"/>
      <c r="M382" s="205"/>
    </row>
    <row r="383" spans="1:13" s="30" customFormat="1" ht="15.75" customHeight="1">
      <c r="A383" s="56"/>
      <c r="B383" s="23" t="s">
        <v>722</v>
      </c>
      <c r="C383" s="20" t="s">
        <v>723</v>
      </c>
      <c r="D383" s="43">
        <v>33876</v>
      </c>
      <c r="E383" s="489">
        <v>33876.08</v>
      </c>
      <c r="F383" s="620">
        <f t="shared" si="64"/>
        <v>1.0000023615539024</v>
      </c>
      <c r="G383" s="495">
        <f t="shared" si="73"/>
        <v>33876.08</v>
      </c>
      <c r="H383" s="495">
        <f>G383</f>
        <v>33876.08</v>
      </c>
      <c r="I383" s="104"/>
      <c r="J383" s="105">
        <v>0</v>
      </c>
      <c r="K383" s="106"/>
      <c r="L383" s="106"/>
      <c r="M383" s="205"/>
    </row>
    <row r="384" spans="1:13" s="30" customFormat="1" ht="17.25" customHeight="1">
      <c r="A384" s="56"/>
      <c r="B384" s="58" t="s">
        <v>142</v>
      </c>
      <c r="C384" s="20" t="s">
        <v>156</v>
      </c>
      <c r="D384" s="43">
        <v>72724</v>
      </c>
      <c r="E384" s="489">
        <v>72723.63</v>
      </c>
      <c r="F384" s="620">
        <f t="shared" si="64"/>
        <v>0.9999949122710523</v>
      </c>
      <c r="G384" s="495">
        <f t="shared" si="73"/>
        <v>72723.63</v>
      </c>
      <c r="H384" s="495"/>
      <c r="I384" s="496">
        <f>G384</f>
        <v>72723.63</v>
      </c>
      <c r="J384" s="105">
        <v>0</v>
      </c>
      <c r="K384" s="106"/>
      <c r="L384" s="106"/>
      <c r="M384" s="205"/>
    </row>
    <row r="385" spans="1:13" s="30" customFormat="1" ht="15.75" customHeight="1">
      <c r="A385" s="56"/>
      <c r="B385" s="58" t="s">
        <v>724</v>
      </c>
      <c r="C385" s="20" t="s">
        <v>725</v>
      </c>
      <c r="D385" s="43">
        <v>10189</v>
      </c>
      <c r="E385" s="489">
        <v>10188.86</v>
      </c>
      <c r="F385" s="620">
        <f t="shared" si="64"/>
        <v>0.9999862596918245</v>
      </c>
      <c r="G385" s="495">
        <f t="shared" si="73"/>
        <v>10188.86</v>
      </c>
      <c r="H385" s="495"/>
      <c r="I385" s="496">
        <f>G385</f>
        <v>10188.86</v>
      </c>
      <c r="J385" s="105">
        <v>0</v>
      </c>
      <c r="K385" s="106"/>
      <c r="L385" s="106"/>
      <c r="M385" s="205"/>
    </row>
    <row r="386" spans="1:13" s="30" customFormat="1" ht="17.25" customHeight="1">
      <c r="A386" s="56"/>
      <c r="B386" s="23" t="s">
        <v>726</v>
      </c>
      <c r="C386" s="21" t="s">
        <v>203</v>
      </c>
      <c r="D386" s="43">
        <v>95023</v>
      </c>
      <c r="E386" s="489">
        <v>95023.18</v>
      </c>
      <c r="F386" s="620">
        <f t="shared" si="64"/>
        <v>1.0000018942782274</v>
      </c>
      <c r="G386" s="495">
        <f t="shared" si="73"/>
        <v>95023.18</v>
      </c>
      <c r="H386" s="495"/>
      <c r="I386" s="104"/>
      <c r="J386" s="105">
        <v>0</v>
      </c>
      <c r="K386" s="106"/>
      <c r="L386" s="106"/>
      <c r="M386" s="205"/>
    </row>
    <row r="387" spans="1:13" s="30" customFormat="1" ht="16.5" customHeight="1">
      <c r="A387" s="56"/>
      <c r="B387" s="23" t="s">
        <v>169</v>
      </c>
      <c r="C387" s="21" t="s">
        <v>253</v>
      </c>
      <c r="D387" s="43">
        <v>70119</v>
      </c>
      <c r="E387" s="489">
        <v>70119</v>
      </c>
      <c r="F387" s="620">
        <f t="shared" si="64"/>
        <v>1</v>
      </c>
      <c r="G387" s="495">
        <f t="shared" si="73"/>
        <v>70119</v>
      </c>
      <c r="H387" s="495"/>
      <c r="I387" s="104"/>
      <c r="J387" s="105">
        <v>0</v>
      </c>
      <c r="K387" s="106"/>
      <c r="L387" s="106"/>
      <c r="M387" s="205"/>
    </row>
    <row r="388" spans="1:13" s="30" customFormat="1" ht="15.75" customHeight="1">
      <c r="A388" s="56"/>
      <c r="B388" s="23" t="s">
        <v>256</v>
      </c>
      <c r="C388" s="21" t="s">
        <v>257</v>
      </c>
      <c r="D388" s="43">
        <v>5195</v>
      </c>
      <c r="E388" s="489">
        <v>5195</v>
      </c>
      <c r="F388" s="620">
        <f t="shared" si="64"/>
        <v>1</v>
      </c>
      <c r="G388" s="495">
        <f t="shared" si="73"/>
        <v>5195</v>
      </c>
      <c r="H388" s="495"/>
      <c r="I388" s="104"/>
      <c r="J388" s="105">
        <v>0</v>
      </c>
      <c r="K388" s="106"/>
      <c r="L388" s="106"/>
      <c r="M388" s="205"/>
    </row>
    <row r="389" spans="1:13" s="30" customFormat="1" ht="16.5" customHeight="1">
      <c r="A389" s="56"/>
      <c r="B389" s="23" t="s">
        <v>728</v>
      </c>
      <c r="C389" s="21" t="s">
        <v>172</v>
      </c>
      <c r="D389" s="43">
        <v>106677</v>
      </c>
      <c r="E389" s="489">
        <v>106677.05</v>
      </c>
      <c r="F389" s="620">
        <f t="shared" si="64"/>
        <v>1.0000004687045942</v>
      </c>
      <c r="G389" s="495">
        <f t="shared" si="73"/>
        <v>106677.05</v>
      </c>
      <c r="H389" s="495"/>
      <c r="I389" s="104"/>
      <c r="J389" s="105">
        <v>0</v>
      </c>
      <c r="K389" s="106"/>
      <c r="L389" s="106"/>
      <c r="M389" s="205"/>
    </row>
    <row r="390" spans="1:13" s="30" customFormat="1" ht="16.5" customHeight="1">
      <c r="A390" s="56"/>
      <c r="B390" s="23" t="s">
        <v>730</v>
      </c>
      <c r="C390" s="21" t="s">
        <v>173</v>
      </c>
      <c r="D390" s="43">
        <v>257000</v>
      </c>
      <c r="E390" s="489">
        <v>257000</v>
      </c>
      <c r="F390" s="620">
        <f t="shared" si="64"/>
        <v>1</v>
      </c>
      <c r="G390" s="495">
        <f t="shared" si="73"/>
        <v>257000</v>
      </c>
      <c r="H390" s="495"/>
      <c r="I390" s="104"/>
      <c r="J390" s="105"/>
      <c r="K390" s="106"/>
      <c r="L390" s="106"/>
      <c r="M390" s="205"/>
    </row>
    <row r="391" spans="1:13" s="30" customFormat="1" ht="16.5" customHeight="1">
      <c r="A391" s="56"/>
      <c r="B391" s="23" t="s">
        <v>162</v>
      </c>
      <c r="C391" s="21" t="s">
        <v>163</v>
      </c>
      <c r="D391" s="43">
        <v>330</v>
      </c>
      <c r="E391" s="489">
        <v>330</v>
      </c>
      <c r="F391" s="620">
        <f t="shared" si="64"/>
        <v>1</v>
      </c>
      <c r="G391" s="495">
        <f t="shared" si="73"/>
        <v>330</v>
      </c>
      <c r="H391" s="495"/>
      <c r="I391" s="104"/>
      <c r="J391" s="105"/>
      <c r="K391" s="106"/>
      <c r="L391" s="106"/>
      <c r="M391" s="205"/>
    </row>
    <row r="392" spans="1:13" s="30" customFormat="1" ht="16.5" customHeight="1">
      <c r="A392" s="56"/>
      <c r="B392" s="23" t="s">
        <v>732</v>
      </c>
      <c r="C392" s="21" t="s">
        <v>174</v>
      </c>
      <c r="D392" s="43">
        <v>28685</v>
      </c>
      <c r="E392" s="489">
        <v>28685.16</v>
      </c>
      <c r="F392" s="620">
        <f t="shared" si="64"/>
        <v>1.0000055778281332</v>
      </c>
      <c r="G392" s="495">
        <f t="shared" si="73"/>
        <v>28685.16</v>
      </c>
      <c r="H392" s="495"/>
      <c r="I392" s="104"/>
      <c r="J392" s="105">
        <v>0</v>
      </c>
      <c r="K392" s="106"/>
      <c r="L392" s="106"/>
      <c r="M392" s="205"/>
    </row>
    <row r="393" spans="1:13" s="30" customFormat="1" ht="16.5" customHeight="1">
      <c r="A393" s="56"/>
      <c r="B393" s="23" t="s">
        <v>493</v>
      </c>
      <c r="C393" s="21" t="s">
        <v>336</v>
      </c>
      <c r="D393" s="43">
        <v>841</v>
      </c>
      <c r="E393" s="489">
        <v>840.58</v>
      </c>
      <c r="F393" s="620">
        <f t="shared" si="64"/>
        <v>0.9995005945303211</v>
      </c>
      <c r="G393" s="495">
        <f t="shared" si="73"/>
        <v>840.58</v>
      </c>
      <c r="H393" s="495"/>
      <c r="I393" s="104"/>
      <c r="J393" s="105">
        <v>0</v>
      </c>
      <c r="K393" s="106"/>
      <c r="L393" s="106"/>
      <c r="M393" s="205"/>
    </row>
    <row r="394" spans="1:13" s="30" customFormat="1" ht="16.5" customHeight="1">
      <c r="A394" s="56"/>
      <c r="B394" s="23" t="s">
        <v>275</v>
      </c>
      <c r="C394" s="20" t="s">
        <v>279</v>
      </c>
      <c r="D394" s="43">
        <v>2900</v>
      </c>
      <c r="E394" s="489">
        <v>2900.35</v>
      </c>
      <c r="F394" s="620">
        <f t="shared" si="64"/>
        <v>1.0001206896551724</v>
      </c>
      <c r="G394" s="495">
        <f t="shared" si="73"/>
        <v>2900.35</v>
      </c>
      <c r="H394" s="495"/>
      <c r="I394" s="104"/>
      <c r="J394" s="105"/>
      <c r="K394" s="106"/>
      <c r="L394" s="106"/>
      <c r="M394" s="205"/>
    </row>
    <row r="395" spans="1:13" s="30" customFormat="1" ht="16.5" customHeight="1">
      <c r="A395" s="56"/>
      <c r="B395" s="23" t="s">
        <v>734</v>
      </c>
      <c r="C395" s="21" t="s">
        <v>735</v>
      </c>
      <c r="D395" s="43">
        <v>2319</v>
      </c>
      <c r="E395" s="489">
        <v>2319.3</v>
      </c>
      <c r="F395" s="620">
        <f t="shared" si="64"/>
        <v>1.0001293661060804</v>
      </c>
      <c r="G395" s="495">
        <f t="shared" si="73"/>
        <v>2319.3</v>
      </c>
      <c r="H395" s="495"/>
      <c r="I395" s="104"/>
      <c r="J395" s="105">
        <v>0</v>
      </c>
      <c r="K395" s="106"/>
      <c r="L395" s="106"/>
      <c r="M395" s="205"/>
    </row>
    <row r="396" spans="1:13" s="30" customFormat="1" ht="16.5" customHeight="1">
      <c r="A396" s="56"/>
      <c r="B396" s="23" t="s">
        <v>736</v>
      </c>
      <c r="C396" s="21" t="s">
        <v>737</v>
      </c>
      <c r="D396" s="43">
        <v>720</v>
      </c>
      <c r="E396" s="489">
        <v>720</v>
      </c>
      <c r="F396" s="620">
        <f t="shared" si="64"/>
        <v>1</v>
      </c>
      <c r="G396" s="495">
        <f t="shared" si="73"/>
        <v>720</v>
      </c>
      <c r="H396" s="495"/>
      <c r="I396" s="104"/>
      <c r="J396" s="105">
        <v>0</v>
      </c>
      <c r="K396" s="106"/>
      <c r="L396" s="106"/>
      <c r="M396" s="205"/>
    </row>
    <row r="397" spans="1:13" s="30" customFormat="1" ht="15" customHeight="1">
      <c r="A397" s="56"/>
      <c r="B397" s="23" t="s">
        <v>738</v>
      </c>
      <c r="C397" s="21" t="s">
        <v>739</v>
      </c>
      <c r="D397" s="43">
        <v>26702</v>
      </c>
      <c r="E397" s="489">
        <v>26702</v>
      </c>
      <c r="F397" s="620">
        <f t="shared" si="64"/>
        <v>1</v>
      </c>
      <c r="G397" s="495">
        <f t="shared" si="73"/>
        <v>26702</v>
      </c>
      <c r="H397" s="495"/>
      <c r="I397" s="104"/>
      <c r="J397" s="105">
        <v>0</v>
      </c>
      <c r="K397" s="106"/>
      <c r="L397" s="106"/>
      <c r="M397" s="205"/>
    </row>
    <row r="398" spans="1:13" s="30" customFormat="1" ht="16.5" customHeight="1">
      <c r="A398" s="56"/>
      <c r="B398" s="23" t="s">
        <v>276</v>
      </c>
      <c r="C398" s="20" t="s">
        <v>684</v>
      </c>
      <c r="D398" s="43">
        <v>618</v>
      </c>
      <c r="E398" s="489">
        <v>617.93</v>
      </c>
      <c r="F398" s="620">
        <f t="shared" si="64"/>
        <v>0.9998867313915857</v>
      </c>
      <c r="G398" s="495">
        <f t="shared" si="73"/>
        <v>617.93</v>
      </c>
      <c r="H398" s="495"/>
      <c r="I398" s="104"/>
      <c r="J398" s="105"/>
      <c r="K398" s="106"/>
      <c r="L398" s="106"/>
      <c r="M398" s="205"/>
    </row>
    <row r="399" spans="1:13" s="30" customFormat="1" ht="16.5" customHeight="1">
      <c r="A399" s="56"/>
      <c r="B399" s="23" t="s">
        <v>277</v>
      </c>
      <c r="C399" s="20" t="s">
        <v>280</v>
      </c>
      <c r="D399" s="43">
        <v>500</v>
      </c>
      <c r="E399" s="489">
        <v>499.99</v>
      </c>
      <c r="F399" s="620">
        <f t="shared" si="64"/>
        <v>0.99998</v>
      </c>
      <c r="G399" s="495">
        <f t="shared" si="73"/>
        <v>499.99</v>
      </c>
      <c r="H399" s="495"/>
      <c r="I399" s="104"/>
      <c r="J399" s="105"/>
      <c r="K399" s="106"/>
      <c r="L399" s="106"/>
      <c r="M399" s="205"/>
    </row>
    <row r="400" spans="1:13" s="30" customFormat="1" ht="17.25" customHeight="1">
      <c r="A400" s="56"/>
      <c r="B400" s="23" t="s">
        <v>278</v>
      </c>
      <c r="C400" s="20" t="s">
        <v>691</v>
      </c>
      <c r="D400" s="43">
        <v>1704</v>
      </c>
      <c r="E400" s="489">
        <v>1704.17</v>
      </c>
      <c r="F400" s="620">
        <f t="shared" si="64"/>
        <v>1.000099765258216</v>
      </c>
      <c r="G400" s="495">
        <f t="shared" si="73"/>
        <v>1704.17</v>
      </c>
      <c r="H400" s="495"/>
      <c r="I400" s="104"/>
      <c r="J400" s="105"/>
      <c r="K400" s="106"/>
      <c r="L400" s="106"/>
      <c r="M400" s="205"/>
    </row>
    <row r="401" spans="1:13" s="30" customFormat="1" ht="17.25" customHeight="1">
      <c r="A401" s="84" t="s">
        <v>182</v>
      </c>
      <c r="B401" s="65"/>
      <c r="C401" s="39" t="s">
        <v>255</v>
      </c>
      <c r="D401" s="103">
        <f>SUM(D402:D422)</f>
        <v>1026480</v>
      </c>
      <c r="E401" s="491">
        <f aca="true" t="shared" si="74" ref="E401:M401">SUM(E402:E422)</f>
        <v>1026480.0000000001</v>
      </c>
      <c r="F401" s="622">
        <f t="shared" si="64"/>
        <v>1.0000000000000002</v>
      </c>
      <c r="G401" s="491">
        <f t="shared" si="74"/>
        <v>981609.0000000001</v>
      </c>
      <c r="H401" s="491">
        <f t="shared" si="74"/>
        <v>441986.68</v>
      </c>
      <c r="I401" s="491">
        <f t="shared" si="74"/>
        <v>84767.70999999999</v>
      </c>
      <c r="J401" s="491">
        <f t="shared" si="74"/>
        <v>0</v>
      </c>
      <c r="K401" s="491">
        <f t="shared" si="74"/>
        <v>0</v>
      </c>
      <c r="L401" s="491">
        <f t="shared" si="74"/>
        <v>0</v>
      </c>
      <c r="M401" s="918">
        <f t="shared" si="74"/>
        <v>44871</v>
      </c>
    </row>
    <row r="402" spans="1:13" s="30" customFormat="1" ht="17.25" customHeight="1">
      <c r="A402" s="50"/>
      <c r="B402" s="23" t="s">
        <v>719</v>
      </c>
      <c r="C402" s="20" t="s">
        <v>525</v>
      </c>
      <c r="D402" s="43">
        <v>405416</v>
      </c>
      <c r="E402" s="489">
        <v>405416.1</v>
      </c>
      <c r="F402" s="620">
        <f t="shared" si="64"/>
        <v>1.0000002466602205</v>
      </c>
      <c r="G402" s="495">
        <f>E402</f>
        <v>405416.1</v>
      </c>
      <c r="H402" s="495">
        <f>G402</f>
        <v>405416.1</v>
      </c>
      <c r="I402" s="104"/>
      <c r="J402" s="105"/>
      <c r="K402" s="106"/>
      <c r="L402" s="106"/>
      <c r="M402" s="205"/>
    </row>
    <row r="403" spans="1:13" s="30" customFormat="1" ht="14.25" customHeight="1">
      <c r="A403" s="50"/>
      <c r="B403" s="23" t="s">
        <v>722</v>
      </c>
      <c r="C403" s="20" t="s">
        <v>723</v>
      </c>
      <c r="D403" s="43">
        <v>29271</v>
      </c>
      <c r="E403" s="489">
        <v>29270.58</v>
      </c>
      <c r="F403" s="620">
        <f t="shared" si="64"/>
        <v>0.9999856513272523</v>
      </c>
      <c r="G403" s="495">
        <f>E403</f>
        <v>29270.58</v>
      </c>
      <c r="H403" s="495">
        <f>G403</f>
        <v>29270.58</v>
      </c>
      <c r="I403" s="104"/>
      <c r="J403" s="105"/>
      <c r="K403" s="106"/>
      <c r="L403" s="106"/>
      <c r="M403" s="205"/>
    </row>
    <row r="404" spans="1:13" s="30" customFormat="1" ht="15.75" customHeight="1">
      <c r="A404" s="50"/>
      <c r="B404" s="58" t="s">
        <v>142</v>
      </c>
      <c r="C404" s="20" t="s">
        <v>156</v>
      </c>
      <c r="D404" s="43">
        <v>73988</v>
      </c>
      <c r="E404" s="489">
        <v>73988.26</v>
      </c>
      <c r="F404" s="620">
        <f t="shared" si="64"/>
        <v>1.0000035140833647</v>
      </c>
      <c r="G404" s="495">
        <f aca="true" t="shared" si="75" ref="G404:G421">E404</f>
        <v>73988.26</v>
      </c>
      <c r="H404" s="495"/>
      <c r="I404" s="104">
        <f>G404</f>
        <v>73988.26</v>
      </c>
      <c r="J404" s="105"/>
      <c r="K404" s="106"/>
      <c r="L404" s="106"/>
      <c r="M404" s="205"/>
    </row>
    <row r="405" spans="1:13" s="30" customFormat="1" ht="13.5" customHeight="1">
      <c r="A405" s="50"/>
      <c r="B405" s="23" t="s">
        <v>724</v>
      </c>
      <c r="C405" s="21" t="s">
        <v>725</v>
      </c>
      <c r="D405" s="43">
        <v>10779</v>
      </c>
      <c r="E405" s="489">
        <v>10779.45</v>
      </c>
      <c r="F405" s="620">
        <f t="shared" si="64"/>
        <v>1.0000417478430281</v>
      </c>
      <c r="G405" s="495">
        <f t="shared" si="75"/>
        <v>10779.45</v>
      </c>
      <c r="H405" s="495"/>
      <c r="I405" s="104">
        <f>G405</f>
        <v>10779.45</v>
      </c>
      <c r="J405" s="105"/>
      <c r="K405" s="106"/>
      <c r="L405" s="106"/>
      <c r="M405" s="205"/>
    </row>
    <row r="406" spans="1:13" s="30" customFormat="1" ht="13.5" customHeight="1">
      <c r="A406" s="50"/>
      <c r="B406" s="23" t="s">
        <v>491</v>
      </c>
      <c r="C406" s="20" t="s">
        <v>492</v>
      </c>
      <c r="D406" s="43">
        <v>7300</v>
      </c>
      <c r="E406" s="489">
        <v>7300</v>
      </c>
      <c r="F406" s="620">
        <f aca="true" t="shared" si="76" ref="F406:F469">E406/D406</f>
        <v>1</v>
      </c>
      <c r="G406" s="495">
        <f t="shared" si="75"/>
        <v>7300</v>
      </c>
      <c r="H406" s="495">
        <f>G406</f>
        <v>7300</v>
      </c>
      <c r="I406" s="104"/>
      <c r="J406" s="105"/>
      <c r="K406" s="106"/>
      <c r="L406" s="106"/>
      <c r="M406" s="205"/>
    </row>
    <row r="407" spans="1:13" s="30" customFormat="1" ht="15.75" customHeight="1">
      <c r="A407" s="50"/>
      <c r="B407" s="23" t="s">
        <v>726</v>
      </c>
      <c r="C407" s="21" t="s">
        <v>272</v>
      </c>
      <c r="D407" s="43">
        <v>120291</v>
      </c>
      <c r="E407" s="489">
        <v>120290.56</v>
      </c>
      <c r="F407" s="620">
        <f t="shared" si="76"/>
        <v>0.9999963422034899</v>
      </c>
      <c r="G407" s="495">
        <f t="shared" si="75"/>
        <v>120290.56</v>
      </c>
      <c r="H407" s="495"/>
      <c r="I407" s="104"/>
      <c r="J407" s="105"/>
      <c r="K407" s="106"/>
      <c r="L407" s="106"/>
      <c r="M407" s="205"/>
    </row>
    <row r="408" spans="1:13" s="30" customFormat="1" ht="16.5" customHeight="1">
      <c r="A408" s="50"/>
      <c r="B408" s="23" t="s">
        <v>169</v>
      </c>
      <c r="C408" s="21" t="s">
        <v>700</v>
      </c>
      <c r="D408" s="43">
        <v>1935</v>
      </c>
      <c r="E408" s="489">
        <v>1934.76</v>
      </c>
      <c r="F408" s="620">
        <f t="shared" si="76"/>
        <v>0.9998759689922481</v>
      </c>
      <c r="G408" s="495">
        <f t="shared" si="75"/>
        <v>1934.76</v>
      </c>
      <c r="H408" s="495"/>
      <c r="I408" s="104"/>
      <c r="J408" s="105"/>
      <c r="K408" s="106"/>
      <c r="L408" s="106"/>
      <c r="M408" s="205"/>
    </row>
    <row r="409" spans="1:13" s="30" customFormat="1" ht="16.5" customHeight="1">
      <c r="A409" s="50"/>
      <c r="B409" s="23" t="s">
        <v>256</v>
      </c>
      <c r="C409" s="21" t="s">
        <v>701</v>
      </c>
      <c r="D409" s="43">
        <v>8624</v>
      </c>
      <c r="E409" s="489">
        <v>8623.68</v>
      </c>
      <c r="F409" s="620">
        <f t="shared" si="76"/>
        <v>0.9999628942486085</v>
      </c>
      <c r="G409" s="495">
        <f t="shared" si="75"/>
        <v>8623.68</v>
      </c>
      <c r="H409" s="495"/>
      <c r="I409" s="104"/>
      <c r="J409" s="105"/>
      <c r="K409" s="106"/>
      <c r="L409" s="106"/>
      <c r="M409" s="205"/>
    </row>
    <row r="410" spans="1:13" s="30" customFormat="1" ht="14.25" customHeight="1">
      <c r="A410" s="50"/>
      <c r="B410" s="23" t="s">
        <v>728</v>
      </c>
      <c r="C410" s="21" t="s">
        <v>172</v>
      </c>
      <c r="D410" s="43">
        <v>72203</v>
      </c>
      <c r="E410" s="489">
        <v>72203.18</v>
      </c>
      <c r="F410" s="620">
        <f t="shared" si="76"/>
        <v>1.0000024929712061</v>
      </c>
      <c r="G410" s="495">
        <f t="shared" si="75"/>
        <v>72203.18</v>
      </c>
      <c r="H410" s="495"/>
      <c r="I410" s="104"/>
      <c r="J410" s="105"/>
      <c r="K410" s="106"/>
      <c r="L410" s="106"/>
      <c r="M410" s="205"/>
    </row>
    <row r="411" spans="1:13" s="30" customFormat="1" ht="14.25" customHeight="1">
      <c r="A411" s="50"/>
      <c r="B411" s="23" t="s">
        <v>162</v>
      </c>
      <c r="C411" s="21" t="s">
        <v>163</v>
      </c>
      <c r="D411" s="43">
        <v>505</v>
      </c>
      <c r="E411" s="489">
        <v>505</v>
      </c>
      <c r="F411" s="620">
        <f t="shared" si="76"/>
        <v>1</v>
      </c>
      <c r="G411" s="495">
        <f t="shared" si="75"/>
        <v>505</v>
      </c>
      <c r="H411" s="495"/>
      <c r="I411" s="104"/>
      <c r="J411" s="105"/>
      <c r="K411" s="106"/>
      <c r="L411" s="106"/>
      <c r="M411" s="205"/>
    </row>
    <row r="412" spans="1:13" s="30" customFormat="1" ht="14.25" customHeight="1">
      <c r="A412" s="50"/>
      <c r="B412" s="23" t="s">
        <v>732</v>
      </c>
      <c r="C412" s="21" t="s">
        <v>174</v>
      </c>
      <c r="D412" s="43">
        <v>223260</v>
      </c>
      <c r="E412" s="489">
        <v>223259.54</v>
      </c>
      <c r="F412" s="620">
        <f t="shared" si="76"/>
        <v>0.9999979396219655</v>
      </c>
      <c r="G412" s="495">
        <f t="shared" si="75"/>
        <v>223259.54</v>
      </c>
      <c r="H412" s="495"/>
      <c r="I412" s="104"/>
      <c r="J412" s="105"/>
      <c r="K412" s="106"/>
      <c r="L412" s="106"/>
      <c r="M412" s="205"/>
    </row>
    <row r="413" spans="1:13" s="30" customFormat="1" ht="15.75" customHeight="1">
      <c r="A413" s="50"/>
      <c r="B413" s="23" t="s">
        <v>493</v>
      </c>
      <c r="C413" s="21" t="s">
        <v>494</v>
      </c>
      <c r="D413" s="43">
        <v>428</v>
      </c>
      <c r="E413" s="489">
        <v>428</v>
      </c>
      <c r="F413" s="620">
        <f t="shared" si="76"/>
        <v>1</v>
      </c>
      <c r="G413" s="495">
        <f t="shared" si="75"/>
        <v>428</v>
      </c>
      <c r="H413" s="495"/>
      <c r="I413" s="104"/>
      <c r="J413" s="105"/>
      <c r="K413" s="106"/>
      <c r="L413" s="106"/>
      <c r="M413" s="205"/>
    </row>
    <row r="414" spans="1:13" s="30" customFormat="1" ht="15.75" customHeight="1">
      <c r="A414" s="50"/>
      <c r="B414" s="23" t="s">
        <v>282</v>
      </c>
      <c r="C414" s="20" t="s">
        <v>284</v>
      </c>
      <c r="D414" s="43">
        <v>717</v>
      </c>
      <c r="E414" s="489">
        <v>717.38</v>
      </c>
      <c r="F414" s="620">
        <f t="shared" si="76"/>
        <v>1.0005299860529986</v>
      </c>
      <c r="G414" s="495">
        <f t="shared" si="75"/>
        <v>717.38</v>
      </c>
      <c r="H414" s="495"/>
      <c r="I414" s="104"/>
      <c r="J414" s="105"/>
      <c r="K414" s="106"/>
      <c r="L414" s="106"/>
      <c r="M414" s="205"/>
    </row>
    <row r="415" spans="1:13" s="30" customFormat="1" ht="15.75" customHeight="1">
      <c r="A415" s="50"/>
      <c r="B415" s="23" t="s">
        <v>275</v>
      </c>
      <c r="C415" s="20" t="s">
        <v>279</v>
      </c>
      <c r="D415" s="43">
        <v>2322</v>
      </c>
      <c r="E415" s="489">
        <v>2321.87</v>
      </c>
      <c r="F415" s="620">
        <f t="shared" si="76"/>
        <v>0.999944013781223</v>
      </c>
      <c r="G415" s="495">
        <f t="shared" si="75"/>
        <v>2321.87</v>
      </c>
      <c r="H415" s="495"/>
      <c r="I415" s="104"/>
      <c r="J415" s="105"/>
      <c r="K415" s="106"/>
      <c r="L415" s="106"/>
      <c r="M415" s="205"/>
    </row>
    <row r="416" spans="1:13" s="30" customFormat="1" ht="15.75" customHeight="1">
      <c r="A416" s="50"/>
      <c r="B416" s="23" t="s">
        <v>734</v>
      </c>
      <c r="C416" s="21" t="s">
        <v>735</v>
      </c>
      <c r="D416" s="43">
        <v>814</v>
      </c>
      <c r="E416" s="489">
        <v>814</v>
      </c>
      <c r="F416" s="620">
        <f t="shared" si="76"/>
        <v>1</v>
      </c>
      <c r="G416" s="495">
        <f t="shared" si="75"/>
        <v>814</v>
      </c>
      <c r="H416" s="495"/>
      <c r="I416" s="104"/>
      <c r="J416" s="105"/>
      <c r="K416" s="106"/>
      <c r="L416" s="106"/>
      <c r="M416" s="205"/>
    </row>
    <row r="417" spans="1:13" s="30" customFormat="1" ht="15.75" customHeight="1">
      <c r="A417" s="50"/>
      <c r="B417" s="23" t="s">
        <v>738</v>
      </c>
      <c r="C417" s="21" t="s">
        <v>739</v>
      </c>
      <c r="D417" s="43">
        <v>18238</v>
      </c>
      <c r="E417" s="489">
        <v>18238</v>
      </c>
      <c r="F417" s="620">
        <f t="shared" si="76"/>
        <v>1</v>
      </c>
      <c r="G417" s="495">
        <f t="shared" si="75"/>
        <v>18238</v>
      </c>
      <c r="H417" s="495"/>
      <c r="I417" s="104"/>
      <c r="J417" s="105"/>
      <c r="K417" s="106"/>
      <c r="L417" s="106"/>
      <c r="M417" s="205"/>
    </row>
    <row r="418" spans="1:13" s="30" customFormat="1" ht="16.5" customHeight="1">
      <c r="A418" s="50"/>
      <c r="B418" s="23" t="s">
        <v>126</v>
      </c>
      <c r="C418" s="21" t="s">
        <v>127</v>
      </c>
      <c r="D418" s="43">
        <v>2372</v>
      </c>
      <c r="E418" s="489">
        <v>2372</v>
      </c>
      <c r="F418" s="620">
        <f t="shared" si="76"/>
        <v>1</v>
      </c>
      <c r="G418" s="495">
        <f t="shared" si="75"/>
        <v>2372</v>
      </c>
      <c r="H418" s="495"/>
      <c r="I418" s="104"/>
      <c r="J418" s="105"/>
      <c r="K418" s="106"/>
      <c r="L418" s="106"/>
      <c r="M418" s="205"/>
    </row>
    <row r="419" spans="1:13" s="30" customFormat="1" ht="18.75" customHeight="1">
      <c r="A419" s="50"/>
      <c r="B419" s="23" t="s">
        <v>177</v>
      </c>
      <c r="C419" s="21" t="s">
        <v>178</v>
      </c>
      <c r="D419" s="43">
        <v>426</v>
      </c>
      <c r="E419" s="489">
        <v>426.24</v>
      </c>
      <c r="F419" s="620">
        <f t="shared" si="76"/>
        <v>1.0005633802816902</v>
      </c>
      <c r="G419" s="495">
        <f t="shared" si="75"/>
        <v>426.24</v>
      </c>
      <c r="H419" s="495"/>
      <c r="I419" s="104"/>
      <c r="J419" s="105"/>
      <c r="K419" s="106"/>
      <c r="L419" s="106"/>
      <c r="M419" s="205"/>
    </row>
    <row r="420" spans="1:13" s="30" customFormat="1" ht="18" customHeight="1">
      <c r="A420" s="50"/>
      <c r="B420" s="23" t="s">
        <v>276</v>
      </c>
      <c r="C420" s="20" t="s">
        <v>684</v>
      </c>
      <c r="D420" s="43">
        <v>2555</v>
      </c>
      <c r="E420" s="489">
        <v>2555</v>
      </c>
      <c r="F420" s="620">
        <f t="shared" si="76"/>
        <v>1</v>
      </c>
      <c r="G420" s="495">
        <f t="shared" si="75"/>
        <v>2555</v>
      </c>
      <c r="H420" s="495"/>
      <c r="I420" s="104"/>
      <c r="J420" s="105"/>
      <c r="K420" s="106"/>
      <c r="L420" s="106"/>
      <c r="M420" s="205"/>
    </row>
    <row r="421" spans="1:13" s="30" customFormat="1" ht="20.25" customHeight="1">
      <c r="A421" s="50"/>
      <c r="B421" s="23" t="s">
        <v>277</v>
      </c>
      <c r="C421" s="20" t="s">
        <v>280</v>
      </c>
      <c r="D421" s="43">
        <v>165</v>
      </c>
      <c r="E421" s="489">
        <v>165.4</v>
      </c>
      <c r="F421" s="620">
        <f t="shared" si="76"/>
        <v>1.0024242424242424</v>
      </c>
      <c r="G421" s="495">
        <f t="shared" si="75"/>
        <v>165.4</v>
      </c>
      <c r="H421" s="495"/>
      <c r="I421" s="104"/>
      <c r="J421" s="105"/>
      <c r="K421" s="106"/>
      <c r="L421" s="106"/>
      <c r="M421" s="205"/>
    </row>
    <row r="422" spans="1:13" s="30" customFormat="1" ht="23.25" customHeight="1">
      <c r="A422" s="50"/>
      <c r="B422" s="23" t="s">
        <v>715</v>
      </c>
      <c r="C422" s="20" t="s">
        <v>716</v>
      </c>
      <c r="D422" s="43">
        <v>44871</v>
      </c>
      <c r="E422" s="489">
        <v>44871</v>
      </c>
      <c r="F422" s="620">
        <f t="shared" si="76"/>
        <v>1</v>
      </c>
      <c r="G422" s="495"/>
      <c r="H422" s="495"/>
      <c r="I422" s="104"/>
      <c r="J422" s="105"/>
      <c r="K422" s="106"/>
      <c r="L422" s="106"/>
      <c r="M422" s="497">
        <f>E422</f>
        <v>44871</v>
      </c>
    </row>
    <row r="423" spans="1:13" s="30" customFormat="1" ht="15.75" customHeight="1">
      <c r="A423" s="84" t="s">
        <v>268</v>
      </c>
      <c r="B423" s="65"/>
      <c r="C423" s="42" t="s">
        <v>458</v>
      </c>
      <c r="D423" s="103">
        <f>SUM(D424:D438)</f>
        <v>300000</v>
      </c>
      <c r="E423" s="491">
        <f aca="true" t="shared" si="77" ref="E423:M423">SUM(E424:E438)</f>
        <v>300000</v>
      </c>
      <c r="F423" s="622">
        <f t="shared" si="76"/>
        <v>1</v>
      </c>
      <c r="G423" s="491">
        <f t="shared" si="77"/>
        <v>300000</v>
      </c>
      <c r="H423" s="491">
        <f t="shared" si="77"/>
        <v>135220.86</v>
      </c>
      <c r="I423" s="491">
        <f t="shared" si="77"/>
        <v>27250.93</v>
      </c>
      <c r="J423" s="491">
        <f t="shared" si="77"/>
        <v>0</v>
      </c>
      <c r="K423" s="491">
        <f t="shared" si="77"/>
        <v>0</v>
      </c>
      <c r="L423" s="491">
        <f t="shared" si="77"/>
        <v>0</v>
      </c>
      <c r="M423" s="918">
        <f t="shared" si="77"/>
        <v>0</v>
      </c>
    </row>
    <row r="424" spans="1:13" s="30" customFormat="1" ht="16.5" customHeight="1">
      <c r="A424" s="50"/>
      <c r="B424" s="23" t="s">
        <v>719</v>
      </c>
      <c r="C424" s="20" t="s">
        <v>525</v>
      </c>
      <c r="D424" s="43">
        <v>134024</v>
      </c>
      <c r="E424" s="489">
        <v>134024.36</v>
      </c>
      <c r="F424" s="620">
        <f t="shared" si="76"/>
        <v>1.000002686086074</v>
      </c>
      <c r="G424" s="495">
        <f>E424</f>
        <v>134024.36</v>
      </c>
      <c r="H424" s="495">
        <f>G424</f>
        <v>134024.36</v>
      </c>
      <c r="I424" s="104"/>
      <c r="J424" s="105"/>
      <c r="K424" s="106"/>
      <c r="L424" s="106"/>
      <c r="M424" s="205"/>
    </row>
    <row r="425" spans="1:13" s="30" customFormat="1" ht="15" customHeight="1">
      <c r="A425" s="50"/>
      <c r="B425" s="23" t="s">
        <v>121</v>
      </c>
      <c r="C425" s="20" t="s">
        <v>156</v>
      </c>
      <c r="D425" s="43">
        <v>23958</v>
      </c>
      <c r="E425" s="489">
        <v>23957.51</v>
      </c>
      <c r="F425" s="620">
        <f t="shared" si="76"/>
        <v>0.999979547541531</v>
      </c>
      <c r="G425" s="495">
        <f aca="true" t="shared" si="78" ref="G425:G438">E425</f>
        <v>23957.51</v>
      </c>
      <c r="H425" s="495"/>
      <c r="I425" s="496">
        <f>G425</f>
        <v>23957.51</v>
      </c>
      <c r="J425" s="105"/>
      <c r="K425" s="106"/>
      <c r="L425" s="106"/>
      <c r="M425" s="205"/>
    </row>
    <row r="426" spans="1:13" s="30" customFormat="1" ht="15" customHeight="1">
      <c r="A426" s="50"/>
      <c r="B426" s="23" t="s">
        <v>724</v>
      </c>
      <c r="C426" s="21" t="s">
        <v>725</v>
      </c>
      <c r="D426" s="43">
        <v>3293</v>
      </c>
      <c r="E426" s="489">
        <v>3293.42</v>
      </c>
      <c r="F426" s="620">
        <f t="shared" si="76"/>
        <v>1.0001275432736108</v>
      </c>
      <c r="G426" s="495">
        <f t="shared" si="78"/>
        <v>3293.42</v>
      </c>
      <c r="H426" s="495"/>
      <c r="I426" s="496">
        <f>G426</f>
        <v>3293.42</v>
      </c>
      <c r="J426" s="105"/>
      <c r="K426" s="106"/>
      <c r="L426" s="106"/>
      <c r="M426" s="205"/>
    </row>
    <row r="427" spans="1:13" s="30" customFormat="1" ht="15" customHeight="1">
      <c r="A427" s="50"/>
      <c r="B427" s="23" t="s">
        <v>491</v>
      </c>
      <c r="C427" s="20" t="s">
        <v>492</v>
      </c>
      <c r="D427" s="43">
        <v>1196</v>
      </c>
      <c r="E427" s="489">
        <v>1196.5</v>
      </c>
      <c r="F427" s="620">
        <f t="shared" si="76"/>
        <v>1.000418060200669</v>
      </c>
      <c r="G427" s="495">
        <f t="shared" si="78"/>
        <v>1196.5</v>
      </c>
      <c r="H427" s="495">
        <f>G427</f>
        <v>1196.5</v>
      </c>
      <c r="I427" s="104"/>
      <c r="J427" s="105"/>
      <c r="K427" s="106"/>
      <c r="L427" s="106"/>
      <c r="M427" s="205"/>
    </row>
    <row r="428" spans="1:13" s="30" customFormat="1" ht="15" customHeight="1">
      <c r="A428" s="50"/>
      <c r="B428" s="23" t="s">
        <v>726</v>
      </c>
      <c r="C428" s="21" t="s">
        <v>272</v>
      </c>
      <c r="D428" s="43">
        <v>44497</v>
      </c>
      <c r="E428" s="489">
        <v>44496.93</v>
      </c>
      <c r="F428" s="620">
        <f t="shared" si="76"/>
        <v>0.9999984268602378</v>
      </c>
      <c r="G428" s="495">
        <f t="shared" si="78"/>
        <v>44496.93</v>
      </c>
      <c r="H428" s="495"/>
      <c r="I428" s="104"/>
      <c r="J428" s="105"/>
      <c r="K428" s="106"/>
      <c r="L428" s="106"/>
      <c r="M428" s="205"/>
    </row>
    <row r="429" spans="1:13" s="30" customFormat="1" ht="15" customHeight="1">
      <c r="A429" s="50"/>
      <c r="B429" s="23" t="s">
        <v>256</v>
      </c>
      <c r="C429" s="21" t="s">
        <v>701</v>
      </c>
      <c r="D429" s="43">
        <v>231</v>
      </c>
      <c r="E429" s="489">
        <v>230.63</v>
      </c>
      <c r="F429" s="620">
        <f t="shared" si="76"/>
        <v>0.9983982683982684</v>
      </c>
      <c r="G429" s="495">
        <f t="shared" si="78"/>
        <v>230.63</v>
      </c>
      <c r="H429" s="495"/>
      <c r="I429" s="104"/>
      <c r="J429" s="105"/>
      <c r="K429" s="106"/>
      <c r="L429" s="106"/>
      <c r="M429" s="205"/>
    </row>
    <row r="430" spans="1:13" s="30" customFormat="1" ht="15" customHeight="1">
      <c r="A430" s="50"/>
      <c r="B430" s="23" t="s">
        <v>728</v>
      </c>
      <c r="C430" s="21" t="s">
        <v>172</v>
      </c>
      <c r="D430" s="43">
        <v>21820</v>
      </c>
      <c r="E430" s="489">
        <v>21819.56</v>
      </c>
      <c r="F430" s="620">
        <f t="shared" si="76"/>
        <v>0.9999798350137489</v>
      </c>
      <c r="G430" s="495">
        <f t="shared" si="78"/>
        <v>21819.56</v>
      </c>
      <c r="H430" s="495"/>
      <c r="I430" s="104"/>
      <c r="J430" s="105"/>
      <c r="K430" s="106"/>
      <c r="L430" s="106"/>
      <c r="M430" s="205"/>
    </row>
    <row r="431" spans="1:13" s="30" customFormat="1" ht="15" customHeight="1">
      <c r="A431" s="50"/>
      <c r="B431" s="23" t="s">
        <v>730</v>
      </c>
      <c r="C431" s="21" t="s">
        <v>173</v>
      </c>
      <c r="D431" s="43">
        <v>35000</v>
      </c>
      <c r="E431" s="489">
        <v>35000</v>
      </c>
      <c r="F431" s="620">
        <f t="shared" si="76"/>
        <v>1</v>
      </c>
      <c r="G431" s="495">
        <f t="shared" si="78"/>
        <v>35000</v>
      </c>
      <c r="H431" s="495"/>
      <c r="I431" s="104"/>
      <c r="J431" s="105"/>
      <c r="K431" s="106"/>
      <c r="L431" s="106"/>
      <c r="M431" s="205"/>
    </row>
    <row r="432" spans="1:13" s="30" customFormat="1" ht="15" customHeight="1">
      <c r="A432" s="50"/>
      <c r="B432" s="23" t="s">
        <v>162</v>
      </c>
      <c r="C432" s="21" t="s">
        <v>163</v>
      </c>
      <c r="D432" s="43">
        <v>265</v>
      </c>
      <c r="E432" s="489">
        <v>265</v>
      </c>
      <c r="F432" s="620">
        <f t="shared" si="76"/>
        <v>1</v>
      </c>
      <c r="G432" s="495">
        <f t="shared" si="78"/>
        <v>265</v>
      </c>
      <c r="H432" s="495"/>
      <c r="I432" s="104"/>
      <c r="J432" s="105"/>
      <c r="K432" s="106"/>
      <c r="L432" s="106"/>
      <c r="M432" s="205"/>
    </row>
    <row r="433" spans="1:13" s="30" customFormat="1" ht="15" customHeight="1">
      <c r="A433" s="50"/>
      <c r="B433" s="23" t="s">
        <v>732</v>
      </c>
      <c r="C433" s="21" t="s">
        <v>174</v>
      </c>
      <c r="D433" s="43">
        <v>19964</v>
      </c>
      <c r="E433" s="489">
        <v>19963.99</v>
      </c>
      <c r="F433" s="620">
        <f t="shared" si="76"/>
        <v>0.9999994990983772</v>
      </c>
      <c r="G433" s="495">
        <f t="shared" si="78"/>
        <v>19963.99</v>
      </c>
      <c r="H433" s="495"/>
      <c r="I433" s="104"/>
      <c r="J433" s="105"/>
      <c r="K433" s="106"/>
      <c r="L433" s="106"/>
      <c r="M433" s="205"/>
    </row>
    <row r="434" spans="1:13" s="30" customFormat="1" ht="15" customHeight="1">
      <c r="A434" s="50"/>
      <c r="B434" s="23" t="s">
        <v>275</v>
      </c>
      <c r="C434" s="20" t="s">
        <v>279</v>
      </c>
      <c r="D434" s="43">
        <v>3050</v>
      </c>
      <c r="E434" s="489">
        <v>3050</v>
      </c>
      <c r="F434" s="620">
        <f t="shared" si="76"/>
        <v>1</v>
      </c>
      <c r="G434" s="495">
        <f t="shared" si="78"/>
        <v>3050</v>
      </c>
      <c r="H434" s="495"/>
      <c r="I434" s="104"/>
      <c r="J434" s="105"/>
      <c r="K434" s="106"/>
      <c r="L434" s="106"/>
      <c r="M434" s="205"/>
    </row>
    <row r="435" spans="1:13" s="30" customFormat="1" ht="15" customHeight="1">
      <c r="A435" s="50"/>
      <c r="B435" s="23" t="s">
        <v>734</v>
      </c>
      <c r="C435" s="21" t="s">
        <v>735</v>
      </c>
      <c r="D435" s="43">
        <v>828</v>
      </c>
      <c r="E435" s="489">
        <v>828.1</v>
      </c>
      <c r="F435" s="620">
        <f t="shared" si="76"/>
        <v>1.00012077294686</v>
      </c>
      <c r="G435" s="495">
        <f t="shared" si="78"/>
        <v>828.1</v>
      </c>
      <c r="H435" s="495"/>
      <c r="I435" s="104"/>
      <c r="J435" s="105"/>
      <c r="K435" s="106"/>
      <c r="L435" s="106"/>
      <c r="M435" s="205"/>
    </row>
    <row r="436" spans="1:13" s="30" customFormat="1" ht="15" customHeight="1">
      <c r="A436" s="50"/>
      <c r="B436" s="23" t="s">
        <v>738</v>
      </c>
      <c r="C436" s="21" t="s">
        <v>739</v>
      </c>
      <c r="D436" s="43">
        <v>6702</v>
      </c>
      <c r="E436" s="489">
        <v>6702</v>
      </c>
      <c r="F436" s="620">
        <f t="shared" si="76"/>
        <v>1</v>
      </c>
      <c r="G436" s="495">
        <f t="shared" si="78"/>
        <v>6702</v>
      </c>
      <c r="H436" s="495"/>
      <c r="I436" s="104"/>
      <c r="J436" s="105"/>
      <c r="K436" s="106"/>
      <c r="L436" s="106"/>
      <c r="M436" s="205"/>
    </row>
    <row r="437" spans="1:13" s="30" customFormat="1" ht="15" customHeight="1">
      <c r="A437" s="50"/>
      <c r="B437" s="23" t="s">
        <v>276</v>
      </c>
      <c r="C437" s="20" t="s">
        <v>684</v>
      </c>
      <c r="D437" s="43">
        <v>3555</v>
      </c>
      <c r="E437" s="489">
        <v>3555</v>
      </c>
      <c r="F437" s="620">
        <f t="shared" si="76"/>
        <v>1</v>
      </c>
      <c r="G437" s="495">
        <f t="shared" si="78"/>
        <v>3555</v>
      </c>
      <c r="H437" s="495"/>
      <c r="I437" s="104"/>
      <c r="J437" s="105"/>
      <c r="K437" s="106"/>
      <c r="L437" s="106"/>
      <c r="M437" s="205"/>
    </row>
    <row r="438" spans="1:13" s="30" customFormat="1" ht="15" customHeight="1">
      <c r="A438" s="50"/>
      <c r="B438" s="23" t="s">
        <v>278</v>
      </c>
      <c r="C438" s="20" t="s">
        <v>691</v>
      </c>
      <c r="D438" s="43">
        <v>1617</v>
      </c>
      <c r="E438" s="489">
        <v>1617</v>
      </c>
      <c r="F438" s="620">
        <f t="shared" si="76"/>
        <v>1</v>
      </c>
      <c r="G438" s="495">
        <f t="shared" si="78"/>
        <v>1617</v>
      </c>
      <c r="H438" s="495"/>
      <c r="I438" s="104"/>
      <c r="J438" s="105"/>
      <c r="K438" s="106"/>
      <c r="L438" s="106"/>
      <c r="M438" s="205"/>
    </row>
    <row r="439" spans="1:13" s="30" customFormat="1" ht="16.5" customHeight="1">
      <c r="A439" s="84" t="s">
        <v>187</v>
      </c>
      <c r="B439" s="64"/>
      <c r="C439" s="39" t="s">
        <v>258</v>
      </c>
      <c r="D439" s="103">
        <f>SUM(D440:D446)</f>
        <v>1054096</v>
      </c>
      <c r="E439" s="491">
        <f>SUM(E440:E446)</f>
        <v>1053766.7400000002</v>
      </c>
      <c r="F439" s="622">
        <f t="shared" si="76"/>
        <v>0.9996876375586287</v>
      </c>
      <c r="G439" s="491">
        <f aca="true" t="shared" si="79" ref="G439:M439">SUM(G440:G446)</f>
        <v>1053766.7400000002</v>
      </c>
      <c r="H439" s="491">
        <f t="shared" si="79"/>
        <v>39000</v>
      </c>
      <c r="I439" s="491">
        <f t="shared" si="79"/>
        <v>7296.959999999999</v>
      </c>
      <c r="J439" s="491">
        <f t="shared" si="79"/>
        <v>39918.74</v>
      </c>
      <c r="K439" s="491">
        <f t="shared" si="79"/>
        <v>0</v>
      </c>
      <c r="L439" s="491">
        <f t="shared" si="79"/>
        <v>0</v>
      </c>
      <c r="M439" s="918">
        <f t="shared" si="79"/>
        <v>0</v>
      </c>
    </row>
    <row r="440" spans="1:13" s="30" customFormat="1" ht="15.75" customHeight="1">
      <c r="A440" s="61"/>
      <c r="B440" s="23" t="s">
        <v>148</v>
      </c>
      <c r="C440" s="20" t="s">
        <v>420</v>
      </c>
      <c r="D440" s="43">
        <v>11057</v>
      </c>
      <c r="E440" s="489">
        <v>11057.31</v>
      </c>
      <c r="F440" s="620">
        <f t="shared" si="76"/>
        <v>1.0000280365379397</v>
      </c>
      <c r="G440" s="495">
        <f aca="true" t="shared" si="80" ref="G440:G446">E440</f>
        <v>11057.31</v>
      </c>
      <c r="H440" s="495"/>
      <c r="I440" s="43"/>
      <c r="J440" s="489">
        <f>G440</f>
        <v>11057.31</v>
      </c>
      <c r="K440" s="106"/>
      <c r="L440" s="106"/>
      <c r="M440" s="205"/>
    </row>
    <row r="441" spans="1:13" s="30" customFormat="1" ht="15.75" customHeight="1">
      <c r="A441" s="61"/>
      <c r="B441" s="23" t="s">
        <v>235</v>
      </c>
      <c r="C441" s="20" t="s">
        <v>421</v>
      </c>
      <c r="D441" s="43">
        <v>29191</v>
      </c>
      <c r="E441" s="489">
        <v>28861.43</v>
      </c>
      <c r="F441" s="620">
        <f t="shared" si="76"/>
        <v>0.9887098763317461</v>
      </c>
      <c r="G441" s="495">
        <f t="shared" si="80"/>
        <v>28861.43</v>
      </c>
      <c r="H441" s="495"/>
      <c r="I441" s="43"/>
      <c r="J441" s="489">
        <f>G441</f>
        <v>28861.43</v>
      </c>
      <c r="K441" s="106"/>
      <c r="L441" s="106"/>
      <c r="M441" s="205"/>
    </row>
    <row r="442" spans="1:13" s="30" customFormat="1" ht="13.5" customHeight="1">
      <c r="A442" s="61"/>
      <c r="B442" s="23" t="s">
        <v>251</v>
      </c>
      <c r="C442" s="20" t="s">
        <v>252</v>
      </c>
      <c r="D442" s="43">
        <v>955199</v>
      </c>
      <c r="E442" s="489">
        <v>955198.54</v>
      </c>
      <c r="F442" s="620">
        <f t="shared" si="76"/>
        <v>0.9999995184249565</v>
      </c>
      <c r="G442" s="495">
        <f t="shared" si="80"/>
        <v>955198.54</v>
      </c>
      <c r="H442" s="495"/>
      <c r="I442" s="104"/>
      <c r="J442" s="105"/>
      <c r="K442" s="106"/>
      <c r="L442" s="106"/>
      <c r="M442" s="205"/>
    </row>
    <row r="443" spans="1:13" s="30" customFormat="1" ht="13.5" customHeight="1">
      <c r="A443" s="61"/>
      <c r="B443" s="23" t="s">
        <v>121</v>
      </c>
      <c r="C443" s="20" t="s">
        <v>156</v>
      </c>
      <c r="D443" s="43">
        <v>6341</v>
      </c>
      <c r="E443" s="489">
        <v>6341.4</v>
      </c>
      <c r="F443" s="620">
        <f t="shared" si="76"/>
        <v>1.0000630815328813</v>
      </c>
      <c r="G443" s="495">
        <f t="shared" si="80"/>
        <v>6341.4</v>
      </c>
      <c r="H443" s="495"/>
      <c r="I443" s="496">
        <f>G443</f>
        <v>6341.4</v>
      </c>
      <c r="J443" s="105"/>
      <c r="K443" s="106"/>
      <c r="L443" s="106"/>
      <c r="M443" s="205"/>
    </row>
    <row r="444" spans="1:13" s="30" customFormat="1" ht="13.5" customHeight="1">
      <c r="A444" s="61"/>
      <c r="B444" s="23" t="s">
        <v>724</v>
      </c>
      <c r="C444" s="21" t="s">
        <v>725</v>
      </c>
      <c r="D444" s="43">
        <v>956</v>
      </c>
      <c r="E444" s="489">
        <v>955.56</v>
      </c>
      <c r="F444" s="620">
        <f t="shared" si="76"/>
        <v>0.9995397489539748</v>
      </c>
      <c r="G444" s="495">
        <f t="shared" si="80"/>
        <v>955.56</v>
      </c>
      <c r="H444" s="495"/>
      <c r="I444" s="496">
        <f>G444</f>
        <v>955.56</v>
      </c>
      <c r="J444" s="105"/>
      <c r="K444" s="106"/>
      <c r="L444" s="106"/>
      <c r="M444" s="205"/>
    </row>
    <row r="445" spans="1:13" s="30" customFormat="1" ht="13.5" customHeight="1">
      <c r="A445" s="61"/>
      <c r="B445" s="23" t="s">
        <v>491</v>
      </c>
      <c r="C445" s="20" t="s">
        <v>492</v>
      </c>
      <c r="D445" s="43">
        <v>39000</v>
      </c>
      <c r="E445" s="489">
        <v>39000</v>
      </c>
      <c r="F445" s="620">
        <f t="shared" si="76"/>
        <v>1</v>
      </c>
      <c r="G445" s="495">
        <f t="shared" si="80"/>
        <v>39000</v>
      </c>
      <c r="H445" s="495">
        <f>G445</f>
        <v>39000</v>
      </c>
      <c r="I445" s="104"/>
      <c r="J445" s="105"/>
      <c r="K445" s="106"/>
      <c r="L445" s="106"/>
      <c r="M445" s="205"/>
    </row>
    <row r="446" spans="1:13" s="30" customFormat="1" ht="16.5" customHeight="1">
      <c r="A446" s="61"/>
      <c r="B446" s="23" t="s">
        <v>726</v>
      </c>
      <c r="C446" s="20" t="s">
        <v>727</v>
      </c>
      <c r="D446" s="43">
        <v>12352</v>
      </c>
      <c r="E446" s="489">
        <v>12352.5</v>
      </c>
      <c r="F446" s="620">
        <f t="shared" si="76"/>
        <v>1.0000404792746114</v>
      </c>
      <c r="G446" s="495">
        <f t="shared" si="80"/>
        <v>12352.5</v>
      </c>
      <c r="H446" s="495"/>
      <c r="I446" s="104"/>
      <c r="J446" s="105">
        <v>0</v>
      </c>
      <c r="K446" s="106"/>
      <c r="L446" s="106"/>
      <c r="M446" s="205"/>
    </row>
    <row r="447" spans="1:13" s="30" customFormat="1" ht="18.75" customHeight="1">
      <c r="A447" s="84" t="s">
        <v>183</v>
      </c>
      <c r="B447" s="64"/>
      <c r="C447" s="39" t="s">
        <v>259</v>
      </c>
      <c r="D447" s="103">
        <f aca="true" t="shared" si="81" ref="D447:M447">SUM(D448:D465)</f>
        <v>350297</v>
      </c>
      <c r="E447" s="491">
        <f t="shared" si="81"/>
        <v>350297.00000000006</v>
      </c>
      <c r="F447" s="622">
        <f t="shared" si="76"/>
        <v>1.0000000000000002</v>
      </c>
      <c r="G447" s="491">
        <f t="shared" si="81"/>
        <v>350297.00000000006</v>
      </c>
      <c r="H447" s="491">
        <f t="shared" si="81"/>
        <v>164650.82</v>
      </c>
      <c r="I447" s="491">
        <f t="shared" si="81"/>
        <v>31875.800000000003</v>
      </c>
      <c r="J447" s="491">
        <f t="shared" si="81"/>
        <v>0</v>
      </c>
      <c r="K447" s="491">
        <f t="shared" si="81"/>
        <v>0</v>
      </c>
      <c r="L447" s="491">
        <f t="shared" si="81"/>
        <v>0</v>
      </c>
      <c r="M447" s="918">
        <f t="shared" si="81"/>
        <v>0</v>
      </c>
    </row>
    <row r="448" spans="1:13" s="30" customFormat="1" ht="16.5" customHeight="1">
      <c r="A448" s="45"/>
      <c r="B448" s="57" t="s">
        <v>719</v>
      </c>
      <c r="C448" s="20" t="s">
        <v>525</v>
      </c>
      <c r="D448" s="106">
        <v>146921</v>
      </c>
      <c r="E448" s="489">
        <v>146921.48</v>
      </c>
      <c r="F448" s="620">
        <f t="shared" si="76"/>
        <v>1.0000032670618906</v>
      </c>
      <c r="G448" s="495">
        <f>E448</f>
        <v>146921.48</v>
      </c>
      <c r="H448" s="495">
        <f>G448</f>
        <v>146921.48</v>
      </c>
      <c r="I448" s="105"/>
      <c r="J448" s="105">
        <v>0</v>
      </c>
      <c r="K448" s="106"/>
      <c r="L448" s="106"/>
      <c r="M448" s="205"/>
    </row>
    <row r="449" spans="1:13" s="30" customFormat="1" ht="16.5" customHeight="1">
      <c r="A449" s="45"/>
      <c r="B449" s="57" t="s">
        <v>722</v>
      </c>
      <c r="C449" s="20" t="s">
        <v>723</v>
      </c>
      <c r="D449" s="106">
        <v>14351</v>
      </c>
      <c r="E449" s="489">
        <v>14350.84</v>
      </c>
      <c r="F449" s="620">
        <f t="shared" si="76"/>
        <v>0.9999888509511532</v>
      </c>
      <c r="G449" s="495">
        <f>E449</f>
        <v>14350.84</v>
      </c>
      <c r="H449" s="495">
        <f>G449</f>
        <v>14350.84</v>
      </c>
      <c r="I449" s="105"/>
      <c r="J449" s="105">
        <v>0</v>
      </c>
      <c r="K449" s="106"/>
      <c r="L449" s="106"/>
      <c r="M449" s="205"/>
    </row>
    <row r="450" spans="1:13" s="30" customFormat="1" ht="15.75" customHeight="1">
      <c r="A450" s="45"/>
      <c r="B450" s="57" t="s">
        <v>121</v>
      </c>
      <c r="C450" s="20" t="s">
        <v>156</v>
      </c>
      <c r="D450" s="106">
        <v>26066</v>
      </c>
      <c r="E450" s="489">
        <v>26066.4</v>
      </c>
      <c r="F450" s="620">
        <f t="shared" si="76"/>
        <v>1.0000153456610144</v>
      </c>
      <c r="G450" s="495">
        <f aca="true" t="shared" si="82" ref="G450:G458">E450</f>
        <v>26066.4</v>
      </c>
      <c r="H450" s="495"/>
      <c r="I450" s="498">
        <f>G450</f>
        <v>26066.4</v>
      </c>
      <c r="J450" s="105">
        <v>0</v>
      </c>
      <c r="K450" s="106"/>
      <c r="L450" s="106"/>
      <c r="M450" s="205"/>
    </row>
    <row r="451" spans="1:13" s="30" customFormat="1" ht="16.5" customHeight="1">
      <c r="A451" s="45"/>
      <c r="B451" s="57" t="s">
        <v>724</v>
      </c>
      <c r="C451" s="21" t="s">
        <v>725</v>
      </c>
      <c r="D451" s="106">
        <v>5809</v>
      </c>
      <c r="E451" s="489">
        <v>5809.4</v>
      </c>
      <c r="F451" s="620">
        <f t="shared" si="76"/>
        <v>1.0000688586675848</v>
      </c>
      <c r="G451" s="495">
        <f t="shared" si="82"/>
        <v>5809.4</v>
      </c>
      <c r="H451" s="495"/>
      <c r="I451" s="498">
        <f>G451</f>
        <v>5809.4</v>
      </c>
      <c r="J451" s="105">
        <v>0</v>
      </c>
      <c r="K451" s="106"/>
      <c r="L451" s="106"/>
      <c r="M451" s="205"/>
    </row>
    <row r="452" spans="1:13" s="30" customFormat="1" ht="16.5" customHeight="1">
      <c r="A452" s="50"/>
      <c r="B452" s="23" t="s">
        <v>491</v>
      </c>
      <c r="C452" s="21" t="s">
        <v>492</v>
      </c>
      <c r="D452" s="43">
        <v>3378</v>
      </c>
      <c r="E452" s="489">
        <v>3378.5</v>
      </c>
      <c r="F452" s="620">
        <f t="shared" si="76"/>
        <v>1.0001480165778567</v>
      </c>
      <c r="G452" s="495">
        <f t="shared" si="82"/>
        <v>3378.5</v>
      </c>
      <c r="H452" s="495">
        <f>G452</f>
        <v>3378.5</v>
      </c>
      <c r="I452" s="105"/>
      <c r="J452" s="105">
        <v>0</v>
      </c>
      <c r="K452" s="106"/>
      <c r="L452" s="106"/>
      <c r="M452" s="205"/>
    </row>
    <row r="453" spans="1:13" s="30" customFormat="1" ht="15.75" customHeight="1">
      <c r="A453" s="50"/>
      <c r="B453" s="23" t="s">
        <v>726</v>
      </c>
      <c r="C453" s="21" t="s">
        <v>203</v>
      </c>
      <c r="D453" s="43">
        <v>30166</v>
      </c>
      <c r="E453" s="489">
        <v>30165.6</v>
      </c>
      <c r="F453" s="620">
        <f t="shared" si="76"/>
        <v>0.9999867400384539</v>
      </c>
      <c r="G453" s="495">
        <f t="shared" si="82"/>
        <v>30165.6</v>
      </c>
      <c r="H453" s="495"/>
      <c r="I453" s="105"/>
      <c r="J453" s="105">
        <v>0</v>
      </c>
      <c r="K453" s="106"/>
      <c r="L453" s="106"/>
      <c r="M453" s="205"/>
    </row>
    <row r="454" spans="1:13" s="30" customFormat="1" ht="15.75" customHeight="1">
      <c r="A454" s="50"/>
      <c r="B454" s="23" t="s">
        <v>728</v>
      </c>
      <c r="C454" s="21" t="s">
        <v>172</v>
      </c>
      <c r="D454" s="43">
        <v>6153</v>
      </c>
      <c r="E454" s="489">
        <v>6153.2</v>
      </c>
      <c r="F454" s="620">
        <f t="shared" si="76"/>
        <v>1.0000325044693645</v>
      </c>
      <c r="G454" s="495">
        <f t="shared" si="82"/>
        <v>6153.2</v>
      </c>
      <c r="H454" s="495"/>
      <c r="I454" s="105"/>
      <c r="J454" s="105">
        <v>0</v>
      </c>
      <c r="K454" s="106"/>
      <c r="L454" s="106"/>
      <c r="M454" s="205"/>
    </row>
    <row r="455" spans="1:13" s="30" customFormat="1" ht="15.75" customHeight="1">
      <c r="A455" s="50"/>
      <c r="B455" s="23" t="s">
        <v>730</v>
      </c>
      <c r="C455" s="21" t="s">
        <v>173</v>
      </c>
      <c r="D455" s="43">
        <v>77000</v>
      </c>
      <c r="E455" s="489">
        <v>77000</v>
      </c>
      <c r="F455" s="620">
        <f t="shared" si="76"/>
        <v>1</v>
      </c>
      <c r="G455" s="495">
        <f t="shared" si="82"/>
        <v>77000</v>
      </c>
      <c r="H455" s="495"/>
      <c r="I455" s="105"/>
      <c r="J455" s="105"/>
      <c r="K455" s="106"/>
      <c r="L455" s="106"/>
      <c r="M455" s="205"/>
    </row>
    <row r="456" spans="1:13" s="30" customFormat="1" ht="15.75" customHeight="1">
      <c r="A456" s="50"/>
      <c r="B456" s="23" t="s">
        <v>162</v>
      </c>
      <c r="C456" s="21" t="s">
        <v>163</v>
      </c>
      <c r="D456" s="43">
        <v>265</v>
      </c>
      <c r="E456" s="489">
        <v>265</v>
      </c>
      <c r="F456" s="620">
        <f t="shared" si="76"/>
        <v>1</v>
      </c>
      <c r="G456" s="495">
        <f t="shared" si="82"/>
        <v>265</v>
      </c>
      <c r="H456" s="495"/>
      <c r="I456" s="105"/>
      <c r="J456" s="105">
        <v>0</v>
      </c>
      <c r="K456" s="106"/>
      <c r="L456" s="106"/>
      <c r="M456" s="205"/>
    </row>
    <row r="457" spans="1:13" s="30" customFormat="1" ht="15.75" customHeight="1">
      <c r="A457" s="50"/>
      <c r="B457" s="23" t="s">
        <v>732</v>
      </c>
      <c r="C457" s="21" t="s">
        <v>174</v>
      </c>
      <c r="D457" s="43">
        <v>12717</v>
      </c>
      <c r="E457" s="489">
        <v>12716.53</v>
      </c>
      <c r="F457" s="620">
        <f t="shared" si="76"/>
        <v>0.9999630415978612</v>
      </c>
      <c r="G457" s="495">
        <f t="shared" si="82"/>
        <v>12716.53</v>
      </c>
      <c r="H457" s="495"/>
      <c r="I457" s="105"/>
      <c r="J457" s="105">
        <v>0</v>
      </c>
      <c r="K457" s="106"/>
      <c r="L457" s="106"/>
      <c r="M457" s="205"/>
    </row>
    <row r="458" spans="1:13" s="30" customFormat="1" ht="15.75" customHeight="1">
      <c r="A458" s="50"/>
      <c r="B458" s="23" t="s">
        <v>493</v>
      </c>
      <c r="C458" s="21" t="s">
        <v>494</v>
      </c>
      <c r="D458" s="43">
        <v>989</v>
      </c>
      <c r="E458" s="489">
        <v>988.92</v>
      </c>
      <c r="F458" s="620">
        <f t="shared" si="76"/>
        <v>0.9999191102123357</v>
      </c>
      <c r="G458" s="495">
        <f t="shared" si="82"/>
        <v>988.92</v>
      </c>
      <c r="H458" s="495"/>
      <c r="I458" s="105"/>
      <c r="J458" s="105">
        <v>0</v>
      </c>
      <c r="K458" s="106"/>
      <c r="L458" s="106"/>
      <c r="M458" s="205"/>
    </row>
    <row r="459" spans="1:13" s="30" customFormat="1" ht="15.75" customHeight="1">
      <c r="A459" s="50"/>
      <c r="B459" s="23" t="s">
        <v>282</v>
      </c>
      <c r="C459" s="20" t="s">
        <v>284</v>
      </c>
      <c r="D459" s="43">
        <v>1610</v>
      </c>
      <c r="E459" s="489">
        <v>1610.1</v>
      </c>
      <c r="F459" s="620">
        <f t="shared" si="76"/>
        <v>1.0000621118012423</v>
      </c>
      <c r="G459" s="495">
        <f aca="true" t="shared" si="83" ref="G459:G465">E459</f>
        <v>1610.1</v>
      </c>
      <c r="H459" s="495"/>
      <c r="I459" s="105"/>
      <c r="J459" s="105">
        <v>0</v>
      </c>
      <c r="K459" s="106"/>
      <c r="L459" s="106"/>
      <c r="M459" s="205"/>
    </row>
    <row r="460" spans="1:13" s="30" customFormat="1" ht="15.75" customHeight="1">
      <c r="A460" s="50"/>
      <c r="B460" s="23" t="s">
        <v>275</v>
      </c>
      <c r="C460" s="20" t="s">
        <v>279</v>
      </c>
      <c r="D460" s="43">
        <v>2057</v>
      </c>
      <c r="E460" s="489">
        <v>2057.14</v>
      </c>
      <c r="F460" s="620">
        <f t="shared" si="76"/>
        <v>1.000068060281964</v>
      </c>
      <c r="G460" s="495">
        <f t="shared" si="83"/>
        <v>2057.14</v>
      </c>
      <c r="H460" s="495"/>
      <c r="I460" s="105"/>
      <c r="J460" s="105">
        <v>0</v>
      </c>
      <c r="K460" s="106"/>
      <c r="L460" s="106"/>
      <c r="M460" s="205"/>
    </row>
    <row r="461" spans="1:13" s="30" customFormat="1" ht="15" customHeight="1">
      <c r="A461" s="50"/>
      <c r="B461" s="23" t="s">
        <v>734</v>
      </c>
      <c r="C461" s="21" t="s">
        <v>735</v>
      </c>
      <c r="D461" s="43">
        <v>2081</v>
      </c>
      <c r="E461" s="489">
        <v>2080.5</v>
      </c>
      <c r="F461" s="620">
        <f t="shared" si="76"/>
        <v>0.9997597308986065</v>
      </c>
      <c r="G461" s="495">
        <f t="shared" si="83"/>
        <v>2080.5</v>
      </c>
      <c r="H461" s="495"/>
      <c r="I461" s="105"/>
      <c r="J461" s="105">
        <v>0</v>
      </c>
      <c r="K461" s="106"/>
      <c r="L461" s="106"/>
      <c r="M461" s="205"/>
    </row>
    <row r="462" spans="1:13" s="30" customFormat="1" ht="15" customHeight="1">
      <c r="A462" s="50"/>
      <c r="B462" s="23" t="s">
        <v>738</v>
      </c>
      <c r="C462" s="21" t="s">
        <v>739</v>
      </c>
      <c r="D462" s="43">
        <v>9792</v>
      </c>
      <c r="E462" s="489">
        <v>9792</v>
      </c>
      <c r="F462" s="620">
        <f t="shared" si="76"/>
        <v>1</v>
      </c>
      <c r="G462" s="495">
        <f t="shared" si="83"/>
        <v>9792</v>
      </c>
      <c r="H462" s="495"/>
      <c r="I462" s="105"/>
      <c r="J462" s="105">
        <v>0</v>
      </c>
      <c r="K462" s="106"/>
      <c r="L462" s="106"/>
      <c r="M462" s="205"/>
    </row>
    <row r="463" spans="1:13" s="30" customFormat="1" ht="14.25" customHeight="1">
      <c r="A463" s="50"/>
      <c r="B463" s="23" t="s">
        <v>276</v>
      </c>
      <c r="C463" s="20" t="s">
        <v>684</v>
      </c>
      <c r="D463" s="43">
        <v>6115</v>
      </c>
      <c r="E463" s="489">
        <v>6115</v>
      </c>
      <c r="F463" s="620">
        <f t="shared" si="76"/>
        <v>1</v>
      </c>
      <c r="G463" s="495">
        <f t="shared" si="83"/>
        <v>6115</v>
      </c>
      <c r="H463" s="495"/>
      <c r="I463" s="105"/>
      <c r="J463" s="105">
        <v>0</v>
      </c>
      <c r="K463" s="106"/>
      <c r="L463" s="106"/>
      <c r="M463" s="205"/>
    </row>
    <row r="464" spans="1:13" s="30" customFormat="1" ht="14.25" customHeight="1">
      <c r="A464" s="50"/>
      <c r="B464" s="23" t="s">
        <v>277</v>
      </c>
      <c r="C464" s="20" t="s">
        <v>280</v>
      </c>
      <c r="D464" s="43">
        <v>300</v>
      </c>
      <c r="E464" s="489">
        <v>299.89</v>
      </c>
      <c r="F464" s="620">
        <f t="shared" si="76"/>
        <v>0.9996333333333333</v>
      </c>
      <c r="G464" s="495">
        <f t="shared" si="83"/>
        <v>299.89</v>
      </c>
      <c r="H464" s="495"/>
      <c r="I464" s="105"/>
      <c r="J464" s="105">
        <v>0</v>
      </c>
      <c r="K464" s="106"/>
      <c r="L464" s="106"/>
      <c r="M464" s="205"/>
    </row>
    <row r="465" spans="1:13" s="30" customFormat="1" ht="14.25" customHeight="1">
      <c r="A465" s="50"/>
      <c r="B465" s="23" t="s">
        <v>278</v>
      </c>
      <c r="C465" s="20" t="s">
        <v>691</v>
      </c>
      <c r="D465" s="43">
        <v>4527</v>
      </c>
      <c r="E465" s="489">
        <v>4526.5</v>
      </c>
      <c r="F465" s="620">
        <f t="shared" si="76"/>
        <v>0.9998895515794124</v>
      </c>
      <c r="G465" s="495">
        <f t="shared" si="83"/>
        <v>4526.5</v>
      </c>
      <c r="H465" s="495"/>
      <c r="I465" s="105"/>
      <c r="J465" s="105">
        <v>0</v>
      </c>
      <c r="K465" s="106"/>
      <c r="L465" s="106"/>
      <c r="M465" s="205"/>
    </row>
    <row r="466" spans="1:13" s="29" customFormat="1" ht="36" customHeight="1">
      <c r="A466" s="84" t="s">
        <v>337</v>
      </c>
      <c r="B466" s="65"/>
      <c r="C466" s="39" t="s">
        <v>712</v>
      </c>
      <c r="D466" s="103">
        <f aca="true" t="shared" si="84" ref="D466:M466">SUM(D467:D475)</f>
        <v>48580</v>
      </c>
      <c r="E466" s="491">
        <f t="shared" si="84"/>
        <v>48580</v>
      </c>
      <c r="F466" s="622">
        <f t="shared" si="76"/>
        <v>1</v>
      </c>
      <c r="G466" s="491">
        <f t="shared" si="84"/>
        <v>48580</v>
      </c>
      <c r="H466" s="491">
        <f t="shared" si="84"/>
        <v>11304</v>
      </c>
      <c r="I466" s="491">
        <f t="shared" si="84"/>
        <v>2281.14</v>
      </c>
      <c r="J466" s="491">
        <f t="shared" si="84"/>
        <v>0</v>
      </c>
      <c r="K466" s="491">
        <f t="shared" si="84"/>
        <v>0</v>
      </c>
      <c r="L466" s="491">
        <f t="shared" si="84"/>
        <v>0</v>
      </c>
      <c r="M466" s="918">
        <f t="shared" si="84"/>
        <v>0</v>
      </c>
    </row>
    <row r="467" spans="1:13" s="29" customFormat="1" ht="16.5" customHeight="1">
      <c r="A467" s="45"/>
      <c r="B467" s="76" t="s">
        <v>719</v>
      </c>
      <c r="C467" s="20" t="s">
        <v>525</v>
      </c>
      <c r="D467" s="108">
        <v>11304</v>
      </c>
      <c r="E467" s="489">
        <v>11304</v>
      </c>
      <c r="F467" s="620">
        <f t="shared" si="76"/>
        <v>1</v>
      </c>
      <c r="G467" s="495">
        <f aca="true" t="shared" si="85" ref="G467:G475">E467</f>
        <v>11304</v>
      </c>
      <c r="H467" s="495">
        <f>G467</f>
        <v>11304</v>
      </c>
      <c r="I467" s="108"/>
      <c r="J467" s="108"/>
      <c r="K467" s="108"/>
      <c r="L467" s="108"/>
      <c r="M467" s="215"/>
    </row>
    <row r="468" spans="1:13" s="29" customFormat="1" ht="16.5" customHeight="1">
      <c r="A468" s="45"/>
      <c r="B468" s="76" t="s">
        <v>121</v>
      </c>
      <c r="C468" s="20" t="s">
        <v>156</v>
      </c>
      <c r="D468" s="108">
        <v>2004</v>
      </c>
      <c r="E468" s="489">
        <v>2004.21</v>
      </c>
      <c r="F468" s="620">
        <f t="shared" si="76"/>
        <v>1.0001047904191618</v>
      </c>
      <c r="G468" s="495">
        <f t="shared" si="85"/>
        <v>2004.21</v>
      </c>
      <c r="H468" s="495"/>
      <c r="I468" s="493">
        <f>G468</f>
        <v>2004.21</v>
      </c>
      <c r="J468" s="108"/>
      <c r="K468" s="108"/>
      <c r="L468" s="108"/>
      <c r="M468" s="215"/>
    </row>
    <row r="469" spans="1:13" s="29" customFormat="1" ht="16.5" customHeight="1">
      <c r="A469" s="45"/>
      <c r="B469" s="76" t="s">
        <v>724</v>
      </c>
      <c r="C469" s="20" t="s">
        <v>156</v>
      </c>
      <c r="D469" s="108">
        <v>277</v>
      </c>
      <c r="E469" s="489">
        <v>276.93</v>
      </c>
      <c r="F469" s="620">
        <f t="shared" si="76"/>
        <v>0.9997472924187726</v>
      </c>
      <c r="G469" s="495">
        <f t="shared" si="85"/>
        <v>276.93</v>
      </c>
      <c r="H469" s="495"/>
      <c r="I469" s="493">
        <f>G469</f>
        <v>276.93</v>
      </c>
      <c r="J469" s="108"/>
      <c r="K469" s="108"/>
      <c r="L469" s="108"/>
      <c r="M469" s="215"/>
    </row>
    <row r="470" spans="1:13" s="29" customFormat="1" ht="16.5" customHeight="1">
      <c r="A470" s="45"/>
      <c r="B470" s="76" t="s">
        <v>726</v>
      </c>
      <c r="C470" s="21" t="s">
        <v>203</v>
      </c>
      <c r="D470" s="108">
        <v>10006</v>
      </c>
      <c r="E470" s="489">
        <v>10006.29</v>
      </c>
      <c r="F470" s="620">
        <f aca="true" t="shared" si="86" ref="F470:F533">E470/D470</f>
        <v>1.0000289826104338</v>
      </c>
      <c r="G470" s="495">
        <f t="shared" si="85"/>
        <v>10006.29</v>
      </c>
      <c r="H470" s="495"/>
      <c r="I470" s="108"/>
      <c r="J470" s="108"/>
      <c r="K470" s="108"/>
      <c r="L470" s="108"/>
      <c r="M470" s="215"/>
    </row>
    <row r="471" spans="1:13" s="30" customFormat="1" ht="14.25" customHeight="1">
      <c r="A471" s="50"/>
      <c r="B471" s="85" t="s">
        <v>728</v>
      </c>
      <c r="C471" s="21" t="s">
        <v>174</v>
      </c>
      <c r="D471" s="110">
        <v>5691</v>
      </c>
      <c r="E471" s="489">
        <v>5690.56</v>
      </c>
      <c r="F471" s="620">
        <f t="shared" si="86"/>
        <v>0.9999226849411352</v>
      </c>
      <c r="G471" s="495">
        <f t="shared" si="85"/>
        <v>5690.56</v>
      </c>
      <c r="H471" s="495"/>
      <c r="I471" s="110"/>
      <c r="J471" s="108"/>
      <c r="K471" s="108"/>
      <c r="L471" s="108"/>
      <c r="M471" s="219"/>
    </row>
    <row r="472" spans="1:13" s="30" customFormat="1" ht="14.25" customHeight="1">
      <c r="A472" s="50"/>
      <c r="B472" s="85" t="s">
        <v>730</v>
      </c>
      <c r="C472" s="21" t="s">
        <v>173</v>
      </c>
      <c r="D472" s="110">
        <v>13000</v>
      </c>
      <c r="E472" s="489">
        <v>13000</v>
      </c>
      <c r="F472" s="620">
        <f t="shared" si="86"/>
        <v>1</v>
      </c>
      <c r="G472" s="495">
        <f t="shared" si="85"/>
        <v>13000</v>
      </c>
      <c r="H472" s="495"/>
      <c r="I472" s="110"/>
      <c r="J472" s="108"/>
      <c r="K472" s="108"/>
      <c r="L472" s="108"/>
      <c r="M472" s="219"/>
    </row>
    <row r="473" spans="1:13" s="30" customFormat="1" ht="14.25" customHeight="1">
      <c r="A473" s="50"/>
      <c r="B473" s="85" t="s">
        <v>732</v>
      </c>
      <c r="C473" s="21" t="s">
        <v>174</v>
      </c>
      <c r="D473" s="110">
        <v>3888</v>
      </c>
      <c r="E473" s="489">
        <v>3887.59</v>
      </c>
      <c r="F473" s="620">
        <f t="shared" si="86"/>
        <v>0.999894547325103</v>
      </c>
      <c r="G473" s="495">
        <f t="shared" si="85"/>
        <v>3887.59</v>
      </c>
      <c r="H473" s="495"/>
      <c r="I473" s="110"/>
      <c r="J473" s="108"/>
      <c r="K473" s="108"/>
      <c r="L473" s="108"/>
      <c r="M473" s="219"/>
    </row>
    <row r="474" spans="1:13" s="30" customFormat="1" ht="14.25" customHeight="1">
      <c r="A474" s="50"/>
      <c r="B474" s="85" t="s">
        <v>275</v>
      </c>
      <c r="C474" s="20" t="s">
        <v>279</v>
      </c>
      <c r="D474" s="110">
        <v>200</v>
      </c>
      <c r="E474" s="489">
        <v>200</v>
      </c>
      <c r="F474" s="620">
        <f t="shared" si="86"/>
        <v>1</v>
      </c>
      <c r="G474" s="495">
        <f t="shared" si="85"/>
        <v>200</v>
      </c>
      <c r="H474" s="495"/>
      <c r="I474" s="110"/>
      <c r="J474" s="108"/>
      <c r="K474" s="108"/>
      <c r="L474" s="108"/>
      <c r="M474" s="219"/>
    </row>
    <row r="475" spans="1:13" s="30" customFormat="1" ht="14.25" customHeight="1">
      <c r="A475" s="50"/>
      <c r="B475" s="85" t="s">
        <v>278</v>
      </c>
      <c r="C475" s="20" t="s">
        <v>691</v>
      </c>
      <c r="D475" s="110">
        <v>2210</v>
      </c>
      <c r="E475" s="489">
        <v>2210.42</v>
      </c>
      <c r="F475" s="620">
        <f t="shared" si="86"/>
        <v>1.0001900452488688</v>
      </c>
      <c r="G475" s="495">
        <f t="shared" si="85"/>
        <v>2210.42</v>
      </c>
      <c r="H475" s="495"/>
      <c r="I475" s="110"/>
      <c r="J475" s="108"/>
      <c r="K475" s="108"/>
      <c r="L475" s="108"/>
      <c r="M475" s="219"/>
    </row>
    <row r="476" spans="1:13" s="30" customFormat="1" ht="17.25" customHeight="1">
      <c r="A476" s="84" t="s">
        <v>353</v>
      </c>
      <c r="B476" s="68"/>
      <c r="C476" s="39" t="s">
        <v>354</v>
      </c>
      <c r="D476" s="103">
        <f aca="true" t="shared" si="87" ref="D476:M476">D477</f>
        <v>470</v>
      </c>
      <c r="E476" s="491">
        <f t="shared" si="87"/>
        <v>470</v>
      </c>
      <c r="F476" s="622">
        <f t="shared" si="86"/>
        <v>1</v>
      </c>
      <c r="G476" s="491">
        <f t="shared" si="87"/>
        <v>470</v>
      </c>
      <c r="H476" s="491">
        <f t="shared" si="87"/>
        <v>0</v>
      </c>
      <c r="I476" s="491">
        <f t="shared" si="87"/>
        <v>0</v>
      </c>
      <c r="J476" s="491">
        <f t="shared" si="87"/>
        <v>0</v>
      </c>
      <c r="K476" s="491">
        <f t="shared" si="87"/>
        <v>0</v>
      </c>
      <c r="L476" s="491">
        <f t="shared" si="87"/>
        <v>0</v>
      </c>
      <c r="M476" s="918">
        <f t="shared" si="87"/>
        <v>0</v>
      </c>
    </row>
    <row r="477" spans="1:13" s="30" customFormat="1" ht="15.75" customHeight="1">
      <c r="A477" s="50"/>
      <c r="B477" s="23" t="s">
        <v>276</v>
      </c>
      <c r="C477" s="20" t="s">
        <v>684</v>
      </c>
      <c r="D477" s="43">
        <v>470</v>
      </c>
      <c r="E477" s="489">
        <v>470</v>
      </c>
      <c r="F477" s="620">
        <f t="shared" si="86"/>
        <v>1</v>
      </c>
      <c r="G477" s="495">
        <f>E477</f>
        <v>470</v>
      </c>
      <c r="H477" s="495"/>
      <c r="I477" s="104"/>
      <c r="J477" s="105"/>
      <c r="K477" s="106"/>
      <c r="L477" s="106"/>
      <c r="M477" s="205"/>
    </row>
    <row r="478" spans="1:13" s="30" customFormat="1" ht="17.25" customHeight="1">
      <c r="A478" s="84" t="s">
        <v>185</v>
      </c>
      <c r="B478" s="68"/>
      <c r="C478" s="39" t="s">
        <v>158</v>
      </c>
      <c r="D478" s="103">
        <f aca="true" t="shared" si="88" ref="D478:M478">SUM(D479:D487)</f>
        <v>399841</v>
      </c>
      <c r="E478" s="491">
        <f t="shared" si="88"/>
        <v>399841</v>
      </c>
      <c r="F478" s="622">
        <f t="shared" si="86"/>
        <v>1</v>
      </c>
      <c r="G478" s="491">
        <f t="shared" si="88"/>
        <v>399841</v>
      </c>
      <c r="H478" s="491">
        <f t="shared" si="88"/>
        <v>49750</v>
      </c>
      <c r="I478" s="491">
        <f t="shared" si="88"/>
        <v>10064.6</v>
      </c>
      <c r="J478" s="491">
        <f t="shared" si="88"/>
        <v>0</v>
      </c>
      <c r="K478" s="491">
        <f t="shared" si="88"/>
        <v>0</v>
      </c>
      <c r="L478" s="491">
        <f t="shared" si="88"/>
        <v>0</v>
      </c>
      <c r="M478" s="918">
        <f t="shared" si="88"/>
        <v>0</v>
      </c>
    </row>
    <row r="479" spans="1:13" s="30" customFormat="1" ht="17.25" customHeight="1">
      <c r="A479" s="61"/>
      <c r="B479" s="210" t="s">
        <v>719</v>
      </c>
      <c r="C479" s="20" t="s">
        <v>525</v>
      </c>
      <c r="D479" s="211">
        <v>47200</v>
      </c>
      <c r="E479" s="489">
        <v>47200</v>
      </c>
      <c r="F479" s="620">
        <f t="shared" si="86"/>
        <v>1</v>
      </c>
      <c r="G479" s="495">
        <f aca="true" t="shared" si="89" ref="G479:G487">E479</f>
        <v>47200</v>
      </c>
      <c r="H479" s="495">
        <f>G479</f>
        <v>47200</v>
      </c>
      <c r="I479" s="212"/>
      <c r="J479" s="212"/>
      <c r="K479" s="212"/>
      <c r="L479" s="213"/>
      <c r="M479" s="220"/>
    </row>
    <row r="480" spans="1:13" s="30" customFormat="1" ht="17.25" customHeight="1">
      <c r="A480" s="61"/>
      <c r="B480" s="210" t="s">
        <v>121</v>
      </c>
      <c r="C480" s="20" t="s">
        <v>156</v>
      </c>
      <c r="D480" s="211">
        <v>8860</v>
      </c>
      <c r="E480" s="489">
        <v>8859.6</v>
      </c>
      <c r="F480" s="620">
        <f t="shared" si="86"/>
        <v>0.9999548532731377</v>
      </c>
      <c r="G480" s="495">
        <f t="shared" si="89"/>
        <v>8859.6</v>
      </c>
      <c r="H480" s="495"/>
      <c r="I480" s="500">
        <f>G480</f>
        <v>8859.6</v>
      </c>
      <c r="J480" s="212"/>
      <c r="K480" s="212"/>
      <c r="L480" s="213"/>
      <c r="M480" s="220"/>
    </row>
    <row r="481" spans="1:13" s="30" customFormat="1" ht="17.25" customHeight="1">
      <c r="A481" s="61"/>
      <c r="B481" s="210" t="s">
        <v>724</v>
      </c>
      <c r="C481" s="20" t="s">
        <v>156</v>
      </c>
      <c r="D481" s="211">
        <v>1205</v>
      </c>
      <c r="E481" s="489">
        <v>1205</v>
      </c>
      <c r="F481" s="620">
        <f t="shared" si="86"/>
        <v>1</v>
      </c>
      <c r="G481" s="495">
        <f t="shared" si="89"/>
        <v>1205</v>
      </c>
      <c r="H481" s="495"/>
      <c r="I481" s="500">
        <f>G481</f>
        <v>1205</v>
      </c>
      <c r="J481" s="212"/>
      <c r="K481" s="212"/>
      <c r="L481" s="213"/>
      <c r="M481" s="220"/>
    </row>
    <row r="482" spans="1:13" s="30" customFormat="1" ht="17.25" customHeight="1">
      <c r="A482" s="61"/>
      <c r="B482" s="210" t="s">
        <v>491</v>
      </c>
      <c r="C482" s="20" t="s">
        <v>492</v>
      </c>
      <c r="D482" s="211">
        <v>2550</v>
      </c>
      <c r="E482" s="489">
        <v>2550</v>
      </c>
      <c r="F482" s="620">
        <f t="shared" si="86"/>
        <v>1</v>
      </c>
      <c r="G482" s="495">
        <f t="shared" si="89"/>
        <v>2550</v>
      </c>
      <c r="H482" s="495">
        <f>G482</f>
        <v>2550</v>
      </c>
      <c r="I482" s="211"/>
      <c r="J482" s="212"/>
      <c r="K482" s="212"/>
      <c r="L482" s="213"/>
      <c r="M482" s="220"/>
    </row>
    <row r="483" spans="1:13" s="30" customFormat="1" ht="14.25" customHeight="1">
      <c r="A483" s="61"/>
      <c r="B483" s="204" t="s">
        <v>726</v>
      </c>
      <c r="C483" s="21" t="s">
        <v>203</v>
      </c>
      <c r="D483" s="43">
        <v>99011</v>
      </c>
      <c r="E483" s="489">
        <v>99011.4</v>
      </c>
      <c r="F483" s="620">
        <f t="shared" si="86"/>
        <v>1.0000040399551564</v>
      </c>
      <c r="G483" s="495">
        <f t="shared" si="89"/>
        <v>99011.4</v>
      </c>
      <c r="H483" s="495"/>
      <c r="I483" s="104"/>
      <c r="J483" s="105"/>
      <c r="K483" s="105"/>
      <c r="L483" s="105"/>
      <c r="M483" s="216"/>
    </row>
    <row r="484" spans="1:13" s="30" customFormat="1" ht="14.25" customHeight="1">
      <c r="A484" s="61"/>
      <c r="B484" s="204" t="s">
        <v>730</v>
      </c>
      <c r="C484" s="21" t="s">
        <v>173</v>
      </c>
      <c r="D484" s="43">
        <v>230135</v>
      </c>
      <c r="E484" s="489">
        <v>230135</v>
      </c>
      <c r="F484" s="620">
        <f t="shared" si="86"/>
        <v>1</v>
      </c>
      <c r="G484" s="495">
        <f t="shared" si="89"/>
        <v>230135</v>
      </c>
      <c r="H484" s="495"/>
      <c r="I484" s="43"/>
      <c r="J484" s="106"/>
      <c r="K484" s="106"/>
      <c r="L484" s="106"/>
      <c r="M484" s="205"/>
    </row>
    <row r="485" spans="1:13" s="30" customFormat="1" ht="14.25" customHeight="1">
      <c r="A485" s="50"/>
      <c r="B485" s="204" t="s">
        <v>732</v>
      </c>
      <c r="C485" s="20" t="s">
        <v>733</v>
      </c>
      <c r="D485" s="43">
        <v>2350</v>
      </c>
      <c r="E485" s="489">
        <v>2350</v>
      </c>
      <c r="F485" s="620">
        <f t="shared" si="86"/>
        <v>1</v>
      </c>
      <c r="G485" s="495">
        <f t="shared" si="89"/>
        <v>2350</v>
      </c>
      <c r="H485" s="495"/>
      <c r="I485" s="104"/>
      <c r="J485" s="105"/>
      <c r="K485" s="106"/>
      <c r="L485" s="106"/>
      <c r="M485" s="205"/>
    </row>
    <row r="486" spans="1:13" s="30" customFormat="1" ht="14.25" customHeight="1">
      <c r="A486" s="50"/>
      <c r="B486" s="204" t="s">
        <v>738</v>
      </c>
      <c r="C486" s="20" t="s">
        <v>340</v>
      </c>
      <c r="D486" s="43">
        <v>5530</v>
      </c>
      <c r="E486" s="489">
        <v>5530</v>
      </c>
      <c r="F486" s="620">
        <f t="shared" si="86"/>
        <v>1</v>
      </c>
      <c r="G486" s="495">
        <f t="shared" si="89"/>
        <v>5530</v>
      </c>
      <c r="H486" s="495"/>
      <c r="I486" s="104"/>
      <c r="J486" s="105"/>
      <c r="K486" s="106"/>
      <c r="L486" s="106"/>
      <c r="M486" s="205"/>
    </row>
    <row r="487" spans="1:13" s="30" customFormat="1" ht="14.25" customHeight="1">
      <c r="A487" s="50"/>
      <c r="B487" s="204" t="s">
        <v>276</v>
      </c>
      <c r="C487" s="20" t="s">
        <v>684</v>
      </c>
      <c r="D487" s="43">
        <v>3000</v>
      </c>
      <c r="E487" s="489">
        <v>3000</v>
      </c>
      <c r="F487" s="620">
        <f t="shared" si="86"/>
        <v>1</v>
      </c>
      <c r="G487" s="495">
        <f t="shared" si="89"/>
        <v>3000</v>
      </c>
      <c r="H487" s="495"/>
      <c r="I487" s="104"/>
      <c r="J487" s="105"/>
      <c r="K487" s="106"/>
      <c r="L487" s="106"/>
      <c r="M487" s="205"/>
    </row>
    <row r="488" spans="1:13" s="30" customFormat="1" ht="24" customHeight="1">
      <c r="A488" s="63" t="s">
        <v>249</v>
      </c>
      <c r="B488" s="67"/>
      <c r="C488" s="37" t="s">
        <v>184</v>
      </c>
      <c r="D488" s="73">
        <f>D489+D491+D498</f>
        <v>1068265</v>
      </c>
      <c r="E488" s="492">
        <f aca="true" t="shared" si="90" ref="E488:M488">E489+E491+E498</f>
        <v>1068265</v>
      </c>
      <c r="F488" s="623">
        <f t="shared" si="86"/>
        <v>1</v>
      </c>
      <c r="G488" s="492">
        <f t="shared" si="90"/>
        <v>1068265</v>
      </c>
      <c r="H488" s="492">
        <f t="shared" si="90"/>
        <v>728587.47</v>
      </c>
      <c r="I488" s="492">
        <f t="shared" si="90"/>
        <v>145316.4</v>
      </c>
      <c r="J488" s="492">
        <f t="shared" si="90"/>
        <v>11889</v>
      </c>
      <c r="K488" s="492">
        <f t="shared" si="90"/>
        <v>0</v>
      </c>
      <c r="L488" s="492">
        <f t="shared" si="90"/>
        <v>0</v>
      </c>
      <c r="M488" s="919">
        <f t="shared" si="90"/>
        <v>0</v>
      </c>
    </row>
    <row r="489" spans="1:13" s="30" customFormat="1" ht="26.25" customHeight="1">
      <c r="A489" s="84" t="s">
        <v>269</v>
      </c>
      <c r="B489" s="68"/>
      <c r="C489" s="39" t="s">
        <v>656</v>
      </c>
      <c r="D489" s="103">
        <f>D490</f>
        <v>11889</v>
      </c>
      <c r="E489" s="491">
        <f aca="true" t="shared" si="91" ref="E489:M489">E490</f>
        <v>11889</v>
      </c>
      <c r="F489" s="622">
        <f t="shared" si="86"/>
        <v>1</v>
      </c>
      <c r="G489" s="491">
        <f t="shared" si="91"/>
        <v>11889</v>
      </c>
      <c r="H489" s="491">
        <f t="shared" si="91"/>
        <v>0</v>
      </c>
      <c r="I489" s="491">
        <f t="shared" si="91"/>
        <v>0</v>
      </c>
      <c r="J489" s="491">
        <f t="shared" si="91"/>
        <v>11889</v>
      </c>
      <c r="K489" s="491">
        <f t="shared" si="91"/>
        <v>0</v>
      </c>
      <c r="L489" s="491">
        <f t="shared" si="91"/>
        <v>0</v>
      </c>
      <c r="M489" s="918">
        <f t="shared" si="91"/>
        <v>0</v>
      </c>
    </row>
    <row r="490" spans="1:13" s="30" customFormat="1" ht="22.5" customHeight="1">
      <c r="A490" s="45"/>
      <c r="B490" s="57" t="s">
        <v>148</v>
      </c>
      <c r="C490" s="40" t="s">
        <v>815</v>
      </c>
      <c r="D490" s="106">
        <v>11889</v>
      </c>
      <c r="E490" s="489">
        <v>11889</v>
      </c>
      <c r="F490" s="620">
        <f t="shared" si="86"/>
        <v>1</v>
      </c>
      <c r="G490" s="495">
        <f>E490</f>
        <v>11889</v>
      </c>
      <c r="H490" s="495"/>
      <c r="I490" s="111"/>
      <c r="J490" s="489">
        <f>G490</f>
        <v>11889</v>
      </c>
      <c r="K490" s="106"/>
      <c r="L490" s="106"/>
      <c r="M490" s="205"/>
    </row>
    <row r="491" spans="1:13" s="30" customFormat="1" ht="15" customHeight="1">
      <c r="A491" s="84" t="s">
        <v>260</v>
      </c>
      <c r="B491" s="68"/>
      <c r="C491" s="39" t="s">
        <v>477</v>
      </c>
      <c r="D491" s="103">
        <f>SUM(D492:D497)</f>
        <v>18821</v>
      </c>
      <c r="E491" s="491">
        <f aca="true" t="shared" si="92" ref="E491:M491">SUM(E492:E497)</f>
        <v>18821</v>
      </c>
      <c r="F491" s="622">
        <f t="shared" si="86"/>
        <v>1</v>
      </c>
      <c r="G491" s="491">
        <f t="shared" si="92"/>
        <v>18821</v>
      </c>
      <c r="H491" s="491">
        <f t="shared" si="92"/>
        <v>14878.02</v>
      </c>
      <c r="I491" s="491">
        <f t="shared" si="92"/>
        <v>2909</v>
      </c>
      <c r="J491" s="491">
        <f t="shared" si="92"/>
        <v>0</v>
      </c>
      <c r="K491" s="491">
        <f t="shared" si="92"/>
        <v>0</v>
      </c>
      <c r="L491" s="491">
        <f t="shared" si="92"/>
        <v>0</v>
      </c>
      <c r="M491" s="918">
        <f t="shared" si="92"/>
        <v>0</v>
      </c>
    </row>
    <row r="492" spans="1:13" s="30" customFormat="1" ht="13.5" customHeight="1">
      <c r="A492" s="50"/>
      <c r="B492" s="23" t="s">
        <v>719</v>
      </c>
      <c r="C492" s="20" t="s">
        <v>525</v>
      </c>
      <c r="D492" s="43">
        <v>13603</v>
      </c>
      <c r="E492" s="489">
        <v>13603</v>
      </c>
      <c r="F492" s="620">
        <f t="shared" si="86"/>
        <v>1</v>
      </c>
      <c r="G492" s="495">
        <f aca="true" t="shared" si="93" ref="G492:G497">E492</f>
        <v>13603</v>
      </c>
      <c r="H492" s="495">
        <f>G492</f>
        <v>13603</v>
      </c>
      <c r="I492" s="104"/>
      <c r="J492" s="105"/>
      <c r="K492" s="106"/>
      <c r="L492" s="106"/>
      <c r="M492" s="205"/>
    </row>
    <row r="493" spans="1:13" s="30" customFormat="1" ht="13.5" customHeight="1">
      <c r="A493" s="50"/>
      <c r="B493" s="23" t="s">
        <v>722</v>
      </c>
      <c r="C493" s="20" t="s">
        <v>723</v>
      </c>
      <c r="D493" s="43">
        <v>1275</v>
      </c>
      <c r="E493" s="489">
        <v>1275.02</v>
      </c>
      <c r="F493" s="620">
        <f t="shared" si="86"/>
        <v>1.0000156862745098</v>
      </c>
      <c r="G493" s="495">
        <f t="shared" si="93"/>
        <v>1275.02</v>
      </c>
      <c r="H493" s="495">
        <f>G493</f>
        <v>1275.02</v>
      </c>
      <c r="I493" s="104"/>
      <c r="J493" s="105"/>
      <c r="K493" s="106"/>
      <c r="L493" s="106"/>
      <c r="M493" s="205"/>
    </row>
    <row r="494" spans="1:13" s="30" customFormat="1" ht="14.25" customHeight="1">
      <c r="A494" s="50"/>
      <c r="B494" s="58" t="s">
        <v>121</v>
      </c>
      <c r="C494" s="20" t="s">
        <v>261</v>
      </c>
      <c r="D494" s="43">
        <v>2544</v>
      </c>
      <c r="E494" s="489">
        <v>2544</v>
      </c>
      <c r="F494" s="620">
        <f t="shared" si="86"/>
        <v>1</v>
      </c>
      <c r="G494" s="495">
        <f t="shared" si="93"/>
        <v>2544</v>
      </c>
      <c r="H494" s="495"/>
      <c r="I494" s="496">
        <f>G494</f>
        <v>2544</v>
      </c>
      <c r="J494" s="105"/>
      <c r="K494" s="106"/>
      <c r="L494" s="106"/>
      <c r="M494" s="205"/>
    </row>
    <row r="495" spans="1:13" s="30" customFormat="1" ht="13.5" customHeight="1">
      <c r="A495" s="50"/>
      <c r="B495" s="58" t="s">
        <v>724</v>
      </c>
      <c r="C495" s="20" t="s">
        <v>725</v>
      </c>
      <c r="D495" s="43">
        <v>365</v>
      </c>
      <c r="E495" s="489">
        <v>365</v>
      </c>
      <c r="F495" s="620">
        <f t="shared" si="86"/>
        <v>1</v>
      </c>
      <c r="G495" s="495">
        <f t="shared" si="93"/>
        <v>365</v>
      </c>
      <c r="H495" s="495"/>
      <c r="I495" s="496">
        <f>G495</f>
        <v>365</v>
      </c>
      <c r="J495" s="105"/>
      <c r="K495" s="106"/>
      <c r="L495" s="106"/>
      <c r="M495" s="205"/>
    </row>
    <row r="496" spans="1:13" s="30" customFormat="1" ht="14.25" customHeight="1">
      <c r="A496" s="50"/>
      <c r="B496" s="23" t="s">
        <v>732</v>
      </c>
      <c r="C496" s="20" t="s">
        <v>174</v>
      </c>
      <c r="D496" s="43">
        <v>582</v>
      </c>
      <c r="E496" s="489">
        <v>581.98</v>
      </c>
      <c r="F496" s="620">
        <f t="shared" si="86"/>
        <v>0.9999656357388317</v>
      </c>
      <c r="G496" s="495">
        <f t="shared" si="93"/>
        <v>581.98</v>
      </c>
      <c r="H496" s="495"/>
      <c r="I496" s="104"/>
      <c r="J496" s="105"/>
      <c r="K496" s="106"/>
      <c r="L496" s="106"/>
      <c r="M496" s="205"/>
    </row>
    <row r="497" spans="1:13" s="30" customFormat="1" ht="12.75" customHeight="1">
      <c r="A497" s="50"/>
      <c r="B497" s="23" t="s">
        <v>738</v>
      </c>
      <c r="C497" s="20" t="s">
        <v>739</v>
      </c>
      <c r="D497" s="43">
        <v>452</v>
      </c>
      <c r="E497" s="489">
        <v>452</v>
      </c>
      <c r="F497" s="620">
        <f t="shared" si="86"/>
        <v>1</v>
      </c>
      <c r="G497" s="495">
        <f t="shared" si="93"/>
        <v>452</v>
      </c>
      <c r="H497" s="495"/>
      <c r="I497" s="104"/>
      <c r="J497" s="105"/>
      <c r="K497" s="106"/>
      <c r="L497" s="106"/>
      <c r="M497" s="205"/>
    </row>
    <row r="498" spans="1:13" s="30" customFormat="1" ht="16.5" customHeight="1">
      <c r="A498" s="84" t="s">
        <v>290</v>
      </c>
      <c r="B498" s="69"/>
      <c r="C498" s="39" t="s">
        <v>291</v>
      </c>
      <c r="D498" s="103">
        <f>SUM(D499:D517)</f>
        <v>1037555</v>
      </c>
      <c r="E498" s="491">
        <f aca="true" t="shared" si="94" ref="E498:M498">SUM(E499:E517)</f>
        <v>1037555</v>
      </c>
      <c r="F498" s="622">
        <f t="shared" si="86"/>
        <v>1</v>
      </c>
      <c r="G498" s="491">
        <f t="shared" si="94"/>
        <v>1037555</v>
      </c>
      <c r="H498" s="491">
        <f t="shared" si="94"/>
        <v>713709.45</v>
      </c>
      <c r="I498" s="491">
        <f t="shared" si="94"/>
        <v>142407.4</v>
      </c>
      <c r="J498" s="491">
        <f t="shared" si="94"/>
        <v>0</v>
      </c>
      <c r="K498" s="491">
        <f t="shared" si="94"/>
        <v>0</v>
      </c>
      <c r="L498" s="491">
        <f t="shared" si="94"/>
        <v>0</v>
      </c>
      <c r="M498" s="918">
        <f t="shared" si="94"/>
        <v>0</v>
      </c>
    </row>
    <row r="499" spans="1:13" s="30" customFormat="1" ht="13.5" customHeight="1">
      <c r="A499" s="61"/>
      <c r="B499" s="23" t="s">
        <v>544</v>
      </c>
      <c r="C499" s="21" t="s">
        <v>245</v>
      </c>
      <c r="D499" s="106">
        <v>388</v>
      </c>
      <c r="E499" s="489">
        <v>387.62</v>
      </c>
      <c r="F499" s="620">
        <f t="shared" si="86"/>
        <v>0.999020618556701</v>
      </c>
      <c r="G499" s="495">
        <f aca="true" t="shared" si="95" ref="G499:G517">E499</f>
        <v>387.62</v>
      </c>
      <c r="H499" s="495"/>
      <c r="I499" s="43"/>
      <c r="J499" s="44"/>
      <c r="K499" s="106"/>
      <c r="L499" s="106"/>
      <c r="M499" s="205"/>
    </row>
    <row r="500" spans="1:13" s="30" customFormat="1" ht="14.25" customHeight="1">
      <c r="A500" s="50"/>
      <c r="B500" s="23" t="s">
        <v>719</v>
      </c>
      <c r="C500" s="20" t="s">
        <v>525</v>
      </c>
      <c r="D500" s="106">
        <v>657694</v>
      </c>
      <c r="E500" s="489">
        <v>657694</v>
      </c>
      <c r="F500" s="620">
        <f t="shared" si="86"/>
        <v>1</v>
      </c>
      <c r="G500" s="495">
        <f t="shared" si="95"/>
        <v>657694</v>
      </c>
      <c r="H500" s="495">
        <f>G500</f>
        <v>657694</v>
      </c>
      <c r="I500" s="43"/>
      <c r="J500" s="104"/>
      <c r="K500" s="106"/>
      <c r="L500" s="106"/>
      <c r="M500" s="205"/>
    </row>
    <row r="501" spans="1:13" s="30" customFormat="1" ht="15" customHeight="1">
      <c r="A501" s="50"/>
      <c r="B501" s="23" t="s">
        <v>722</v>
      </c>
      <c r="C501" s="20" t="s">
        <v>723</v>
      </c>
      <c r="D501" s="106">
        <v>49015</v>
      </c>
      <c r="E501" s="489">
        <v>49015.45</v>
      </c>
      <c r="F501" s="620">
        <f t="shared" si="86"/>
        <v>1.0000091808630012</v>
      </c>
      <c r="G501" s="495">
        <f t="shared" si="95"/>
        <v>49015.45</v>
      </c>
      <c r="H501" s="495">
        <f>G501</f>
        <v>49015.45</v>
      </c>
      <c r="I501" s="43"/>
      <c r="J501" s="104"/>
      <c r="K501" s="106"/>
      <c r="L501" s="106"/>
      <c r="M501" s="205"/>
    </row>
    <row r="502" spans="1:13" s="30" customFormat="1" ht="15" customHeight="1">
      <c r="A502" s="50"/>
      <c r="B502" s="58" t="s">
        <v>142</v>
      </c>
      <c r="C502" s="20" t="s">
        <v>156</v>
      </c>
      <c r="D502" s="106">
        <v>121786</v>
      </c>
      <c r="E502" s="489">
        <v>121786.47</v>
      </c>
      <c r="F502" s="620">
        <f t="shared" si="86"/>
        <v>1.0000038592284828</v>
      </c>
      <c r="G502" s="495">
        <f t="shared" si="95"/>
        <v>121786.47</v>
      </c>
      <c r="H502" s="495"/>
      <c r="I502" s="495">
        <f>G502</f>
        <v>121786.47</v>
      </c>
      <c r="J502" s="104"/>
      <c r="K502" s="106"/>
      <c r="L502" s="106"/>
      <c r="M502" s="205"/>
    </row>
    <row r="503" spans="1:13" s="30" customFormat="1" ht="15" customHeight="1">
      <c r="A503" s="50"/>
      <c r="B503" s="58" t="s">
        <v>724</v>
      </c>
      <c r="C503" s="20" t="s">
        <v>725</v>
      </c>
      <c r="D503" s="106">
        <v>20621</v>
      </c>
      <c r="E503" s="489">
        <v>20620.93</v>
      </c>
      <c r="F503" s="620">
        <f t="shared" si="86"/>
        <v>0.9999966054022599</v>
      </c>
      <c r="G503" s="495">
        <f t="shared" si="95"/>
        <v>20620.93</v>
      </c>
      <c r="H503" s="495"/>
      <c r="I503" s="495">
        <f>G503</f>
        <v>20620.93</v>
      </c>
      <c r="J503" s="104"/>
      <c r="K503" s="106"/>
      <c r="L503" s="106"/>
      <c r="M503" s="205"/>
    </row>
    <row r="504" spans="1:13" s="30" customFormat="1" ht="14.25" customHeight="1">
      <c r="A504" s="50"/>
      <c r="B504" s="23" t="s">
        <v>491</v>
      </c>
      <c r="C504" s="20" t="s">
        <v>492</v>
      </c>
      <c r="D504" s="106">
        <v>7000</v>
      </c>
      <c r="E504" s="489">
        <v>7000</v>
      </c>
      <c r="F504" s="620">
        <f t="shared" si="86"/>
        <v>1</v>
      </c>
      <c r="G504" s="495">
        <f t="shared" si="95"/>
        <v>7000</v>
      </c>
      <c r="H504" s="495">
        <f>G504</f>
        <v>7000</v>
      </c>
      <c r="I504" s="43"/>
      <c r="J504" s="104"/>
      <c r="K504" s="106"/>
      <c r="L504" s="106"/>
      <c r="M504" s="205"/>
    </row>
    <row r="505" spans="1:13" s="30" customFormat="1" ht="14.25" customHeight="1">
      <c r="A505" s="50"/>
      <c r="B505" s="23" t="s">
        <v>726</v>
      </c>
      <c r="C505" s="20" t="s">
        <v>203</v>
      </c>
      <c r="D505" s="106">
        <v>91045</v>
      </c>
      <c r="E505" s="489">
        <v>91044.45</v>
      </c>
      <c r="F505" s="620">
        <f t="shared" si="86"/>
        <v>0.9999939590312482</v>
      </c>
      <c r="G505" s="495">
        <f t="shared" si="95"/>
        <v>91044.45</v>
      </c>
      <c r="H505" s="495"/>
      <c r="I505" s="43"/>
      <c r="J505" s="104"/>
      <c r="K505" s="106"/>
      <c r="L505" s="106"/>
      <c r="M505" s="205"/>
    </row>
    <row r="506" spans="1:13" s="30" customFormat="1" ht="13.5" customHeight="1">
      <c r="A506" s="50"/>
      <c r="B506" s="23" t="s">
        <v>728</v>
      </c>
      <c r="C506" s="20" t="s">
        <v>172</v>
      </c>
      <c r="D506" s="106">
        <v>16211</v>
      </c>
      <c r="E506" s="489">
        <v>16211.22</v>
      </c>
      <c r="F506" s="620">
        <f t="shared" si="86"/>
        <v>1.0000135710320153</v>
      </c>
      <c r="G506" s="495">
        <f t="shared" si="95"/>
        <v>16211.22</v>
      </c>
      <c r="H506" s="495"/>
      <c r="I506" s="43"/>
      <c r="J506" s="104"/>
      <c r="K506" s="106"/>
      <c r="L506" s="106"/>
      <c r="M506" s="205"/>
    </row>
    <row r="507" spans="1:13" s="30" customFormat="1" ht="13.5" customHeight="1">
      <c r="A507" s="50"/>
      <c r="B507" s="23" t="s">
        <v>730</v>
      </c>
      <c r="C507" s="21" t="s">
        <v>173</v>
      </c>
      <c r="D507" s="106">
        <v>10201</v>
      </c>
      <c r="E507" s="489">
        <v>10200.26</v>
      </c>
      <c r="F507" s="620">
        <f t="shared" si="86"/>
        <v>0.999927458092344</v>
      </c>
      <c r="G507" s="495">
        <f t="shared" si="95"/>
        <v>10200.26</v>
      </c>
      <c r="H507" s="495"/>
      <c r="I507" s="43"/>
      <c r="J507" s="104"/>
      <c r="K507" s="106"/>
      <c r="L507" s="106"/>
      <c r="M507" s="205"/>
    </row>
    <row r="508" spans="1:13" s="30" customFormat="1" ht="13.5" customHeight="1">
      <c r="A508" s="50"/>
      <c r="B508" s="23" t="s">
        <v>162</v>
      </c>
      <c r="C508" s="21" t="s">
        <v>163</v>
      </c>
      <c r="D508" s="106">
        <v>970</v>
      </c>
      <c r="E508" s="489">
        <v>970</v>
      </c>
      <c r="F508" s="620">
        <f t="shared" si="86"/>
        <v>1</v>
      </c>
      <c r="G508" s="495">
        <f t="shared" si="95"/>
        <v>970</v>
      </c>
      <c r="H508" s="495"/>
      <c r="I508" s="43"/>
      <c r="J508" s="104"/>
      <c r="K508" s="106"/>
      <c r="L508" s="106"/>
      <c r="M508" s="205"/>
    </row>
    <row r="509" spans="1:13" s="30" customFormat="1" ht="15" customHeight="1">
      <c r="A509" s="50"/>
      <c r="B509" s="23" t="s">
        <v>732</v>
      </c>
      <c r="C509" s="20" t="s">
        <v>174</v>
      </c>
      <c r="D509" s="106">
        <v>14865</v>
      </c>
      <c r="E509" s="489">
        <v>14865.6</v>
      </c>
      <c r="F509" s="620">
        <f t="shared" si="86"/>
        <v>1.0000403632694248</v>
      </c>
      <c r="G509" s="495">
        <f t="shared" si="95"/>
        <v>14865.6</v>
      </c>
      <c r="H509" s="495"/>
      <c r="I509" s="43"/>
      <c r="J509" s="104"/>
      <c r="K509" s="106"/>
      <c r="L509" s="106"/>
      <c r="M509" s="205"/>
    </row>
    <row r="510" spans="1:13" s="30" customFormat="1" ht="15" customHeight="1">
      <c r="A510" s="50"/>
      <c r="B510" s="23" t="s">
        <v>282</v>
      </c>
      <c r="C510" s="20" t="s">
        <v>284</v>
      </c>
      <c r="D510" s="106">
        <v>774</v>
      </c>
      <c r="E510" s="489">
        <v>774.06</v>
      </c>
      <c r="F510" s="620">
        <f t="shared" si="86"/>
        <v>1.0000775193798448</v>
      </c>
      <c r="G510" s="495">
        <f t="shared" si="95"/>
        <v>774.06</v>
      </c>
      <c r="H510" s="495"/>
      <c r="I510" s="43"/>
      <c r="J510" s="104"/>
      <c r="K510" s="106"/>
      <c r="L510" s="106"/>
      <c r="M510" s="205"/>
    </row>
    <row r="511" spans="1:13" s="30" customFormat="1" ht="15" customHeight="1">
      <c r="A511" s="50"/>
      <c r="B511" s="23" t="s">
        <v>275</v>
      </c>
      <c r="C511" s="20" t="s">
        <v>279</v>
      </c>
      <c r="D511" s="106">
        <v>2532</v>
      </c>
      <c r="E511" s="489">
        <v>2531.9</v>
      </c>
      <c r="F511" s="620">
        <f t="shared" si="86"/>
        <v>0.999960505529226</v>
      </c>
      <c r="G511" s="495">
        <f t="shared" si="95"/>
        <v>2531.9</v>
      </c>
      <c r="H511" s="495"/>
      <c r="I511" s="43"/>
      <c r="J511" s="104"/>
      <c r="K511" s="106"/>
      <c r="L511" s="106"/>
      <c r="M511" s="205"/>
    </row>
    <row r="512" spans="1:13" s="30" customFormat="1" ht="14.25" customHeight="1">
      <c r="A512" s="50"/>
      <c r="B512" s="23" t="s">
        <v>286</v>
      </c>
      <c r="C512" s="20" t="s">
        <v>661</v>
      </c>
      <c r="D512" s="106">
        <v>914</v>
      </c>
      <c r="E512" s="489">
        <v>914.3</v>
      </c>
      <c r="F512" s="620">
        <f t="shared" si="86"/>
        <v>1.0003282275711158</v>
      </c>
      <c r="G512" s="495">
        <f t="shared" si="95"/>
        <v>914.3</v>
      </c>
      <c r="H512" s="495"/>
      <c r="I512" s="43"/>
      <c r="J512" s="104"/>
      <c r="K512" s="106"/>
      <c r="L512" s="106"/>
      <c r="M512" s="205"/>
    </row>
    <row r="513" spans="1:13" s="30" customFormat="1" ht="14.25" customHeight="1">
      <c r="A513" s="50"/>
      <c r="B513" s="23" t="s">
        <v>734</v>
      </c>
      <c r="C513" s="20" t="s">
        <v>735</v>
      </c>
      <c r="D513" s="106">
        <v>804</v>
      </c>
      <c r="E513" s="489">
        <v>804.1</v>
      </c>
      <c r="F513" s="620">
        <f t="shared" si="86"/>
        <v>1.0001243781094529</v>
      </c>
      <c r="G513" s="495">
        <f t="shared" si="95"/>
        <v>804.1</v>
      </c>
      <c r="H513" s="495"/>
      <c r="I513" s="43"/>
      <c r="J513" s="104"/>
      <c r="K513" s="106"/>
      <c r="L513" s="106"/>
      <c r="M513" s="205"/>
    </row>
    <row r="514" spans="1:13" s="30" customFormat="1" ht="14.25" customHeight="1">
      <c r="A514" s="50"/>
      <c r="B514" s="23" t="s">
        <v>738</v>
      </c>
      <c r="C514" s="20" t="s">
        <v>739</v>
      </c>
      <c r="D514" s="106">
        <v>34437</v>
      </c>
      <c r="E514" s="489">
        <v>34437</v>
      </c>
      <c r="F514" s="620">
        <f t="shared" si="86"/>
        <v>1</v>
      </c>
      <c r="G514" s="495">
        <f t="shared" si="95"/>
        <v>34437</v>
      </c>
      <c r="H514" s="495"/>
      <c r="I514" s="43"/>
      <c r="J514" s="104"/>
      <c r="K514" s="106"/>
      <c r="L514" s="106"/>
      <c r="M514" s="205"/>
    </row>
    <row r="515" spans="1:13" s="30" customFormat="1" ht="15.75" customHeight="1">
      <c r="A515" s="50"/>
      <c r="B515" s="23" t="s">
        <v>126</v>
      </c>
      <c r="C515" s="20" t="s">
        <v>127</v>
      </c>
      <c r="D515" s="106">
        <v>3168</v>
      </c>
      <c r="E515" s="489">
        <v>3168</v>
      </c>
      <c r="F515" s="620">
        <f t="shared" si="86"/>
        <v>1</v>
      </c>
      <c r="G515" s="495">
        <f t="shared" si="95"/>
        <v>3168</v>
      </c>
      <c r="H515" s="495"/>
      <c r="I515" s="43"/>
      <c r="J515" s="104"/>
      <c r="K515" s="106"/>
      <c r="L515" s="106"/>
      <c r="M515" s="205"/>
    </row>
    <row r="516" spans="1:13" s="30" customFormat="1" ht="15.75" customHeight="1">
      <c r="A516" s="50"/>
      <c r="B516" s="23" t="s">
        <v>177</v>
      </c>
      <c r="C516" s="21" t="s">
        <v>178</v>
      </c>
      <c r="D516" s="106">
        <v>2810</v>
      </c>
      <c r="E516" s="489">
        <v>2809.64</v>
      </c>
      <c r="F516" s="620">
        <f t="shared" si="86"/>
        <v>0.9998718861209964</v>
      </c>
      <c r="G516" s="495">
        <f t="shared" si="95"/>
        <v>2809.64</v>
      </c>
      <c r="H516" s="495"/>
      <c r="I516" s="43"/>
      <c r="J516" s="104"/>
      <c r="K516" s="106"/>
      <c r="L516" s="106"/>
      <c r="M516" s="205"/>
    </row>
    <row r="517" spans="1:13" s="30" customFormat="1" ht="15.75" customHeight="1">
      <c r="A517" s="50"/>
      <c r="B517" s="23" t="s">
        <v>276</v>
      </c>
      <c r="C517" s="21" t="s">
        <v>699</v>
      </c>
      <c r="D517" s="106">
        <v>2320</v>
      </c>
      <c r="E517" s="489">
        <v>2320</v>
      </c>
      <c r="F517" s="620">
        <f t="shared" si="86"/>
        <v>1</v>
      </c>
      <c r="G517" s="495">
        <f t="shared" si="95"/>
        <v>2320</v>
      </c>
      <c r="H517" s="495"/>
      <c r="I517" s="43"/>
      <c r="J517" s="104"/>
      <c r="K517" s="106"/>
      <c r="L517" s="106"/>
      <c r="M517" s="205"/>
    </row>
    <row r="518" spans="1:13" s="29" customFormat="1" ht="18.75" customHeight="1">
      <c r="A518" s="63" t="s">
        <v>293</v>
      </c>
      <c r="B518" s="67"/>
      <c r="C518" s="37" t="s">
        <v>294</v>
      </c>
      <c r="D518" s="73">
        <f aca="true" t="shared" si="96" ref="D518:M518">D519+D539+D560+D603+D608+D581</f>
        <v>3275156</v>
      </c>
      <c r="E518" s="492">
        <f t="shared" si="96"/>
        <v>3272956</v>
      </c>
      <c r="F518" s="623">
        <f t="shared" si="86"/>
        <v>0.9993282762714204</v>
      </c>
      <c r="G518" s="492">
        <f t="shared" si="96"/>
        <v>3241180.8000000003</v>
      </c>
      <c r="H518" s="492">
        <f t="shared" si="96"/>
        <v>1610796.9100000001</v>
      </c>
      <c r="I518" s="492">
        <f t="shared" si="96"/>
        <v>298978.19999999995</v>
      </c>
      <c r="J518" s="492">
        <f t="shared" si="96"/>
        <v>1500</v>
      </c>
      <c r="K518" s="492">
        <f t="shared" si="96"/>
        <v>0</v>
      </c>
      <c r="L518" s="492">
        <f t="shared" si="96"/>
        <v>0</v>
      </c>
      <c r="M518" s="919">
        <f t="shared" si="96"/>
        <v>31775.2</v>
      </c>
    </row>
    <row r="519" spans="1:14" s="30" customFormat="1" ht="22.5" customHeight="1">
      <c r="A519" s="84" t="s">
        <v>295</v>
      </c>
      <c r="B519" s="69"/>
      <c r="C519" s="39" t="s">
        <v>296</v>
      </c>
      <c r="D519" s="103">
        <f>SUM(D520:D538)</f>
        <v>1302394</v>
      </c>
      <c r="E519" s="491">
        <f>SUM(E520:E538)</f>
        <v>1302394</v>
      </c>
      <c r="F519" s="622">
        <f t="shared" si="86"/>
        <v>1</v>
      </c>
      <c r="G519" s="491">
        <f aca="true" t="shared" si="97" ref="G519:N519">SUM(G520:G538)</f>
        <v>1302394</v>
      </c>
      <c r="H519" s="491">
        <f t="shared" si="97"/>
        <v>707582.0700000001</v>
      </c>
      <c r="I519" s="491">
        <f t="shared" si="97"/>
        <v>132349.09</v>
      </c>
      <c r="J519" s="491">
        <f t="shared" si="97"/>
        <v>0</v>
      </c>
      <c r="K519" s="491">
        <f t="shared" si="97"/>
        <v>0</v>
      </c>
      <c r="L519" s="491">
        <f t="shared" si="97"/>
        <v>0</v>
      </c>
      <c r="M519" s="918">
        <f t="shared" si="97"/>
        <v>0</v>
      </c>
      <c r="N519" s="915">
        <f t="shared" si="97"/>
        <v>0</v>
      </c>
    </row>
    <row r="520" spans="1:13" s="30" customFormat="1" ht="13.5" customHeight="1">
      <c r="A520" s="50"/>
      <c r="B520" s="58" t="s">
        <v>544</v>
      </c>
      <c r="C520" s="20" t="s">
        <v>206</v>
      </c>
      <c r="D520" s="43">
        <v>3888</v>
      </c>
      <c r="E520" s="489">
        <v>3888</v>
      </c>
      <c r="F520" s="620">
        <f t="shared" si="86"/>
        <v>1</v>
      </c>
      <c r="G520" s="495">
        <f aca="true" t="shared" si="98" ref="G520:G538">E520</f>
        <v>3888</v>
      </c>
      <c r="H520" s="495"/>
      <c r="I520" s="104"/>
      <c r="J520" s="105"/>
      <c r="K520" s="106"/>
      <c r="L520" s="106"/>
      <c r="M520" s="205"/>
    </row>
    <row r="521" spans="1:13" s="30" customFormat="1" ht="13.5" customHeight="1">
      <c r="A521" s="50"/>
      <c r="B521" s="23" t="s">
        <v>719</v>
      </c>
      <c r="C521" s="20" t="s">
        <v>525</v>
      </c>
      <c r="D521" s="43">
        <v>661698</v>
      </c>
      <c r="E521" s="489">
        <v>661697.54</v>
      </c>
      <c r="F521" s="620">
        <f t="shared" si="86"/>
        <v>0.9999993048188147</v>
      </c>
      <c r="G521" s="495">
        <f t="shared" si="98"/>
        <v>661697.54</v>
      </c>
      <c r="H521" s="495">
        <f>G521</f>
        <v>661697.54</v>
      </c>
      <c r="I521" s="104"/>
      <c r="J521" s="105"/>
      <c r="K521" s="106"/>
      <c r="L521" s="106"/>
      <c r="M521" s="205"/>
    </row>
    <row r="522" spans="1:13" s="30" customFormat="1" ht="14.25" customHeight="1">
      <c r="A522" s="50"/>
      <c r="B522" s="23" t="s">
        <v>722</v>
      </c>
      <c r="C522" s="20" t="s">
        <v>723</v>
      </c>
      <c r="D522" s="43">
        <v>45885</v>
      </c>
      <c r="E522" s="489">
        <v>45884.53</v>
      </c>
      <c r="F522" s="620">
        <f t="shared" si="86"/>
        <v>0.9999897570011986</v>
      </c>
      <c r="G522" s="495">
        <f t="shared" si="98"/>
        <v>45884.53</v>
      </c>
      <c r="H522" s="495">
        <f>G522</f>
        <v>45884.53</v>
      </c>
      <c r="I522" s="104"/>
      <c r="J522" s="105"/>
      <c r="K522" s="106"/>
      <c r="L522" s="106"/>
      <c r="M522" s="205"/>
    </row>
    <row r="523" spans="1:13" s="30" customFormat="1" ht="14.25" customHeight="1">
      <c r="A523" s="50"/>
      <c r="B523" s="58" t="s">
        <v>121</v>
      </c>
      <c r="C523" s="20" t="s">
        <v>156</v>
      </c>
      <c r="D523" s="43">
        <v>115043</v>
      </c>
      <c r="E523" s="489">
        <v>115042.93</v>
      </c>
      <c r="F523" s="620">
        <f t="shared" si="86"/>
        <v>0.9999993915318619</v>
      </c>
      <c r="G523" s="495">
        <f t="shared" si="98"/>
        <v>115042.93</v>
      </c>
      <c r="H523" s="495"/>
      <c r="I523" s="496">
        <f>G523</f>
        <v>115042.93</v>
      </c>
      <c r="J523" s="105"/>
      <c r="K523" s="106"/>
      <c r="L523" s="106"/>
      <c r="M523" s="205"/>
    </row>
    <row r="524" spans="1:13" s="30" customFormat="1" ht="15" customHeight="1">
      <c r="A524" s="50"/>
      <c r="B524" s="58" t="s">
        <v>724</v>
      </c>
      <c r="C524" s="20" t="s">
        <v>725</v>
      </c>
      <c r="D524" s="43">
        <v>17306</v>
      </c>
      <c r="E524" s="489">
        <v>17306.16</v>
      </c>
      <c r="F524" s="620">
        <f t="shared" si="86"/>
        <v>1.0000092453484342</v>
      </c>
      <c r="G524" s="495">
        <f t="shared" si="98"/>
        <v>17306.16</v>
      </c>
      <c r="H524" s="495"/>
      <c r="I524" s="496">
        <f>G524</f>
        <v>17306.16</v>
      </c>
      <c r="J524" s="105"/>
      <c r="K524" s="106"/>
      <c r="L524" s="106"/>
      <c r="M524" s="205"/>
    </row>
    <row r="525" spans="1:13" s="30" customFormat="1" ht="13.5" customHeight="1">
      <c r="A525" s="50"/>
      <c r="B525" s="58" t="s">
        <v>726</v>
      </c>
      <c r="C525" s="20" t="s">
        <v>203</v>
      </c>
      <c r="D525" s="43">
        <v>64639</v>
      </c>
      <c r="E525" s="489">
        <v>64639.4</v>
      </c>
      <c r="F525" s="620">
        <f t="shared" si="86"/>
        <v>1.0000061882145455</v>
      </c>
      <c r="G525" s="495">
        <f t="shared" si="98"/>
        <v>64639.4</v>
      </c>
      <c r="H525" s="495"/>
      <c r="I525" s="104"/>
      <c r="J525" s="105"/>
      <c r="K525" s="106"/>
      <c r="L525" s="106"/>
      <c r="M525" s="205"/>
    </row>
    <row r="526" spans="1:13" s="30" customFormat="1" ht="14.25" customHeight="1">
      <c r="A526" s="50"/>
      <c r="B526" s="58" t="s">
        <v>169</v>
      </c>
      <c r="C526" s="20" t="s">
        <v>253</v>
      </c>
      <c r="D526" s="43">
        <v>58640</v>
      </c>
      <c r="E526" s="489">
        <v>58640.16</v>
      </c>
      <c r="F526" s="620">
        <f t="shared" si="86"/>
        <v>1.0000027285129605</v>
      </c>
      <c r="G526" s="495">
        <f t="shared" si="98"/>
        <v>58640.16</v>
      </c>
      <c r="H526" s="495"/>
      <c r="I526" s="104"/>
      <c r="J526" s="105"/>
      <c r="K526" s="106"/>
      <c r="L526" s="106"/>
      <c r="M526" s="205"/>
    </row>
    <row r="527" spans="1:13" s="30" customFormat="1" ht="14.25" customHeight="1">
      <c r="A527" s="50"/>
      <c r="B527" s="58" t="s">
        <v>728</v>
      </c>
      <c r="C527" s="20" t="s">
        <v>172</v>
      </c>
      <c r="D527" s="43">
        <v>11705</v>
      </c>
      <c r="E527" s="489">
        <v>11705.1</v>
      </c>
      <c r="F527" s="620">
        <f t="shared" si="86"/>
        <v>1.0000085433575396</v>
      </c>
      <c r="G527" s="495">
        <f t="shared" si="98"/>
        <v>11705.1</v>
      </c>
      <c r="H527" s="495"/>
      <c r="I527" s="104"/>
      <c r="J527" s="105"/>
      <c r="K527" s="106"/>
      <c r="L527" s="106"/>
      <c r="M527" s="205"/>
    </row>
    <row r="528" spans="1:13" s="30" customFormat="1" ht="14.25" customHeight="1">
      <c r="A528" s="50"/>
      <c r="B528" s="58" t="s">
        <v>730</v>
      </c>
      <c r="C528" s="21" t="s">
        <v>173</v>
      </c>
      <c r="D528" s="43">
        <v>247878</v>
      </c>
      <c r="E528" s="489">
        <v>247878</v>
      </c>
      <c r="F528" s="620">
        <f t="shared" si="86"/>
        <v>1</v>
      </c>
      <c r="G528" s="495">
        <f t="shared" si="98"/>
        <v>247878</v>
      </c>
      <c r="H528" s="495"/>
      <c r="I528" s="104"/>
      <c r="J528" s="105"/>
      <c r="K528" s="106"/>
      <c r="L528" s="106"/>
      <c r="M528" s="205"/>
    </row>
    <row r="529" spans="1:13" s="30" customFormat="1" ht="15" customHeight="1">
      <c r="A529" s="50"/>
      <c r="B529" s="58" t="s">
        <v>162</v>
      </c>
      <c r="C529" s="20" t="s">
        <v>163</v>
      </c>
      <c r="D529" s="43">
        <v>161</v>
      </c>
      <c r="E529" s="489">
        <v>161.26</v>
      </c>
      <c r="F529" s="620">
        <f t="shared" si="86"/>
        <v>1.0016149068322981</v>
      </c>
      <c r="G529" s="495">
        <f t="shared" si="98"/>
        <v>161.26</v>
      </c>
      <c r="H529" s="495"/>
      <c r="I529" s="104"/>
      <c r="J529" s="105"/>
      <c r="K529" s="106"/>
      <c r="L529" s="106"/>
      <c r="M529" s="205"/>
    </row>
    <row r="530" spans="1:13" s="30" customFormat="1" ht="15" customHeight="1">
      <c r="A530" s="50"/>
      <c r="B530" s="58" t="s">
        <v>732</v>
      </c>
      <c r="C530" s="20" t="s">
        <v>174</v>
      </c>
      <c r="D530" s="43">
        <v>20175</v>
      </c>
      <c r="E530" s="489">
        <v>20174.98</v>
      </c>
      <c r="F530" s="620">
        <f t="shared" si="86"/>
        <v>0.9999990086741016</v>
      </c>
      <c r="G530" s="495">
        <f t="shared" si="98"/>
        <v>20174.98</v>
      </c>
      <c r="H530" s="495"/>
      <c r="I530" s="104"/>
      <c r="J530" s="105"/>
      <c r="K530" s="106"/>
      <c r="L530" s="106"/>
      <c r="M530" s="205"/>
    </row>
    <row r="531" spans="1:13" s="30" customFormat="1" ht="15" customHeight="1">
      <c r="A531" s="50"/>
      <c r="B531" s="58" t="s">
        <v>493</v>
      </c>
      <c r="C531" s="21" t="s">
        <v>494</v>
      </c>
      <c r="D531" s="43">
        <v>713</v>
      </c>
      <c r="E531" s="489">
        <v>713</v>
      </c>
      <c r="F531" s="620">
        <f t="shared" si="86"/>
        <v>1</v>
      </c>
      <c r="G531" s="495">
        <f t="shared" si="98"/>
        <v>713</v>
      </c>
      <c r="H531" s="495"/>
      <c r="I531" s="104"/>
      <c r="J531" s="105"/>
      <c r="K531" s="106"/>
      <c r="L531" s="106"/>
      <c r="M531" s="205"/>
    </row>
    <row r="532" spans="1:13" s="30" customFormat="1" ht="14.25" customHeight="1">
      <c r="A532" s="50"/>
      <c r="B532" s="58" t="s">
        <v>275</v>
      </c>
      <c r="C532" s="20" t="s">
        <v>279</v>
      </c>
      <c r="D532" s="43">
        <v>1767</v>
      </c>
      <c r="E532" s="489">
        <v>1766.99</v>
      </c>
      <c r="F532" s="620">
        <f t="shared" si="86"/>
        <v>0.9999943406904358</v>
      </c>
      <c r="G532" s="495">
        <f t="shared" si="98"/>
        <v>1766.99</v>
      </c>
      <c r="H532" s="495"/>
      <c r="I532" s="104"/>
      <c r="J532" s="105"/>
      <c r="K532" s="106"/>
      <c r="L532" s="106"/>
      <c r="M532" s="205"/>
    </row>
    <row r="533" spans="1:13" s="30" customFormat="1" ht="14.25" customHeight="1">
      <c r="A533" s="50"/>
      <c r="B533" s="58" t="s">
        <v>734</v>
      </c>
      <c r="C533" s="20" t="s">
        <v>735</v>
      </c>
      <c r="D533" s="43">
        <v>1273</v>
      </c>
      <c r="E533" s="489">
        <v>1272.74</v>
      </c>
      <c r="F533" s="620">
        <f t="shared" si="86"/>
        <v>0.9997957580518461</v>
      </c>
      <c r="G533" s="495">
        <f t="shared" si="98"/>
        <v>1272.74</v>
      </c>
      <c r="H533" s="495"/>
      <c r="I533" s="104"/>
      <c r="J533" s="105"/>
      <c r="K533" s="106"/>
      <c r="L533" s="106"/>
      <c r="M533" s="205"/>
    </row>
    <row r="534" spans="1:13" s="30" customFormat="1" ht="15.75" customHeight="1">
      <c r="A534" s="50"/>
      <c r="B534" s="58" t="s">
        <v>738</v>
      </c>
      <c r="C534" s="20" t="s">
        <v>739</v>
      </c>
      <c r="D534" s="43">
        <v>36492</v>
      </c>
      <c r="E534" s="489">
        <v>36492</v>
      </c>
      <c r="F534" s="620">
        <f aca="true" t="shared" si="99" ref="F534:F597">E534/D534</f>
        <v>1</v>
      </c>
      <c r="G534" s="495">
        <f t="shared" si="98"/>
        <v>36492</v>
      </c>
      <c r="H534" s="495"/>
      <c r="I534" s="104"/>
      <c r="J534" s="105"/>
      <c r="K534" s="106"/>
      <c r="L534" s="106"/>
      <c r="M534" s="205"/>
    </row>
    <row r="535" spans="1:13" s="30" customFormat="1" ht="14.25" customHeight="1">
      <c r="A535" s="50"/>
      <c r="B535" s="58" t="s">
        <v>126</v>
      </c>
      <c r="C535" s="20" t="s">
        <v>127</v>
      </c>
      <c r="D535" s="43">
        <v>364</v>
      </c>
      <c r="E535" s="489">
        <v>364</v>
      </c>
      <c r="F535" s="620">
        <f t="shared" si="99"/>
        <v>1</v>
      </c>
      <c r="G535" s="495">
        <f t="shared" si="98"/>
        <v>364</v>
      </c>
      <c r="H535" s="495"/>
      <c r="I535" s="104"/>
      <c r="J535" s="105"/>
      <c r="K535" s="106"/>
      <c r="L535" s="106"/>
      <c r="M535" s="205"/>
    </row>
    <row r="536" spans="1:13" s="30" customFormat="1" ht="14.25" customHeight="1">
      <c r="A536" s="50"/>
      <c r="B536" s="58" t="s">
        <v>177</v>
      </c>
      <c r="C536" s="21" t="s">
        <v>178</v>
      </c>
      <c r="D536" s="43">
        <v>7530</v>
      </c>
      <c r="E536" s="489">
        <v>7530</v>
      </c>
      <c r="F536" s="620">
        <f t="shared" si="99"/>
        <v>1</v>
      </c>
      <c r="G536" s="495">
        <f t="shared" si="98"/>
        <v>7530</v>
      </c>
      <c r="H536" s="495"/>
      <c r="I536" s="104"/>
      <c r="J536" s="105"/>
      <c r="K536" s="106"/>
      <c r="L536" s="106"/>
      <c r="M536" s="205"/>
    </row>
    <row r="537" spans="1:13" s="30" customFormat="1" ht="15.75" customHeight="1">
      <c r="A537" s="50"/>
      <c r="B537" s="58" t="s">
        <v>276</v>
      </c>
      <c r="C537" s="20" t="s">
        <v>684</v>
      </c>
      <c r="D537" s="43">
        <v>7207</v>
      </c>
      <c r="E537" s="489">
        <v>7207.2</v>
      </c>
      <c r="F537" s="620">
        <f t="shared" si="99"/>
        <v>1.0000277507978355</v>
      </c>
      <c r="G537" s="495">
        <f t="shared" si="98"/>
        <v>7207.2</v>
      </c>
      <c r="H537" s="495"/>
      <c r="I537" s="104"/>
      <c r="J537" s="105"/>
      <c r="K537" s="106"/>
      <c r="L537" s="106"/>
      <c r="M537" s="205"/>
    </row>
    <row r="538" spans="1:13" s="30" customFormat="1" ht="15.75" customHeight="1">
      <c r="A538" s="50"/>
      <c r="B538" s="58" t="s">
        <v>277</v>
      </c>
      <c r="C538" s="20" t="s">
        <v>280</v>
      </c>
      <c r="D538" s="43">
        <v>30</v>
      </c>
      <c r="E538" s="489">
        <v>30.01</v>
      </c>
      <c r="F538" s="620">
        <f t="shared" si="99"/>
        <v>1.0003333333333333</v>
      </c>
      <c r="G538" s="495">
        <f t="shared" si="98"/>
        <v>30.01</v>
      </c>
      <c r="H538" s="495"/>
      <c r="I538" s="104"/>
      <c r="J538" s="105"/>
      <c r="K538" s="106"/>
      <c r="L538" s="106"/>
      <c r="M538" s="205"/>
    </row>
    <row r="539" spans="1:13" s="30" customFormat="1" ht="18" customHeight="1">
      <c r="A539" s="84" t="s">
        <v>297</v>
      </c>
      <c r="B539" s="69"/>
      <c r="C539" s="39" t="s">
        <v>298</v>
      </c>
      <c r="D539" s="103">
        <f>SUM(D540:D559)</f>
        <v>439893</v>
      </c>
      <c r="E539" s="491">
        <f aca="true" t="shared" si="100" ref="E539:M539">SUM(E540:E559)</f>
        <v>439893.00000000006</v>
      </c>
      <c r="F539" s="622">
        <f t="shared" si="99"/>
        <v>1.0000000000000002</v>
      </c>
      <c r="G539" s="491">
        <f t="shared" si="100"/>
        <v>439893.00000000006</v>
      </c>
      <c r="H539" s="491">
        <f t="shared" si="100"/>
        <v>320567.5</v>
      </c>
      <c r="I539" s="491">
        <f t="shared" si="100"/>
        <v>60292.44</v>
      </c>
      <c r="J539" s="491">
        <f t="shared" si="100"/>
        <v>0</v>
      </c>
      <c r="K539" s="491">
        <f t="shared" si="100"/>
        <v>0</v>
      </c>
      <c r="L539" s="491">
        <f t="shared" si="100"/>
        <v>0</v>
      </c>
      <c r="M539" s="918">
        <f t="shared" si="100"/>
        <v>0</v>
      </c>
    </row>
    <row r="540" spans="1:13" s="30" customFormat="1" ht="18" customHeight="1">
      <c r="A540" s="198"/>
      <c r="B540" s="57" t="s">
        <v>544</v>
      </c>
      <c r="C540" s="20" t="s">
        <v>206</v>
      </c>
      <c r="D540" s="108">
        <v>250</v>
      </c>
      <c r="E540" s="489">
        <v>250</v>
      </c>
      <c r="F540" s="620">
        <f t="shared" si="99"/>
        <v>1</v>
      </c>
      <c r="G540" s="495">
        <f aca="true" t="shared" si="101" ref="G540:G559">E540</f>
        <v>250</v>
      </c>
      <c r="H540" s="495"/>
      <c r="I540" s="108"/>
      <c r="J540" s="108"/>
      <c r="K540" s="108"/>
      <c r="L540" s="108"/>
      <c r="M540" s="215"/>
    </row>
    <row r="541" spans="1:13" s="30" customFormat="1" ht="15.75" customHeight="1">
      <c r="A541" s="50"/>
      <c r="B541" s="23" t="s">
        <v>719</v>
      </c>
      <c r="C541" s="20" t="s">
        <v>525</v>
      </c>
      <c r="D541" s="43">
        <v>293476</v>
      </c>
      <c r="E541" s="489">
        <v>293476</v>
      </c>
      <c r="F541" s="620">
        <f t="shared" si="99"/>
        <v>1</v>
      </c>
      <c r="G541" s="495">
        <f t="shared" si="101"/>
        <v>293476</v>
      </c>
      <c r="H541" s="495">
        <f>G541</f>
        <v>293476</v>
      </c>
      <c r="I541" s="104"/>
      <c r="J541" s="105"/>
      <c r="K541" s="106"/>
      <c r="L541" s="106"/>
      <c r="M541" s="205"/>
    </row>
    <row r="542" spans="1:13" s="30" customFormat="1" ht="14.25" customHeight="1">
      <c r="A542" s="50"/>
      <c r="B542" s="23" t="s">
        <v>722</v>
      </c>
      <c r="C542" s="20" t="s">
        <v>723</v>
      </c>
      <c r="D542" s="43">
        <v>22412</v>
      </c>
      <c r="E542" s="489">
        <v>22411.5</v>
      </c>
      <c r="F542" s="620">
        <f t="shared" si="99"/>
        <v>0.9999776905229342</v>
      </c>
      <c r="G542" s="495">
        <f t="shared" si="101"/>
        <v>22411.5</v>
      </c>
      <c r="H542" s="495">
        <f>G542</f>
        <v>22411.5</v>
      </c>
      <c r="I542" s="104"/>
      <c r="J542" s="105"/>
      <c r="K542" s="106"/>
      <c r="L542" s="106"/>
      <c r="M542" s="205"/>
    </row>
    <row r="543" spans="1:13" s="30" customFormat="1" ht="14.25" customHeight="1">
      <c r="A543" s="50"/>
      <c r="B543" s="58" t="s">
        <v>142</v>
      </c>
      <c r="C543" s="20" t="s">
        <v>156</v>
      </c>
      <c r="D543" s="43">
        <v>53016</v>
      </c>
      <c r="E543" s="489">
        <v>53015.82</v>
      </c>
      <c r="F543" s="620">
        <f t="shared" si="99"/>
        <v>0.9999966047985513</v>
      </c>
      <c r="G543" s="495">
        <f t="shared" si="101"/>
        <v>53015.82</v>
      </c>
      <c r="H543" s="495"/>
      <c r="I543" s="496">
        <f>G543</f>
        <v>53015.82</v>
      </c>
      <c r="J543" s="105"/>
      <c r="K543" s="106"/>
      <c r="L543" s="106"/>
      <c r="M543" s="205"/>
    </row>
    <row r="544" spans="1:13" s="30" customFormat="1" ht="12.75" customHeight="1">
      <c r="A544" s="50"/>
      <c r="B544" s="58" t="s">
        <v>724</v>
      </c>
      <c r="C544" s="20" t="s">
        <v>725</v>
      </c>
      <c r="D544" s="43">
        <v>7277</v>
      </c>
      <c r="E544" s="489">
        <v>7276.62</v>
      </c>
      <c r="F544" s="620">
        <f t="shared" si="99"/>
        <v>0.9999477806788512</v>
      </c>
      <c r="G544" s="495">
        <f t="shared" si="101"/>
        <v>7276.62</v>
      </c>
      <c r="H544" s="495"/>
      <c r="I544" s="496">
        <f>G544</f>
        <v>7276.62</v>
      </c>
      <c r="J544" s="105"/>
      <c r="K544" s="106"/>
      <c r="L544" s="106"/>
      <c r="M544" s="205"/>
    </row>
    <row r="545" spans="1:13" s="30" customFormat="1" ht="14.25" customHeight="1">
      <c r="A545" s="50"/>
      <c r="B545" s="58" t="s">
        <v>491</v>
      </c>
      <c r="C545" s="20" t="s">
        <v>492</v>
      </c>
      <c r="D545" s="43">
        <v>4680</v>
      </c>
      <c r="E545" s="489">
        <v>4680</v>
      </c>
      <c r="F545" s="620">
        <f t="shared" si="99"/>
        <v>1</v>
      </c>
      <c r="G545" s="495">
        <f t="shared" si="101"/>
        <v>4680</v>
      </c>
      <c r="H545" s="495">
        <f>G545</f>
        <v>4680</v>
      </c>
      <c r="I545" s="104"/>
      <c r="J545" s="105"/>
      <c r="K545" s="106"/>
      <c r="L545" s="106"/>
      <c r="M545" s="205"/>
    </row>
    <row r="546" spans="1:13" s="30" customFormat="1" ht="12.75" customHeight="1">
      <c r="A546" s="50"/>
      <c r="B546" s="58" t="s">
        <v>726</v>
      </c>
      <c r="C546" s="20" t="s">
        <v>203</v>
      </c>
      <c r="D546" s="43">
        <v>12572</v>
      </c>
      <c r="E546" s="489">
        <v>12575.58</v>
      </c>
      <c r="F546" s="620">
        <f t="shared" si="99"/>
        <v>1.0002847597836462</v>
      </c>
      <c r="G546" s="495">
        <f t="shared" si="101"/>
        <v>12575.58</v>
      </c>
      <c r="H546" s="495"/>
      <c r="I546" s="104"/>
      <c r="J546" s="105"/>
      <c r="K546" s="106"/>
      <c r="L546" s="106"/>
      <c r="M546" s="205"/>
    </row>
    <row r="547" spans="1:13" s="30" customFormat="1" ht="15" customHeight="1">
      <c r="A547" s="50"/>
      <c r="B547" s="58" t="s">
        <v>197</v>
      </c>
      <c r="C547" s="20" t="s">
        <v>254</v>
      </c>
      <c r="D547" s="43">
        <v>2514</v>
      </c>
      <c r="E547" s="489">
        <v>2514</v>
      </c>
      <c r="F547" s="620">
        <f t="shared" si="99"/>
        <v>1</v>
      </c>
      <c r="G547" s="495">
        <f t="shared" si="101"/>
        <v>2514</v>
      </c>
      <c r="H547" s="495"/>
      <c r="I547" s="104"/>
      <c r="J547" s="105"/>
      <c r="K547" s="106"/>
      <c r="L547" s="106"/>
      <c r="M547" s="205"/>
    </row>
    <row r="548" spans="1:13" s="30" customFormat="1" ht="14.25" customHeight="1">
      <c r="A548" s="50"/>
      <c r="B548" s="58" t="s">
        <v>728</v>
      </c>
      <c r="C548" s="20" t="s">
        <v>172</v>
      </c>
      <c r="D548" s="43">
        <v>9834</v>
      </c>
      <c r="E548" s="489">
        <v>9834</v>
      </c>
      <c r="F548" s="620">
        <f t="shared" si="99"/>
        <v>1</v>
      </c>
      <c r="G548" s="495">
        <f t="shared" si="101"/>
        <v>9834</v>
      </c>
      <c r="H548" s="495"/>
      <c r="I548" s="104"/>
      <c r="J548" s="105"/>
      <c r="K548" s="106"/>
      <c r="L548" s="106"/>
      <c r="M548" s="205"/>
    </row>
    <row r="549" spans="1:13" s="30" customFormat="1" ht="15.75" customHeight="1">
      <c r="A549" s="50"/>
      <c r="B549" s="58" t="s">
        <v>730</v>
      </c>
      <c r="C549" s="20" t="s">
        <v>173</v>
      </c>
      <c r="D549" s="43">
        <v>2366</v>
      </c>
      <c r="E549" s="489">
        <v>2366</v>
      </c>
      <c r="F549" s="620">
        <f t="shared" si="99"/>
        <v>1</v>
      </c>
      <c r="G549" s="495">
        <f t="shared" si="101"/>
        <v>2366</v>
      </c>
      <c r="H549" s="495"/>
      <c r="I549" s="104"/>
      <c r="J549" s="105"/>
      <c r="K549" s="106"/>
      <c r="L549" s="106"/>
      <c r="M549" s="205"/>
    </row>
    <row r="550" spans="1:13" s="30" customFormat="1" ht="15.75" customHeight="1">
      <c r="A550" s="50"/>
      <c r="B550" s="58" t="s">
        <v>162</v>
      </c>
      <c r="C550" s="20" t="s">
        <v>163</v>
      </c>
      <c r="D550" s="43">
        <v>880</v>
      </c>
      <c r="E550" s="489">
        <v>880</v>
      </c>
      <c r="F550" s="620">
        <f t="shared" si="99"/>
        <v>1</v>
      </c>
      <c r="G550" s="495">
        <f t="shared" si="101"/>
        <v>880</v>
      </c>
      <c r="H550" s="495"/>
      <c r="I550" s="104"/>
      <c r="J550" s="105"/>
      <c r="K550" s="106"/>
      <c r="L550" s="106"/>
      <c r="M550" s="205"/>
    </row>
    <row r="551" spans="1:13" s="30" customFormat="1" ht="15" customHeight="1">
      <c r="A551" s="50"/>
      <c r="B551" s="58" t="s">
        <v>732</v>
      </c>
      <c r="C551" s="20" t="s">
        <v>174</v>
      </c>
      <c r="D551" s="43">
        <v>3384</v>
      </c>
      <c r="E551" s="489">
        <v>3384</v>
      </c>
      <c r="F551" s="620">
        <f t="shared" si="99"/>
        <v>1</v>
      </c>
      <c r="G551" s="495">
        <f t="shared" si="101"/>
        <v>3384</v>
      </c>
      <c r="H551" s="495"/>
      <c r="I551" s="104"/>
      <c r="J551" s="105"/>
      <c r="K551" s="106"/>
      <c r="L551" s="106"/>
      <c r="M551" s="205"/>
    </row>
    <row r="552" spans="1:13" s="30" customFormat="1" ht="12.75" customHeight="1">
      <c r="A552" s="50"/>
      <c r="B552" s="58" t="s">
        <v>493</v>
      </c>
      <c r="C552" s="20" t="s">
        <v>408</v>
      </c>
      <c r="D552" s="43">
        <v>532</v>
      </c>
      <c r="E552" s="489">
        <v>532</v>
      </c>
      <c r="F552" s="620">
        <f t="shared" si="99"/>
        <v>1</v>
      </c>
      <c r="G552" s="495">
        <f t="shared" si="101"/>
        <v>532</v>
      </c>
      <c r="H552" s="495"/>
      <c r="I552" s="104"/>
      <c r="J552" s="105"/>
      <c r="K552" s="106"/>
      <c r="L552" s="106"/>
      <c r="M552" s="205"/>
    </row>
    <row r="553" spans="1:13" s="30" customFormat="1" ht="15" customHeight="1">
      <c r="A553" s="50"/>
      <c r="B553" s="58" t="s">
        <v>275</v>
      </c>
      <c r="C553" s="20" t="s">
        <v>279</v>
      </c>
      <c r="D553" s="43">
        <v>1836</v>
      </c>
      <c r="E553" s="489">
        <v>1836.4</v>
      </c>
      <c r="F553" s="620">
        <f t="shared" si="99"/>
        <v>1.0002178649237474</v>
      </c>
      <c r="G553" s="495">
        <f t="shared" si="101"/>
        <v>1836.4</v>
      </c>
      <c r="H553" s="495"/>
      <c r="I553" s="104"/>
      <c r="J553" s="105"/>
      <c r="K553" s="106"/>
      <c r="L553" s="106"/>
      <c r="M553" s="205"/>
    </row>
    <row r="554" spans="1:13" s="30" customFormat="1" ht="16.5" customHeight="1">
      <c r="A554" s="50"/>
      <c r="B554" s="58" t="s">
        <v>734</v>
      </c>
      <c r="C554" s="20" t="s">
        <v>735</v>
      </c>
      <c r="D554" s="43">
        <v>1835</v>
      </c>
      <c r="E554" s="489">
        <v>1834.53</v>
      </c>
      <c r="F554" s="620">
        <f t="shared" si="99"/>
        <v>0.9997438692098093</v>
      </c>
      <c r="G554" s="495">
        <f t="shared" si="101"/>
        <v>1834.53</v>
      </c>
      <c r="H554" s="495"/>
      <c r="I554" s="104"/>
      <c r="J554" s="105"/>
      <c r="K554" s="106"/>
      <c r="L554" s="106"/>
      <c r="M554" s="205"/>
    </row>
    <row r="555" spans="1:13" s="30" customFormat="1" ht="15.75" customHeight="1">
      <c r="A555" s="50"/>
      <c r="B555" s="23" t="s">
        <v>738</v>
      </c>
      <c r="C555" s="20" t="s">
        <v>739</v>
      </c>
      <c r="D555" s="43">
        <v>17222</v>
      </c>
      <c r="E555" s="489">
        <v>17222</v>
      </c>
      <c r="F555" s="620">
        <f t="shared" si="99"/>
        <v>1</v>
      </c>
      <c r="G555" s="495">
        <f t="shared" si="101"/>
        <v>17222</v>
      </c>
      <c r="H555" s="495"/>
      <c r="I555" s="104"/>
      <c r="J555" s="105"/>
      <c r="K555" s="106"/>
      <c r="L555" s="106"/>
      <c r="M555" s="205"/>
    </row>
    <row r="556" spans="1:13" s="30" customFormat="1" ht="15.75" customHeight="1">
      <c r="A556" s="50"/>
      <c r="B556" s="23" t="s">
        <v>177</v>
      </c>
      <c r="C556" s="21" t="s">
        <v>178</v>
      </c>
      <c r="D556" s="43">
        <v>1208</v>
      </c>
      <c r="E556" s="489">
        <v>1208.21</v>
      </c>
      <c r="F556" s="620">
        <f t="shared" si="99"/>
        <v>1.0001738410596026</v>
      </c>
      <c r="G556" s="495">
        <f t="shared" si="101"/>
        <v>1208.21</v>
      </c>
      <c r="H556" s="495"/>
      <c r="I556" s="104"/>
      <c r="J556" s="105"/>
      <c r="K556" s="106"/>
      <c r="L556" s="106"/>
      <c r="M556" s="205"/>
    </row>
    <row r="557" spans="1:13" s="30" customFormat="1" ht="15" customHeight="1">
      <c r="A557" s="50"/>
      <c r="B557" s="23" t="s">
        <v>276</v>
      </c>
      <c r="C557" s="20" t="s">
        <v>672</v>
      </c>
      <c r="D557" s="43">
        <v>1225</v>
      </c>
      <c r="E557" s="489">
        <v>1225</v>
      </c>
      <c r="F557" s="620">
        <f t="shared" si="99"/>
        <v>1</v>
      </c>
      <c r="G557" s="495">
        <f t="shared" si="101"/>
        <v>1225</v>
      </c>
      <c r="H557" s="495"/>
      <c r="I557" s="104"/>
      <c r="J557" s="105"/>
      <c r="K557" s="106"/>
      <c r="L557" s="106"/>
      <c r="M557" s="205"/>
    </row>
    <row r="558" spans="1:13" s="30" customFormat="1" ht="13.5" customHeight="1">
      <c r="A558" s="50"/>
      <c r="B558" s="23" t="s">
        <v>277</v>
      </c>
      <c r="C558" s="20" t="s">
        <v>280</v>
      </c>
      <c r="D558" s="43">
        <v>834</v>
      </c>
      <c r="E558" s="489">
        <v>833.85</v>
      </c>
      <c r="F558" s="620">
        <f t="shared" si="99"/>
        <v>0.9998201438848922</v>
      </c>
      <c r="G558" s="495">
        <f t="shared" si="101"/>
        <v>833.85</v>
      </c>
      <c r="H558" s="495"/>
      <c r="I558" s="104"/>
      <c r="J558" s="105"/>
      <c r="K558" s="106"/>
      <c r="L558" s="106"/>
      <c r="M558" s="205"/>
    </row>
    <row r="559" spans="1:13" s="30" customFormat="1" ht="12.75" customHeight="1">
      <c r="A559" s="50"/>
      <c r="B559" s="23" t="s">
        <v>278</v>
      </c>
      <c r="C559" s="20" t="s">
        <v>691</v>
      </c>
      <c r="D559" s="43">
        <v>2540</v>
      </c>
      <c r="E559" s="489">
        <v>2537.49</v>
      </c>
      <c r="F559" s="620">
        <f t="shared" si="99"/>
        <v>0.9990118110236219</v>
      </c>
      <c r="G559" s="495">
        <f t="shared" si="101"/>
        <v>2537.49</v>
      </c>
      <c r="H559" s="495"/>
      <c r="I559" s="104"/>
      <c r="J559" s="105"/>
      <c r="K559" s="106"/>
      <c r="L559" s="106"/>
      <c r="M559" s="205"/>
    </row>
    <row r="560" spans="1:13" s="30" customFormat="1" ht="18.75" customHeight="1">
      <c r="A560" s="84" t="s">
        <v>299</v>
      </c>
      <c r="B560" s="68"/>
      <c r="C560" s="39" t="s">
        <v>300</v>
      </c>
      <c r="D560" s="103">
        <f>SUM(D561:D580)</f>
        <v>1133270</v>
      </c>
      <c r="E560" s="491">
        <f aca="true" t="shared" si="102" ref="E560:M560">SUM(E561:E580)</f>
        <v>1133270.0000000002</v>
      </c>
      <c r="F560" s="622">
        <f t="shared" si="99"/>
        <v>1.0000000000000002</v>
      </c>
      <c r="G560" s="491">
        <f t="shared" si="102"/>
        <v>1101494.8000000003</v>
      </c>
      <c r="H560" s="491">
        <f t="shared" si="102"/>
        <v>552654.77</v>
      </c>
      <c r="I560" s="491">
        <f t="shared" si="102"/>
        <v>102765.31</v>
      </c>
      <c r="J560" s="491">
        <f t="shared" si="102"/>
        <v>0</v>
      </c>
      <c r="K560" s="491">
        <f t="shared" si="102"/>
        <v>0</v>
      </c>
      <c r="L560" s="491">
        <f t="shared" si="102"/>
        <v>0</v>
      </c>
      <c r="M560" s="918">
        <f t="shared" si="102"/>
        <v>31775.2</v>
      </c>
    </row>
    <row r="561" spans="1:13" s="30" customFormat="1" ht="13.5" customHeight="1">
      <c r="A561" s="50"/>
      <c r="B561" s="58" t="s">
        <v>544</v>
      </c>
      <c r="C561" s="20" t="s">
        <v>206</v>
      </c>
      <c r="D561" s="43">
        <v>430</v>
      </c>
      <c r="E561" s="489">
        <v>429.95</v>
      </c>
      <c r="F561" s="620">
        <f t="shared" si="99"/>
        <v>0.9998837209302325</v>
      </c>
      <c r="G561" s="495">
        <f aca="true" t="shared" si="103" ref="G561:G579">E561</f>
        <v>429.95</v>
      </c>
      <c r="H561" s="495"/>
      <c r="I561" s="104"/>
      <c r="J561" s="105"/>
      <c r="K561" s="106"/>
      <c r="L561" s="106"/>
      <c r="M561" s="205"/>
    </row>
    <row r="562" spans="1:13" s="30" customFormat="1" ht="12.75" customHeight="1">
      <c r="A562" s="50"/>
      <c r="B562" s="23" t="s">
        <v>719</v>
      </c>
      <c r="C562" s="20" t="s">
        <v>525</v>
      </c>
      <c r="D562" s="43">
        <v>510276</v>
      </c>
      <c r="E562" s="489">
        <v>510275.9</v>
      </c>
      <c r="F562" s="620">
        <f t="shared" si="99"/>
        <v>0.9999998040276243</v>
      </c>
      <c r="G562" s="495">
        <f t="shared" si="103"/>
        <v>510275.9</v>
      </c>
      <c r="H562" s="495">
        <f>G562</f>
        <v>510275.9</v>
      </c>
      <c r="I562" s="104"/>
      <c r="J562" s="105"/>
      <c r="K562" s="106"/>
      <c r="L562" s="106"/>
      <c r="M562" s="205"/>
    </row>
    <row r="563" spans="1:13" s="30" customFormat="1" ht="12" customHeight="1">
      <c r="A563" s="50"/>
      <c r="B563" s="23" t="s">
        <v>722</v>
      </c>
      <c r="C563" s="20" t="s">
        <v>723</v>
      </c>
      <c r="D563" s="43">
        <v>37749</v>
      </c>
      <c r="E563" s="489">
        <v>37748.87</v>
      </c>
      <c r="F563" s="620">
        <f t="shared" si="99"/>
        <v>0.9999965562001644</v>
      </c>
      <c r="G563" s="495">
        <f t="shared" si="103"/>
        <v>37748.87</v>
      </c>
      <c r="H563" s="495">
        <f>G563</f>
        <v>37748.87</v>
      </c>
      <c r="I563" s="104"/>
      <c r="J563" s="105"/>
      <c r="K563" s="106"/>
      <c r="L563" s="106"/>
      <c r="M563" s="205"/>
    </row>
    <row r="564" spans="1:13" s="30" customFormat="1" ht="12" customHeight="1">
      <c r="A564" s="50"/>
      <c r="B564" s="58" t="s">
        <v>142</v>
      </c>
      <c r="C564" s="20" t="s">
        <v>122</v>
      </c>
      <c r="D564" s="43">
        <v>89983</v>
      </c>
      <c r="E564" s="489">
        <v>89983.01</v>
      </c>
      <c r="F564" s="620">
        <f t="shared" si="99"/>
        <v>1.0000001111321026</v>
      </c>
      <c r="G564" s="495">
        <f t="shared" si="103"/>
        <v>89983.01</v>
      </c>
      <c r="H564" s="495"/>
      <c r="I564" s="496">
        <f>G564</f>
        <v>89983.01</v>
      </c>
      <c r="J564" s="105"/>
      <c r="K564" s="106"/>
      <c r="L564" s="106"/>
      <c r="M564" s="205"/>
    </row>
    <row r="565" spans="1:13" s="30" customFormat="1" ht="12.75" customHeight="1">
      <c r="A565" s="50"/>
      <c r="B565" s="58" t="s">
        <v>724</v>
      </c>
      <c r="C565" s="20" t="s">
        <v>725</v>
      </c>
      <c r="D565" s="43">
        <v>12782</v>
      </c>
      <c r="E565" s="489">
        <v>12782.3</v>
      </c>
      <c r="F565" s="620">
        <f t="shared" si="99"/>
        <v>1.000023470505398</v>
      </c>
      <c r="G565" s="495">
        <f t="shared" si="103"/>
        <v>12782.3</v>
      </c>
      <c r="H565" s="495"/>
      <c r="I565" s="496">
        <f>G565</f>
        <v>12782.3</v>
      </c>
      <c r="J565" s="105"/>
      <c r="K565" s="106"/>
      <c r="L565" s="106"/>
      <c r="M565" s="205"/>
    </row>
    <row r="566" spans="1:13" s="30" customFormat="1" ht="13.5" customHeight="1">
      <c r="A566" s="50"/>
      <c r="B566" s="58" t="s">
        <v>491</v>
      </c>
      <c r="C566" s="20" t="s">
        <v>492</v>
      </c>
      <c r="D566" s="43">
        <v>4630</v>
      </c>
      <c r="E566" s="489">
        <v>4630</v>
      </c>
      <c r="F566" s="620">
        <f t="shared" si="99"/>
        <v>1</v>
      </c>
      <c r="G566" s="495">
        <f t="shared" si="103"/>
        <v>4630</v>
      </c>
      <c r="H566" s="495">
        <f>G566</f>
        <v>4630</v>
      </c>
      <c r="I566" s="104"/>
      <c r="J566" s="105"/>
      <c r="K566" s="106"/>
      <c r="L566" s="106"/>
      <c r="M566" s="205"/>
    </row>
    <row r="567" spans="1:13" s="30" customFormat="1" ht="15" customHeight="1">
      <c r="A567" s="50"/>
      <c r="B567" s="58" t="s">
        <v>726</v>
      </c>
      <c r="C567" s="20" t="s">
        <v>125</v>
      </c>
      <c r="D567" s="43">
        <v>259657</v>
      </c>
      <c r="E567" s="489">
        <v>259656.21</v>
      </c>
      <c r="F567" s="620">
        <f t="shared" si="99"/>
        <v>0.9999969575247345</v>
      </c>
      <c r="G567" s="495">
        <f t="shared" si="103"/>
        <v>259656.21</v>
      </c>
      <c r="H567" s="495"/>
      <c r="I567" s="104"/>
      <c r="J567" s="105"/>
      <c r="K567" s="106"/>
      <c r="L567" s="106"/>
      <c r="M567" s="205"/>
    </row>
    <row r="568" spans="1:13" s="30" customFormat="1" ht="13.5" customHeight="1">
      <c r="A568" s="50"/>
      <c r="B568" s="58" t="s">
        <v>728</v>
      </c>
      <c r="C568" s="20" t="s">
        <v>172</v>
      </c>
      <c r="D568" s="43">
        <v>70526</v>
      </c>
      <c r="E568" s="489">
        <v>70526</v>
      </c>
      <c r="F568" s="620">
        <f t="shared" si="99"/>
        <v>1</v>
      </c>
      <c r="G568" s="495">
        <f t="shared" si="103"/>
        <v>70526</v>
      </c>
      <c r="H568" s="495"/>
      <c r="I568" s="104"/>
      <c r="J568" s="105"/>
      <c r="K568" s="106"/>
      <c r="L568" s="106"/>
      <c r="M568" s="205"/>
    </row>
    <row r="569" spans="1:13" s="30" customFormat="1" ht="13.5" customHeight="1">
      <c r="A569" s="50"/>
      <c r="B569" s="58" t="s">
        <v>730</v>
      </c>
      <c r="C569" s="20" t="s">
        <v>173</v>
      </c>
      <c r="D569" s="43">
        <v>18439</v>
      </c>
      <c r="E569" s="489">
        <v>18439.45</v>
      </c>
      <c r="F569" s="620">
        <f t="shared" si="99"/>
        <v>1.0000244047941862</v>
      </c>
      <c r="G569" s="495">
        <f t="shared" si="103"/>
        <v>18439.45</v>
      </c>
      <c r="H569" s="495"/>
      <c r="I569" s="104"/>
      <c r="J569" s="105"/>
      <c r="K569" s="106"/>
      <c r="L569" s="106"/>
      <c r="M569" s="205"/>
    </row>
    <row r="570" spans="1:13" s="30" customFormat="1" ht="13.5" customHeight="1">
      <c r="A570" s="50"/>
      <c r="B570" s="58" t="s">
        <v>162</v>
      </c>
      <c r="C570" s="20" t="s">
        <v>163</v>
      </c>
      <c r="D570" s="43">
        <v>272</v>
      </c>
      <c r="E570" s="489">
        <v>272</v>
      </c>
      <c r="F570" s="620">
        <f t="shared" si="99"/>
        <v>1</v>
      </c>
      <c r="G570" s="495">
        <f t="shared" si="103"/>
        <v>272</v>
      </c>
      <c r="H570" s="495"/>
      <c r="I570" s="104"/>
      <c r="J570" s="105"/>
      <c r="K570" s="106"/>
      <c r="L570" s="106"/>
      <c r="M570" s="205"/>
    </row>
    <row r="571" spans="1:13" s="30" customFormat="1" ht="12" customHeight="1">
      <c r="A571" s="50"/>
      <c r="B571" s="58" t="s">
        <v>732</v>
      </c>
      <c r="C571" s="20" t="s">
        <v>174</v>
      </c>
      <c r="D571" s="43">
        <v>26918</v>
      </c>
      <c r="E571" s="489">
        <v>26918</v>
      </c>
      <c r="F571" s="620">
        <f t="shared" si="99"/>
        <v>1</v>
      </c>
      <c r="G571" s="495">
        <f t="shared" si="103"/>
        <v>26918</v>
      </c>
      <c r="H571" s="495"/>
      <c r="I571" s="104"/>
      <c r="J571" s="105"/>
      <c r="K571" s="106"/>
      <c r="L571" s="106"/>
      <c r="M571" s="205"/>
    </row>
    <row r="572" spans="1:13" s="30" customFormat="1" ht="14.25" customHeight="1">
      <c r="A572" s="50"/>
      <c r="B572" s="58" t="s">
        <v>493</v>
      </c>
      <c r="C572" s="20" t="s">
        <v>408</v>
      </c>
      <c r="D572" s="43">
        <v>60</v>
      </c>
      <c r="E572" s="489">
        <v>60</v>
      </c>
      <c r="F572" s="620">
        <f t="shared" si="99"/>
        <v>1</v>
      </c>
      <c r="G572" s="495">
        <f t="shared" si="103"/>
        <v>60</v>
      </c>
      <c r="H572" s="495"/>
      <c r="I572" s="104"/>
      <c r="J572" s="105"/>
      <c r="K572" s="106"/>
      <c r="L572" s="106"/>
      <c r="M572" s="205"/>
    </row>
    <row r="573" spans="1:13" s="30" customFormat="1" ht="14.25" customHeight="1">
      <c r="A573" s="50"/>
      <c r="B573" s="58" t="s">
        <v>282</v>
      </c>
      <c r="C573" s="20" t="s">
        <v>284</v>
      </c>
      <c r="D573" s="43">
        <v>40</v>
      </c>
      <c r="E573" s="489">
        <v>40</v>
      </c>
      <c r="F573" s="620">
        <f t="shared" si="99"/>
        <v>1</v>
      </c>
      <c r="G573" s="495">
        <f t="shared" si="103"/>
        <v>40</v>
      </c>
      <c r="H573" s="495"/>
      <c r="I573" s="104"/>
      <c r="J573" s="105"/>
      <c r="K573" s="106"/>
      <c r="L573" s="106"/>
      <c r="M573" s="205"/>
    </row>
    <row r="574" spans="1:13" s="30" customFormat="1" ht="14.25" customHeight="1">
      <c r="A574" s="50"/>
      <c r="B574" s="58" t="s">
        <v>275</v>
      </c>
      <c r="C574" s="20" t="s">
        <v>279</v>
      </c>
      <c r="D574" s="43">
        <v>339</v>
      </c>
      <c r="E574" s="489">
        <v>339.22</v>
      </c>
      <c r="F574" s="620">
        <f t="shared" si="99"/>
        <v>1.0006489675516226</v>
      </c>
      <c r="G574" s="495">
        <f t="shared" si="103"/>
        <v>339.22</v>
      </c>
      <c r="H574" s="495"/>
      <c r="I574" s="104"/>
      <c r="J574" s="105"/>
      <c r="K574" s="106"/>
      <c r="L574" s="106"/>
      <c r="M574" s="205"/>
    </row>
    <row r="575" spans="1:13" s="30" customFormat="1" ht="13.5" customHeight="1">
      <c r="A575" s="50"/>
      <c r="B575" s="58" t="s">
        <v>738</v>
      </c>
      <c r="C575" s="20" t="s">
        <v>739</v>
      </c>
      <c r="D575" s="43">
        <v>29576</v>
      </c>
      <c r="E575" s="489">
        <v>29576</v>
      </c>
      <c r="F575" s="620">
        <f t="shared" si="99"/>
        <v>1</v>
      </c>
      <c r="G575" s="495">
        <f t="shared" si="103"/>
        <v>29576</v>
      </c>
      <c r="H575" s="495"/>
      <c r="I575" s="104"/>
      <c r="J575" s="105"/>
      <c r="K575" s="106"/>
      <c r="L575" s="106"/>
      <c r="M575" s="205"/>
    </row>
    <row r="576" spans="1:13" s="30" customFormat="1" ht="14.25" customHeight="1">
      <c r="A576" s="50"/>
      <c r="B576" s="58" t="s">
        <v>126</v>
      </c>
      <c r="C576" s="20" t="s">
        <v>127</v>
      </c>
      <c r="D576" s="43">
        <v>12461</v>
      </c>
      <c r="E576" s="489">
        <v>12460.77</v>
      </c>
      <c r="F576" s="620">
        <f t="shared" si="99"/>
        <v>0.9999815424123265</v>
      </c>
      <c r="G576" s="495">
        <f t="shared" si="103"/>
        <v>12460.77</v>
      </c>
      <c r="H576" s="495"/>
      <c r="I576" s="104"/>
      <c r="J576" s="105"/>
      <c r="K576" s="106"/>
      <c r="L576" s="106"/>
      <c r="M576" s="205"/>
    </row>
    <row r="577" spans="1:13" s="30" customFormat="1" ht="13.5" customHeight="1">
      <c r="A577" s="50"/>
      <c r="B577" s="58" t="s">
        <v>177</v>
      </c>
      <c r="C577" s="21" t="s">
        <v>178</v>
      </c>
      <c r="D577" s="43">
        <v>27078</v>
      </c>
      <c r="E577" s="489">
        <v>27078.07</v>
      </c>
      <c r="F577" s="620">
        <f t="shared" si="99"/>
        <v>1.0000025851244552</v>
      </c>
      <c r="G577" s="495">
        <f t="shared" si="103"/>
        <v>27078.07</v>
      </c>
      <c r="H577" s="495"/>
      <c r="I577" s="104"/>
      <c r="J577" s="105"/>
      <c r="K577" s="106"/>
      <c r="L577" s="106"/>
      <c r="M577" s="205"/>
    </row>
    <row r="578" spans="1:13" s="30" customFormat="1" ht="15" customHeight="1">
      <c r="A578" s="50"/>
      <c r="B578" s="58" t="s">
        <v>277</v>
      </c>
      <c r="C578" s="20" t="s">
        <v>280</v>
      </c>
      <c r="D578" s="43">
        <v>143</v>
      </c>
      <c r="E578" s="489">
        <v>143.06</v>
      </c>
      <c r="F578" s="620">
        <f t="shared" si="99"/>
        <v>1.0004195804195803</v>
      </c>
      <c r="G578" s="495">
        <f t="shared" si="103"/>
        <v>143.06</v>
      </c>
      <c r="H578" s="495"/>
      <c r="I578" s="104"/>
      <c r="J578" s="105"/>
      <c r="K578" s="106"/>
      <c r="L578" s="106"/>
      <c r="M578" s="205"/>
    </row>
    <row r="579" spans="1:13" s="30" customFormat="1" ht="15" customHeight="1">
      <c r="A579" s="50"/>
      <c r="B579" s="58" t="s">
        <v>278</v>
      </c>
      <c r="C579" s="20" t="s">
        <v>691</v>
      </c>
      <c r="D579" s="43">
        <v>136</v>
      </c>
      <c r="E579" s="489">
        <v>135.99</v>
      </c>
      <c r="F579" s="620">
        <f t="shared" si="99"/>
        <v>0.9999264705882354</v>
      </c>
      <c r="G579" s="495">
        <f t="shared" si="103"/>
        <v>135.99</v>
      </c>
      <c r="H579" s="495"/>
      <c r="I579" s="104"/>
      <c r="J579" s="105"/>
      <c r="K579" s="106"/>
      <c r="L579" s="106"/>
      <c r="M579" s="205"/>
    </row>
    <row r="580" spans="1:13" s="30" customFormat="1" ht="15" customHeight="1">
      <c r="A580" s="50"/>
      <c r="B580" s="58" t="s">
        <v>715</v>
      </c>
      <c r="C580" s="20" t="s">
        <v>556</v>
      </c>
      <c r="D580" s="43">
        <v>31775</v>
      </c>
      <c r="E580" s="489">
        <v>31775.2</v>
      </c>
      <c r="F580" s="620">
        <f t="shared" si="99"/>
        <v>1.000006294256491</v>
      </c>
      <c r="G580" s="495"/>
      <c r="H580" s="495"/>
      <c r="I580" s="104"/>
      <c r="J580" s="105"/>
      <c r="K580" s="106"/>
      <c r="L580" s="106"/>
      <c r="M580" s="497">
        <f>E580</f>
        <v>31775.2</v>
      </c>
    </row>
    <row r="581" spans="1:13" s="30" customFormat="1" ht="18" customHeight="1">
      <c r="A581" s="84" t="s">
        <v>301</v>
      </c>
      <c r="B581" s="70"/>
      <c r="C581" s="39" t="s">
        <v>302</v>
      </c>
      <c r="D581" s="103">
        <f>SUM(D582:D602)</f>
        <v>360776</v>
      </c>
      <c r="E581" s="491">
        <f>SUM(E582:E602)</f>
        <v>358576.00000000006</v>
      </c>
      <c r="F581" s="622">
        <f t="shared" si="99"/>
        <v>0.9939020333946827</v>
      </c>
      <c r="G581" s="491">
        <f aca="true" t="shared" si="104" ref="G581:M581">SUM(G582:G602)</f>
        <v>358576.00000000006</v>
      </c>
      <c r="H581" s="491">
        <f t="shared" si="104"/>
        <v>28592.57</v>
      </c>
      <c r="I581" s="491">
        <f t="shared" si="104"/>
        <v>3571.3599999999997</v>
      </c>
      <c r="J581" s="491">
        <f t="shared" si="104"/>
        <v>0</v>
      </c>
      <c r="K581" s="491">
        <f t="shared" si="104"/>
        <v>0</v>
      </c>
      <c r="L581" s="491">
        <f t="shared" si="104"/>
        <v>0</v>
      </c>
      <c r="M581" s="918">
        <f t="shared" si="104"/>
        <v>0</v>
      </c>
    </row>
    <row r="582" spans="1:13" s="30" customFormat="1" ht="15.75" customHeight="1">
      <c r="A582" s="50"/>
      <c r="B582" s="58" t="s">
        <v>537</v>
      </c>
      <c r="C582" s="20" t="s">
        <v>341</v>
      </c>
      <c r="D582" s="106">
        <v>92000</v>
      </c>
      <c r="E582" s="489">
        <v>89800</v>
      </c>
      <c r="F582" s="620">
        <f t="shared" si="99"/>
        <v>0.9760869565217392</v>
      </c>
      <c r="G582" s="495">
        <f aca="true" t="shared" si="105" ref="G582:G587">E582</f>
        <v>89800</v>
      </c>
      <c r="H582" s="495"/>
      <c r="I582" s="104"/>
      <c r="J582" s="104">
        <v>0</v>
      </c>
      <c r="K582" s="106"/>
      <c r="L582" s="106"/>
      <c r="M582" s="205"/>
    </row>
    <row r="583" spans="1:13" s="30" customFormat="1" ht="15.75" customHeight="1">
      <c r="A583" s="50"/>
      <c r="B583" s="58" t="s">
        <v>342</v>
      </c>
      <c r="C583" s="20" t="s">
        <v>341</v>
      </c>
      <c r="D583" s="106">
        <v>127296</v>
      </c>
      <c r="E583" s="489">
        <v>127296</v>
      </c>
      <c r="F583" s="620">
        <f t="shared" si="99"/>
        <v>1</v>
      </c>
      <c r="G583" s="495">
        <f t="shared" si="105"/>
        <v>127296</v>
      </c>
      <c r="H583" s="495"/>
      <c r="I583" s="104"/>
      <c r="J583" s="104">
        <v>0</v>
      </c>
      <c r="K583" s="106"/>
      <c r="L583" s="106"/>
      <c r="M583" s="205"/>
    </row>
    <row r="584" spans="1:13" s="30" customFormat="1" ht="15" customHeight="1">
      <c r="A584" s="50"/>
      <c r="B584" s="58" t="s">
        <v>343</v>
      </c>
      <c r="C584" s="20" t="s">
        <v>341</v>
      </c>
      <c r="D584" s="106">
        <v>59904</v>
      </c>
      <c r="E584" s="489">
        <v>59904</v>
      </c>
      <c r="F584" s="620">
        <f t="shared" si="99"/>
        <v>1</v>
      </c>
      <c r="G584" s="495">
        <f t="shared" si="105"/>
        <v>59904</v>
      </c>
      <c r="H584" s="495"/>
      <c r="I584" s="104"/>
      <c r="J584" s="104">
        <v>0</v>
      </c>
      <c r="K584" s="106"/>
      <c r="L584" s="106"/>
      <c r="M584" s="205"/>
    </row>
    <row r="585" spans="1:13" s="30" customFormat="1" ht="15" customHeight="1">
      <c r="A585" s="50"/>
      <c r="B585" s="58" t="s">
        <v>502</v>
      </c>
      <c r="C585" s="20" t="s">
        <v>503</v>
      </c>
      <c r="D585" s="106">
        <v>850</v>
      </c>
      <c r="E585" s="489">
        <v>850</v>
      </c>
      <c r="F585" s="620">
        <f t="shared" si="99"/>
        <v>1</v>
      </c>
      <c r="G585" s="495">
        <f t="shared" si="105"/>
        <v>850</v>
      </c>
      <c r="H585" s="495"/>
      <c r="I585" s="104"/>
      <c r="J585" s="104"/>
      <c r="K585" s="106"/>
      <c r="L585" s="106"/>
      <c r="M585" s="205"/>
    </row>
    <row r="586" spans="1:13" s="30" customFormat="1" ht="15.75" customHeight="1">
      <c r="A586" s="50"/>
      <c r="B586" s="58" t="s">
        <v>262</v>
      </c>
      <c r="C586" s="20" t="s">
        <v>525</v>
      </c>
      <c r="D586" s="106">
        <v>3978</v>
      </c>
      <c r="E586" s="489">
        <v>3978</v>
      </c>
      <c r="F586" s="620">
        <f t="shared" si="99"/>
        <v>1</v>
      </c>
      <c r="G586" s="495">
        <f t="shared" si="105"/>
        <v>3978</v>
      </c>
      <c r="H586" s="495">
        <f>G586</f>
        <v>3978</v>
      </c>
      <c r="I586" s="104"/>
      <c r="J586" s="104"/>
      <c r="K586" s="106"/>
      <c r="L586" s="106"/>
      <c r="M586" s="205"/>
    </row>
    <row r="587" spans="1:13" s="30" customFormat="1" ht="13.5" customHeight="1">
      <c r="A587" s="50"/>
      <c r="B587" s="58" t="s">
        <v>263</v>
      </c>
      <c r="C587" s="20" t="s">
        <v>525</v>
      </c>
      <c r="D587" s="106">
        <v>1872</v>
      </c>
      <c r="E587" s="489">
        <v>1872</v>
      </c>
      <c r="F587" s="620">
        <f t="shared" si="99"/>
        <v>1</v>
      </c>
      <c r="G587" s="495">
        <f t="shared" si="105"/>
        <v>1872</v>
      </c>
      <c r="H587" s="495">
        <f>G587</f>
        <v>1872</v>
      </c>
      <c r="I587" s="104"/>
      <c r="J587" s="104"/>
      <c r="K587" s="106"/>
      <c r="L587" s="106"/>
      <c r="M587" s="205"/>
    </row>
    <row r="588" spans="1:13" s="30" customFormat="1" ht="13.5" customHeight="1">
      <c r="A588" s="50"/>
      <c r="B588" s="58" t="s">
        <v>121</v>
      </c>
      <c r="C588" s="20" t="s">
        <v>156</v>
      </c>
      <c r="D588" s="106">
        <v>2131</v>
      </c>
      <c r="E588" s="489">
        <v>2130.7</v>
      </c>
      <c r="F588" s="620">
        <f t="shared" si="99"/>
        <v>0.9998592210229938</v>
      </c>
      <c r="G588" s="495">
        <f aca="true" t="shared" si="106" ref="G588:G602">E588</f>
        <v>2130.7</v>
      </c>
      <c r="H588" s="495"/>
      <c r="I588" s="496">
        <f aca="true" t="shared" si="107" ref="I588:I593">G588</f>
        <v>2130.7</v>
      </c>
      <c r="J588" s="104"/>
      <c r="K588" s="106"/>
      <c r="L588" s="106"/>
      <c r="M588" s="205"/>
    </row>
    <row r="589" spans="1:13" s="30" customFormat="1" ht="15" customHeight="1">
      <c r="A589" s="50"/>
      <c r="B589" s="58" t="s">
        <v>264</v>
      </c>
      <c r="C589" s="20" t="s">
        <v>156</v>
      </c>
      <c r="D589" s="106">
        <v>680</v>
      </c>
      <c r="E589" s="489">
        <v>680.25</v>
      </c>
      <c r="F589" s="620">
        <f t="shared" si="99"/>
        <v>1.0003676470588236</v>
      </c>
      <c r="G589" s="495">
        <f t="shared" si="106"/>
        <v>680.25</v>
      </c>
      <c r="H589" s="495"/>
      <c r="I589" s="496">
        <f t="shared" si="107"/>
        <v>680.25</v>
      </c>
      <c r="J589" s="104"/>
      <c r="K589" s="106"/>
      <c r="L589" s="106"/>
      <c r="M589" s="205"/>
    </row>
    <row r="590" spans="1:13" s="30" customFormat="1" ht="15.75" customHeight="1">
      <c r="A590" s="50"/>
      <c r="B590" s="58" t="s">
        <v>265</v>
      </c>
      <c r="C590" s="20" t="s">
        <v>156</v>
      </c>
      <c r="D590" s="106">
        <v>320</v>
      </c>
      <c r="E590" s="489">
        <v>320.13</v>
      </c>
      <c r="F590" s="620">
        <f t="shared" si="99"/>
        <v>1.00040625</v>
      </c>
      <c r="G590" s="495">
        <f t="shared" si="106"/>
        <v>320.13</v>
      </c>
      <c r="H590" s="495"/>
      <c r="I590" s="496">
        <f t="shared" si="107"/>
        <v>320.13</v>
      </c>
      <c r="J590" s="104"/>
      <c r="K590" s="106"/>
      <c r="L590" s="106"/>
      <c r="M590" s="205"/>
    </row>
    <row r="591" spans="1:13" s="30" customFormat="1" ht="15" customHeight="1">
      <c r="A591" s="50"/>
      <c r="B591" s="58" t="s">
        <v>724</v>
      </c>
      <c r="C591" s="20" t="s">
        <v>725</v>
      </c>
      <c r="D591" s="106">
        <v>297</v>
      </c>
      <c r="E591" s="489">
        <v>296.94</v>
      </c>
      <c r="F591" s="620">
        <f t="shared" si="99"/>
        <v>0.9997979797979798</v>
      </c>
      <c r="G591" s="495">
        <f t="shared" si="106"/>
        <v>296.94</v>
      </c>
      <c r="H591" s="495"/>
      <c r="I591" s="496">
        <f t="shared" si="107"/>
        <v>296.94</v>
      </c>
      <c r="J591" s="104"/>
      <c r="K591" s="106"/>
      <c r="L591" s="106"/>
      <c r="M591" s="205"/>
    </row>
    <row r="592" spans="1:13" s="30" customFormat="1" ht="14.25" customHeight="1">
      <c r="A592" s="50"/>
      <c r="B592" s="58" t="s">
        <v>266</v>
      </c>
      <c r="C592" s="20" t="s">
        <v>725</v>
      </c>
      <c r="D592" s="106">
        <v>97</v>
      </c>
      <c r="E592" s="489">
        <v>97.45</v>
      </c>
      <c r="F592" s="620">
        <f t="shared" si="99"/>
        <v>1.004639175257732</v>
      </c>
      <c r="G592" s="495">
        <f t="shared" si="106"/>
        <v>97.45</v>
      </c>
      <c r="H592" s="495"/>
      <c r="I592" s="496">
        <f t="shared" si="107"/>
        <v>97.45</v>
      </c>
      <c r="J592" s="104"/>
      <c r="K592" s="106"/>
      <c r="L592" s="106"/>
      <c r="M592" s="205"/>
    </row>
    <row r="593" spans="1:13" s="30" customFormat="1" ht="13.5" customHeight="1">
      <c r="A593" s="50"/>
      <c r="B593" s="58" t="s">
        <v>267</v>
      </c>
      <c r="C593" s="20" t="s">
        <v>725</v>
      </c>
      <c r="D593" s="106">
        <v>46</v>
      </c>
      <c r="E593" s="489">
        <v>45.89</v>
      </c>
      <c r="F593" s="620">
        <f t="shared" si="99"/>
        <v>0.9976086956521739</v>
      </c>
      <c r="G593" s="495">
        <f t="shared" si="106"/>
        <v>45.89</v>
      </c>
      <c r="H593" s="495"/>
      <c r="I593" s="496">
        <f t="shared" si="107"/>
        <v>45.89</v>
      </c>
      <c r="J593" s="104"/>
      <c r="K593" s="106"/>
      <c r="L593" s="106"/>
      <c r="M593" s="205"/>
    </row>
    <row r="594" spans="1:13" s="30" customFormat="1" ht="12.75" customHeight="1">
      <c r="A594" s="50"/>
      <c r="B594" s="58" t="s">
        <v>491</v>
      </c>
      <c r="C594" s="20" t="s">
        <v>492</v>
      </c>
      <c r="D594" s="106">
        <v>22743</v>
      </c>
      <c r="E594" s="489">
        <v>22742.57</v>
      </c>
      <c r="F594" s="620">
        <f t="shared" si="99"/>
        <v>0.9999810930835862</v>
      </c>
      <c r="G594" s="495">
        <f t="shared" si="106"/>
        <v>22742.57</v>
      </c>
      <c r="H594" s="495">
        <f>G594</f>
        <v>22742.57</v>
      </c>
      <c r="I594" s="104"/>
      <c r="J594" s="104"/>
      <c r="K594" s="106"/>
      <c r="L594" s="106"/>
      <c r="M594" s="205"/>
    </row>
    <row r="595" spans="1:13" s="30" customFormat="1" ht="14.25" customHeight="1">
      <c r="A595" s="50"/>
      <c r="B595" s="58" t="s">
        <v>726</v>
      </c>
      <c r="C595" s="20" t="s">
        <v>727</v>
      </c>
      <c r="D595" s="106">
        <v>13355</v>
      </c>
      <c r="E595" s="489">
        <v>13355</v>
      </c>
      <c r="F595" s="620">
        <f t="shared" si="99"/>
        <v>1</v>
      </c>
      <c r="G595" s="495">
        <f t="shared" si="106"/>
        <v>13355</v>
      </c>
      <c r="H595" s="495"/>
      <c r="I595" s="104"/>
      <c r="J595" s="104"/>
      <c r="K595" s="106"/>
      <c r="L595" s="106"/>
      <c r="M595" s="205"/>
    </row>
    <row r="596" spans="1:13" s="30" customFormat="1" ht="14.25" customHeight="1">
      <c r="A596" s="50"/>
      <c r="B596" s="58" t="s">
        <v>330</v>
      </c>
      <c r="C596" s="20" t="s">
        <v>727</v>
      </c>
      <c r="D596" s="106">
        <v>692</v>
      </c>
      <c r="E596" s="489">
        <v>691.07</v>
      </c>
      <c r="F596" s="620">
        <f t="shared" si="99"/>
        <v>0.998656069364162</v>
      </c>
      <c r="G596" s="495">
        <f t="shared" si="106"/>
        <v>691.07</v>
      </c>
      <c r="H596" s="495"/>
      <c r="I596" s="104"/>
      <c r="J596" s="104"/>
      <c r="K596" s="106"/>
      <c r="L596" s="106"/>
      <c r="M596" s="205"/>
    </row>
    <row r="597" spans="1:13" s="30" customFormat="1" ht="14.25" customHeight="1">
      <c r="A597" s="50"/>
      <c r="B597" s="58" t="s">
        <v>333</v>
      </c>
      <c r="C597" s="20" t="s">
        <v>727</v>
      </c>
      <c r="D597" s="106">
        <v>325</v>
      </c>
      <c r="E597" s="489">
        <v>325.21</v>
      </c>
      <c r="F597" s="620">
        <f t="shared" si="99"/>
        <v>1.0006461538461537</v>
      </c>
      <c r="G597" s="495">
        <f t="shared" si="106"/>
        <v>325.21</v>
      </c>
      <c r="H597" s="495"/>
      <c r="I597" s="104"/>
      <c r="J597" s="104"/>
      <c r="K597" s="106"/>
      <c r="L597" s="106"/>
      <c r="M597" s="205"/>
    </row>
    <row r="598" spans="1:13" s="30" customFormat="1" ht="14.25" customHeight="1">
      <c r="A598" s="50"/>
      <c r="B598" s="58" t="s">
        <v>169</v>
      </c>
      <c r="C598" s="20" t="s">
        <v>700</v>
      </c>
      <c r="D598" s="106">
        <v>700</v>
      </c>
      <c r="E598" s="489">
        <v>700</v>
      </c>
      <c r="F598" s="620">
        <f aca="true" t="shared" si="108" ref="F598:F620">E598/D598</f>
        <v>1</v>
      </c>
      <c r="G598" s="495">
        <f t="shared" si="106"/>
        <v>700</v>
      </c>
      <c r="H598" s="495"/>
      <c r="I598" s="104"/>
      <c r="J598" s="104"/>
      <c r="K598" s="106"/>
      <c r="L598" s="106"/>
      <c r="M598" s="205"/>
    </row>
    <row r="599" spans="1:13" s="30" customFormat="1" ht="12.75" customHeight="1">
      <c r="A599" s="50"/>
      <c r="B599" s="58" t="s">
        <v>197</v>
      </c>
      <c r="C599" s="20" t="s">
        <v>659</v>
      </c>
      <c r="D599" s="106">
        <v>57</v>
      </c>
      <c r="E599" s="489">
        <v>57.43</v>
      </c>
      <c r="F599" s="620">
        <f t="shared" si="108"/>
        <v>1.0075438596491229</v>
      </c>
      <c r="G599" s="495">
        <f t="shared" si="106"/>
        <v>57.43</v>
      </c>
      <c r="H599" s="495"/>
      <c r="I599" s="104"/>
      <c r="J599" s="104"/>
      <c r="K599" s="106"/>
      <c r="L599" s="106"/>
      <c r="M599" s="205"/>
    </row>
    <row r="600" spans="1:13" s="30" customFormat="1" ht="13.5" customHeight="1">
      <c r="A600" s="50"/>
      <c r="B600" s="58" t="s">
        <v>732</v>
      </c>
      <c r="C600" s="20" t="s">
        <v>174</v>
      </c>
      <c r="D600" s="106">
        <v>28113</v>
      </c>
      <c r="E600" s="489">
        <v>28113.36</v>
      </c>
      <c r="F600" s="620">
        <f t="shared" si="108"/>
        <v>1.0000128054636646</v>
      </c>
      <c r="G600" s="495">
        <f t="shared" si="106"/>
        <v>28113.36</v>
      </c>
      <c r="H600" s="495"/>
      <c r="I600" s="104"/>
      <c r="J600" s="104"/>
      <c r="K600" s="106"/>
      <c r="L600" s="106"/>
      <c r="M600" s="205"/>
    </row>
    <row r="601" spans="1:13" s="30" customFormat="1" ht="14.25" customHeight="1">
      <c r="A601" s="50"/>
      <c r="B601" s="58" t="s">
        <v>331</v>
      </c>
      <c r="C601" s="20" t="s">
        <v>174</v>
      </c>
      <c r="D601" s="106">
        <v>3618</v>
      </c>
      <c r="E601" s="489">
        <v>3617.6</v>
      </c>
      <c r="F601" s="620">
        <f t="shared" si="108"/>
        <v>0.9998894416804864</v>
      </c>
      <c r="G601" s="495">
        <f t="shared" si="106"/>
        <v>3617.6</v>
      </c>
      <c r="H601" s="495"/>
      <c r="I601" s="104"/>
      <c r="J601" s="104">
        <v>0</v>
      </c>
      <c r="K601" s="106"/>
      <c r="L601" s="106"/>
      <c r="M601" s="205"/>
    </row>
    <row r="602" spans="1:13" s="30" customFormat="1" ht="14.25" customHeight="1">
      <c r="A602" s="50"/>
      <c r="B602" s="58" t="s">
        <v>332</v>
      </c>
      <c r="C602" s="20" t="s">
        <v>174</v>
      </c>
      <c r="D602" s="106">
        <v>1702</v>
      </c>
      <c r="E602" s="489">
        <v>1702.4</v>
      </c>
      <c r="F602" s="620">
        <f t="shared" si="108"/>
        <v>1.000235017626322</v>
      </c>
      <c r="G602" s="495">
        <f t="shared" si="106"/>
        <v>1702.4</v>
      </c>
      <c r="H602" s="495"/>
      <c r="I602" s="104"/>
      <c r="J602" s="104">
        <v>0</v>
      </c>
      <c r="K602" s="106"/>
      <c r="L602" s="106"/>
      <c r="M602" s="205"/>
    </row>
    <row r="603" spans="1:13" s="30" customFormat="1" ht="17.25" customHeight="1">
      <c r="A603" s="84" t="s">
        <v>303</v>
      </c>
      <c r="B603" s="68"/>
      <c r="C603" s="39" t="s">
        <v>304</v>
      </c>
      <c r="D603" s="103">
        <f>SUM(D604:D607)</f>
        <v>3900</v>
      </c>
      <c r="E603" s="491">
        <f>SUM(E604:E607)</f>
        <v>3900</v>
      </c>
      <c r="F603" s="622">
        <f t="shared" si="108"/>
        <v>1</v>
      </c>
      <c r="G603" s="491">
        <f aca="true" t="shared" si="109" ref="G603:M603">SUM(G604:G607)</f>
        <v>3900</v>
      </c>
      <c r="H603" s="491">
        <f t="shared" si="109"/>
        <v>1400</v>
      </c>
      <c r="I603" s="491">
        <f t="shared" si="109"/>
        <v>0</v>
      </c>
      <c r="J603" s="491">
        <f t="shared" si="109"/>
        <v>1500</v>
      </c>
      <c r="K603" s="491">
        <f t="shared" si="109"/>
        <v>0</v>
      </c>
      <c r="L603" s="491">
        <f t="shared" si="109"/>
        <v>0</v>
      </c>
      <c r="M603" s="918">
        <f t="shared" si="109"/>
        <v>0</v>
      </c>
    </row>
    <row r="604" spans="1:13" s="30" customFormat="1" ht="14.25" customHeight="1">
      <c r="A604" s="50"/>
      <c r="B604" s="23" t="s">
        <v>148</v>
      </c>
      <c r="C604" s="20" t="s">
        <v>662</v>
      </c>
      <c r="D604" s="106">
        <v>1500</v>
      </c>
      <c r="E604" s="489">
        <v>1500</v>
      </c>
      <c r="F604" s="620">
        <f t="shared" si="108"/>
        <v>1</v>
      </c>
      <c r="G604" s="495">
        <f>E604</f>
        <v>1500</v>
      </c>
      <c r="H604" s="495"/>
      <c r="I604" s="104"/>
      <c r="J604" s="498">
        <f>G604</f>
        <v>1500</v>
      </c>
      <c r="K604" s="106"/>
      <c r="L604" s="106"/>
      <c r="M604" s="205"/>
    </row>
    <row r="605" spans="1:13" s="30" customFormat="1" ht="13.5" customHeight="1">
      <c r="A605" s="50"/>
      <c r="B605" s="23" t="s">
        <v>491</v>
      </c>
      <c r="C605" s="20" t="s">
        <v>492</v>
      </c>
      <c r="D605" s="106">
        <v>1400</v>
      </c>
      <c r="E605" s="489">
        <v>1400</v>
      </c>
      <c r="F605" s="620">
        <f t="shared" si="108"/>
        <v>1</v>
      </c>
      <c r="G605" s="495">
        <f>E605</f>
        <v>1400</v>
      </c>
      <c r="H605" s="495">
        <f>G605</f>
        <v>1400</v>
      </c>
      <c r="I605" s="104"/>
      <c r="J605" s="105"/>
      <c r="K605" s="106"/>
      <c r="L605" s="106"/>
      <c r="M605" s="205"/>
    </row>
    <row r="606" spans="1:13" s="30" customFormat="1" ht="13.5" customHeight="1">
      <c r="A606" s="50"/>
      <c r="B606" s="23" t="s">
        <v>726</v>
      </c>
      <c r="C606" s="20" t="s">
        <v>125</v>
      </c>
      <c r="D606" s="106">
        <v>600</v>
      </c>
      <c r="E606" s="489">
        <v>600</v>
      </c>
      <c r="F606" s="620">
        <f t="shared" si="108"/>
        <v>1</v>
      </c>
      <c r="G606" s="495">
        <f>E606</f>
        <v>600</v>
      </c>
      <c r="H606" s="495"/>
      <c r="I606" s="104"/>
      <c r="J606" s="105"/>
      <c r="K606" s="106"/>
      <c r="L606" s="106"/>
      <c r="M606" s="205"/>
    </row>
    <row r="607" spans="1:13" s="30" customFormat="1" ht="15.75" customHeight="1">
      <c r="A607" s="50"/>
      <c r="B607" s="23" t="s">
        <v>732</v>
      </c>
      <c r="C607" s="20" t="s">
        <v>733</v>
      </c>
      <c r="D607" s="43">
        <v>400</v>
      </c>
      <c r="E607" s="489">
        <v>400</v>
      </c>
      <c r="F607" s="620">
        <f t="shared" si="108"/>
        <v>1</v>
      </c>
      <c r="G607" s="495">
        <f>E607</f>
        <v>400</v>
      </c>
      <c r="H607" s="495"/>
      <c r="I607" s="104"/>
      <c r="J607" s="105"/>
      <c r="K607" s="106"/>
      <c r="L607" s="106"/>
      <c r="M607" s="205"/>
    </row>
    <row r="608" spans="1:13" s="30" customFormat="1" ht="17.25" customHeight="1">
      <c r="A608" s="84" t="s">
        <v>305</v>
      </c>
      <c r="B608" s="68"/>
      <c r="C608" s="39" t="s">
        <v>158</v>
      </c>
      <c r="D608" s="103">
        <f>D609+D610</f>
        <v>34923</v>
      </c>
      <c r="E608" s="491">
        <f aca="true" t="shared" si="110" ref="E608:M608">E609+E610</f>
        <v>34923</v>
      </c>
      <c r="F608" s="622">
        <f t="shared" si="108"/>
        <v>1</v>
      </c>
      <c r="G608" s="491">
        <f t="shared" si="110"/>
        <v>34923</v>
      </c>
      <c r="H608" s="491">
        <f t="shared" si="110"/>
        <v>0</v>
      </c>
      <c r="I608" s="491">
        <f t="shared" si="110"/>
        <v>0</v>
      </c>
      <c r="J608" s="491">
        <f t="shared" si="110"/>
        <v>0</v>
      </c>
      <c r="K608" s="491">
        <f t="shared" si="110"/>
        <v>0</v>
      </c>
      <c r="L608" s="491">
        <f t="shared" si="110"/>
        <v>0</v>
      </c>
      <c r="M608" s="918">
        <f t="shared" si="110"/>
        <v>0</v>
      </c>
    </row>
    <row r="609" spans="1:13" s="30" customFormat="1" ht="17.25" customHeight="1">
      <c r="A609" s="444"/>
      <c r="B609" s="76" t="s">
        <v>759</v>
      </c>
      <c r="C609" s="21" t="s">
        <v>535</v>
      </c>
      <c r="D609" s="108">
        <v>6570</v>
      </c>
      <c r="E609" s="489">
        <v>6570</v>
      </c>
      <c r="F609" s="620">
        <f t="shared" si="108"/>
        <v>1</v>
      </c>
      <c r="G609" s="495">
        <f>E609</f>
        <v>6570</v>
      </c>
      <c r="H609" s="495"/>
      <c r="I609" s="108"/>
      <c r="J609" s="108"/>
      <c r="K609" s="108"/>
      <c r="L609" s="108"/>
      <c r="M609" s="215"/>
    </row>
    <row r="610" spans="1:13" s="30" customFormat="1" ht="18.75" customHeight="1">
      <c r="A610" s="50"/>
      <c r="B610" s="23" t="s">
        <v>738</v>
      </c>
      <c r="C610" s="20" t="s">
        <v>739</v>
      </c>
      <c r="D610" s="106">
        <v>28353</v>
      </c>
      <c r="E610" s="489">
        <v>28353</v>
      </c>
      <c r="F610" s="620">
        <f t="shared" si="108"/>
        <v>1</v>
      </c>
      <c r="G610" s="495">
        <f>E610</f>
        <v>28353</v>
      </c>
      <c r="H610" s="495"/>
      <c r="I610" s="104"/>
      <c r="J610" s="105">
        <v>0</v>
      </c>
      <c r="K610" s="106"/>
      <c r="L610" s="106"/>
      <c r="M610" s="205"/>
    </row>
    <row r="611" spans="1:13" s="30" customFormat="1" ht="24.75" customHeight="1">
      <c r="A611" s="63" t="s">
        <v>306</v>
      </c>
      <c r="B611" s="67"/>
      <c r="C611" s="37" t="s">
        <v>547</v>
      </c>
      <c r="D611" s="73">
        <f aca="true" t="shared" si="111" ref="D611:M611">D612+D614</f>
        <v>39843</v>
      </c>
      <c r="E611" s="492">
        <f t="shared" si="111"/>
        <v>39843</v>
      </c>
      <c r="F611" s="623">
        <f t="shared" si="108"/>
        <v>1</v>
      </c>
      <c r="G611" s="492">
        <f t="shared" si="111"/>
        <v>39843</v>
      </c>
      <c r="H611" s="492">
        <f t="shared" si="111"/>
        <v>0</v>
      </c>
      <c r="I611" s="492">
        <f t="shared" si="111"/>
        <v>0</v>
      </c>
      <c r="J611" s="492">
        <f t="shared" si="111"/>
        <v>33000</v>
      </c>
      <c r="K611" s="492">
        <f t="shared" si="111"/>
        <v>0</v>
      </c>
      <c r="L611" s="492">
        <f t="shared" si="111"/>
        <v>0</v>
      </c>
      <c r="M611" s="919">
        <f t="shared" si="111"/>
        <v>0</v>
      </c>
    </row>
    <row r="612" spans="1:13" s="30" customFormat="1" ht="17.25" customHeight="1">
      <c r="A612" s="84" t="s">
        <v>307</v>
      </c>
      <c r="B612" s="68"/>
      <c r="C612" s="39" t="s">
        <v>308</v>
      </c>
      <c r="D612" s="103">
        <f aca="true" t="shared" si="112" ref="D612:M612">D613</f>
        <v>33000</v>
      </c>
      <c r="E612" s="491">
        <f t="shared" si="112"/>
        <v>33000</v>
      </c>
      <c r="F612" s="622">
        <f t="shared" si="108"/>
        <v>1</v>
      </c>
      <c r="G612" s="491">
        <f t="shared" si="112"/>
        <v>33000</v>
      </c>
      <c r="H612" s="491">
        <f t="shared" si="112"/>
        <v>0</v>
      </c>
      <c r="I612" s="491">
        <f t="shared" si="112"/>
        <v>0</v>
      </c>
      <c r="J612" s="491">
        <f t="shared" si="112"/>
        <v>33000</v>
      </c>
      <c r="K612" s="491">
        <f t="shared" si="112"/>
        <v>0</v>
      </c>
      <c r="L612" s="491">
        <f t="shared" si="112"/>
        <v>0</v>
      </c>
      <c r="M612" s="918">
        <f t="shared" si="112"/>
        <v>0</v>
      </c>
    </row>
    <row r="613" spans="1:13" s="30" customFormat="1" ht="22.5" customHeight="1">
      <c r="A613" s="50"/>
      <c r="B613" s="23" t="s">
        <v>148</v>
      </c>
      <c r="C613" s="20" t="s">
        <v>309</v>
      </c>
      <c r="D613" s="106">
        <v>33000</v>
      </c>
      <c r="E613" s="489">
        <v>33000</v>
      </c>
      <c r="F613" s="620">
        <f t="shared" si="108"/>
        <v>1</v>
      </c>
      <c r="G613" s="495">
        <f>E613</f>
        <v>33000</v>
      </c>
      <c r="H613" s="495"/>
      <c r="I613" s="104"/>
      <c r="J613" s="496">
        <f>G613</f>
        <v>33000</v>
      </c>
      <c r="K613" s="106"/>
      <c r="L613" s="106"/>
      <c r="M613" s="205"/>
    </row>
    <row r="614" spans="1:13" s="30" customFormat="1" ht="18" customHeight="1">
      <c r="A614" s="84" t="s">
        <v>310</v>
      </c>
      <c r="B614" s="69"/>
      <c r="C614" s="39" t="s">
        <v>158</v>
      </c>
      <c r="D614" s="103">
        <f>SUM(D615:D616)</f>
        <v>6843</v>
      </c>
      <c r="E614" s="491">
        <f>SUM(E615:E616)</f>
        <v>6843</v>
      </c>
      <c r="F614" s="622">
        <f t="shared" si="108"/>
        <v>1</v>
      </c>
      <c r="G614" s="491">
        <f aca="true" t="shared" si="113" ref="G614:M614">SUM(G615:G616)</f>
        <v>6843</v>
      </c>
      <c r="H614" s="491">
        <f t="shared" si="113"/>
        <v>0</v>
      </c>
      <c r="I614" s="491">
        <f t="shared" si="113"/>
        <v>0</v>
      </c>
      <c r="J614" s="491">
        <f t="shared" si="113"/>
        <v>0</v>
      </c>
      <c r="K614" s="491">
        <f t="shared" si="113"/>
        <v>0</v>
      </c>
      <c r="L614" s="491">
        <f t="shared" si="113"/>
        <v>0</v>
      </c>
      <c r="M614" s="918">
        <f t="shared" si="113"/>
        <v>0</v>
      </c>
    </row>
    <row r="615" spans="1:13" s="30" customFormat="1" ht="18" customHeight="1">
      <c r="A615" s="61"/>
      <c r="B615" s="23" t="s">
        <v>726</v>
      </c>
      <c r="C615" s="20" t="s">
        <v>125</v>
      </c>
      <c r="D615" s="106">
        <v>5643</v>
      </c>
      <c r="E615" s="489">
        <v>5643</v>
      </c>
      <c r="F615" s="620">
        <f t="shared" si="108"/>
        <v>1</v>
      </c>
      <c r="G615" s="495">
        <f>E615</f>
        <v>5643</v>
      </c>
      <c r="H615" s="495"/>
      <c r="I615" s="104"/>
      <c r="J615" s="104"/>
      <c r="K615" s="106"/>
      <c r="L615" s="106"/>
      <c r="M615" s="205"/>
    </row>
    <row r="616" spans="1:13" s="30" customFormat="1" ht="16.5" customHeight="1">
      <c r="A616" s="61"/>
      <c r="B616" s="23" t="s">
        <v>732</v>
      </c>
      <c r="C616" s="20" t="s">
        <v>733</v>
      </c>
      <c r="D616" s="106">
        <v>1200</v>
      </c>
      <c r="E616" s="489">
        <v>1200</v>
      </c>
      <c r="F616" s="620">
        <f t="shared" si="108"/>
        <v>1</v>
      </c>
      <c r="G616" s="495">
        <f>E616</f>
        <v>1200</v>
      </c>
      <c r="H616" s="495"/>
      <c r="I616" s="104"/>
      <c r="J616" s="104"/>
      <c r="K616" s="106"/>
      <c r="L616" s="106"/>
      <c r="M616" s="205"/>
    </row>
    <row r="617" spans="1:13" s="30" customFormat="1" ht="17.25" customHeight="1">
      <c r="A617" s="51" t="s">
        <v>311</v>
      </c>
      <c r="B617" s="66"/>
      <c r="C617" s="37" t="s">
        <v>312</v>
      </c>
      <c r="D617" s="73">
        <f aca="true" t="shared" si="114" ref="D617:M617">D618</f>
        <v>16000</v>
      </c>
      <c r="E617" s="492">
        <f t="shared" si="114"/>
        <v>16000</v>
      </c>
      <c r="F617" s="623">
        <f t="shared" si="108"/>
        <v>1</v>
      </c>
      <c r="G617" s="492">
        <f t="shared" si="114"/>
        <v>16000</v>
      </c>
      <c r="H617" s="492">
        <f t="shared" si="114"/>
        <v>0</v>
      </c>
      <c r="I617" s="492">
        <f t="shared" si="114"/>
        <v>0</v>
      </c>
      <c r="J617" s="492">
        <f t="shared" si="114"/>
        <v>16000</v>
      </c>
      <c r="K617" s="492">
        <f t="shared" si="114"/>
        <v>0</v>
      </c>
      <c r="L617" s="492">
        <f t="shared" si="114"/>
        <v>0</v>
      </c>
      <c r="M617" s="919">
        <f t="shared" si="114"/>
        <v>0</v>
      </c>
    </row>
    <row r="618" spans="1:13" s="30" customFormat="1" ht="18.75" customHeight="1">
      <c r="A618" s="84" t="s">
        <v>313</v>
      </c>
      <c r="B618" s="65"/>
      <c r="C618" s="39" t="s">
        <v>158</v>
      </c>
      <c r="D618" s="103">
        <f aca="true" t="shared" si="115" ref="D618:M618">D619</f>
        <v>16000</v>
      </c>
      <c r="E618" s="491">
        <f t="shared" si="115"/>
        <v>16000</v>
      </c>
      <c r="F618" s="622">
        <f t="shared" si="108"/>
        <v>1</v>
      </c>
      <c r="G618" s="491">
        <f t="shared" si="115"/>
        <v>16000</v>
      </c>
      <c r="H618" s="491">
        <f t="shared" si="115"/>
        <v>0</v>
      </c>
      <c r="I618" s="491">
        <f t="shared" si="115"/>
        <v>0</v>
      </c>
      <c r="J618" s="491">
        <f t="shared" si="115"/>
        <v>16000</v>
      </c>
      <c r="K618" s="491">
        <f t="shared" si="115"/>
        <v>0</v>
      </c>
      <c r="L618" s="491">
        <f t="shared" si="115"/>
        <v>0</v>
      </c>
      <c r="M618" s="918">
        <f t="shared" si="115"/>
        <v>0</v>
      </c>
    </row>
    <row r="619" spans="1:13" s="30" customFormat="1" ht="27" customHeight="1" thickBot="1">
      <c r="A619" s="900"/>
      <c r="B619" s="901" t="s">
        <v>292</v>
      </c>
      <c r="C619" s="276" t="s">
        <v>546</v>
      </c>
      <c r="D619" s="902">
        <v>16000</v>
      </c>
      <c r="E619" s="814">
        <v>16000</v>
      </c>
      <c r="F619" s="903">
        <f t="shared" si="108"/>
        <v>1</v>
      </c>
      <c r="G619" s="760">
        <f>E619</f>
        <v>16000</v>
      </c>
      <c r="H619" s="760"/>
      <c r="I619" s="904"/>
      <c r="J619" s="905">
        <f>G619</f>
        <v>16000</v>
      </c>
      <c r="K619" s="902"/>
      <c r="L619" s="902"/>
      <c r="M619" s="906"/>
    </row>
    <row r="620" spans="1:13" s="30" customFormat="1" ht="27.75" customHeight="1" thickBot="1">
      <c r="A620" s="907"/>
      <c r="B620" s="908"/>
      <c r="C620" s="909" t="s">
        <v>314</v>
      </c>
      <c r="D620" s="910">
        <f>D8+D13+D19+D47+D57+D84+D152+D180+D185+D341+D359+D377+D488+D518+D611+D617</f>
        <v>38514101</v>
      </c>
      <c r="E620" s="911">
        <f>E8+E13+E19+E47+E57+E84+E152+E180+E185+E341+E359+E377+E488+E518+E611+E617</f>
        <v>38446219.47</v>
      </c>
      <c r="F620" s="912">
        <f t="shared" si="108"/>
        <v>0.9982374889134761</v>
      </c>
      <c r="G620" s="911">
        <f aca="true" t="shared" si="116" ref="G620:M620">G8+G13+G19+G47+G57+G84+G152+G180+G185+G341+G359+G377+G488+G518+G611+G617</f>
        <v>29417293.93</v>
      </c>
      <c r="H620" s="911">
        <f t="shared" si="116"/>
        <v>13810115.259999998</v>
      </c>
      <c r="I620" s="911">
        <f t="shared" si="116"/>
        <v>2329224.9299999997</v>
      </c>
      <c r="J620" s="911">
        <f t="shared" si="116"/>
        <v>1954448.7</v>
      </c>
      <c r="K620" s="911">
        <f t="shared" si="116"/>
        <v>527352.44</v>
      </c>
      <c r="L620" s="911">
        <f t="shared" si="116"/>
        <v>0</v>
      </c>
      <c r="M620" s="913">
        <f t="shared" si="116"/>
        <v>9028925.54</v>
      </c>
    </row>
    <row r="621" spans="4:7" s="30" customFormat="1" ht="9.75" customHeight="1">
      <c r="D621" s="72"/>
      <c r="E621" s="72"/>
      <c r="F621" s="72"/>
      <c r="G621" s="72"/>
    </row>
    <row r="622" spans="8:11" s="30" customFormat="1" ht="10.5" customHeight="1">
      <c r="H622" s="889"/>
      <c r="I622" s="889"/>
      <c r="J622" s="889"/>
      <c r="K622" s="889"/>
    </row>
    <row r="623" s="30" customFormat="1" ht="12.75"/>
    <row r="624" spans="1:13" s="30" customFormat="1" ht="10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s="30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s="30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s="30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s="30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s="30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s="30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s="30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s="30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s="30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s="30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s="30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s="30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s="30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s="30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s="30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s="30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s="30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s="30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s="30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s="30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s="30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s="30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s="30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s="30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s="30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s="30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s="30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s="30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s="30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s="30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s="30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s="30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s="30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s="30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s="30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s="30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s="30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s="30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s="30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s="30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s="30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s="30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s="30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s="30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s="30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s="30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s="30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s="30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s="30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s="30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s="30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s="30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s="30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s="30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s="30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s="30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s="30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s="30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s="30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s="30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s="30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s="30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s="30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s="30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s="30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s="30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s="30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s="30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s="30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s="30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s="30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s="30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s="30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s="30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s="30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s="30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s="30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s="30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s="30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s="30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s="30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s="30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s="30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s="30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s="30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s="30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s="30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s="30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s="30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s="30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s="30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s="30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s="30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s="30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s="30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s="30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s="30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s="30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s="30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s="30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s="30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s="30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s="30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s="30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s="30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s="30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s="30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s="30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s="30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s="30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s="30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s="30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s="30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s="30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s="30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s="30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s="30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s="30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s="30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s="30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s="30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s="30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s="30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s="30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s="30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s="30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s="30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s="30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s="30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s="30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s="30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s="30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s="30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s="30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s="30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s="30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s="30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s="30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s="30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s="30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s="30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s="30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s="30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s="30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s="30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s="30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s="30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s="30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s="30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s="30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s="30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s="30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s="30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s="30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s="30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s="30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s="30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s="30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s="30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s="30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s="30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s="30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s="30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s="30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s="30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s="30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s="30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s="30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s="30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s="30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s="30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s="30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s="30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s="30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s="30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s="30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s="30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s="30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s="30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s="30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s="30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s="30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s="30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s="30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s="30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s="30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s="30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s="30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s="30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s="30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s="30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s="30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s="30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s="30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s="30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s="30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s="30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s="30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s="30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s="30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s="30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s="30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s="30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s="30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s="30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s="30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s="30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s="30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s="30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s="30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s="30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s="30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s="30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s="30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s="30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s="30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s="30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s="30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s="30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s="30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s="30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s="30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s="30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s="30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s="30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s="30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s="30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s="30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s="30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s="30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s="30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s="30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s="30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s="30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s="30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s="30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s="30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s="30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s="30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s="30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s="30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s="30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s="30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s="30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s="30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s="30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s="30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s="30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s="30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s="30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s="30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s="30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s="30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s="30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s="30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s="30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s="30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s="30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s="30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s="30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s="30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s="30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s="30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s="30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s="30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s="30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s="30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s="30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s="30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s="30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s="30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s="30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s="30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s="30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s="30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s="30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s="30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s="30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s="30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s="30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s="30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s="30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s="30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s="30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s="30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s="30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s="30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s="30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s="30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s="30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s="30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s="30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s="30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s="30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s="30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s="30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s="30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s="30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s="30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s="30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s="30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s="30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s="30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s="30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s="30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s="30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s="30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s="30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s="30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s="30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s="30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s="30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s="30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s="30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s="30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s="30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s="30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s="30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s="30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s="30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s="30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s="30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s="30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s="30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s="30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s="30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s="30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s="30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s="30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s="30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s="30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s="30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s="30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s="30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s="30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s="30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s="30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s="30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s="30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s="30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s="30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s="30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s="30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s="30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s="30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s="30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s="30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s="30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s="30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s="30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s="30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s="30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s="30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s="30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s="30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s="30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s="30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s="30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s="30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s="30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s="30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s="30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s="30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s="30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s="30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s="30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s="30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s="30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s="30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s="30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s="30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s="30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s="30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s="30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s="30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s="30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s="30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s="30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s="30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s="30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s="30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s="30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s="30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s="30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s="30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s="30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s="30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s="30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s="30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s="30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s="30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s="30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s="30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s="30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s="30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s="30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s="30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s="30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s="30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s="30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s="30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s="30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s="30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s="30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s="30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s="30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s="30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s="30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s="30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s="30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s="30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s="30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s="30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s="30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s="30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s="30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s="30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s="30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s="30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s="30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s="30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s="30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s="30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s="30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s="30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s="30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s="30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s="30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s="30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s="30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s="30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s="30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s="30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s="30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s="30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s="30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s="30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s="30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s="30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s="30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s="30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s="30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s="30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s="30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s="30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s="30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s="30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s="30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s="30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s="30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s="30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s="30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s="30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s="30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s="30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s="30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s="30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s="30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s="30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s="30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s="30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s="30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s="30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s="30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s="30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s="30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s="30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s="30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s="30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s="30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s="30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s="30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s="30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s="30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s="30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s="30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s="30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s="30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s="30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s="30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s="30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s="30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s="30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s="30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s="30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s="30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s="30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s="30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s="30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s="30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s="30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s="30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s="30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s="30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s="30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s="30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s="30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s="30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s="30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s="30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s="30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s="30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s="30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s="30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s="30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s="30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s="30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s="30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s="30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s="30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s="30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s="30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s="30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s="30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s="30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s="30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s="30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s="30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s="30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s="30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s="30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s="30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s="30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s="30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s="30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s="30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s="30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s="30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s="30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s="30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s="30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s="30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s="30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s="30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s="30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s="30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s="30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s="30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s="30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s="30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s="30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s="30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s="30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s="30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s="30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s="30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s="30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s="30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s="30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s="30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s="30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s="30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s="30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s="30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s="30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s="30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s="30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s="30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s="30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s="30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s="30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s="30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s="30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s="30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s="30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s="30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s="30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s="30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s="30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s="30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s="30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s="30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s="30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s="30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s="30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s="30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s="30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s="30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s="30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s="30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s="30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s="30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s="30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s="30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s="30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s="30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s="30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s="30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s="30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s="30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s="30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s="30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s="30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s="30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s="30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s="30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s="30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s="30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s="30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s="30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s="30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s="30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s="30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s="30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s="30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s="30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s="30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s="30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s="30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s="30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s="30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s="30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s="30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s="30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s="30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s="30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s="30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s="30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s="30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s="30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s="30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s="30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s="30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s="30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s="30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s="30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s="30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s="30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s="30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s="30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s="30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s="30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s="30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s="30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s="30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s="30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s="30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s="30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s="30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s="30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s="30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s="30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s="30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s="30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s="30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s="30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s="30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s="30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s="30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s="30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s="30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s="30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s="30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s="30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s="30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s="30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s="30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s="30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s="30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s="30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s="30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s="30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s="30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s="30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s="30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s="30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s="30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s="30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s="30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s="30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s="30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s="30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s="30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s="30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s="30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s="30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s="30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s="30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s="30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s="30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s="30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s="30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s="30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s="30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s="30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s="30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s="30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s="30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s="30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s="30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s="30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s="30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s="30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s="30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s="30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s="30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s="30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s="30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s="30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s="30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s="30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s="30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s="30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s="30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s="30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s="30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s="30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s="30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s="30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s="30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s="30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s="30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s="30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s="30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s="30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s="30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s="30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s="30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s="30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s="30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s="30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s="30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s="30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s="30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s="30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s="30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s="30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s="30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s="30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s="30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s="30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s="30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s="30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s="30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s="30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s="30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s="30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s="30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s="30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s="30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s="30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s="30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s="30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s="30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s="30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s="30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s="30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s="30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s="30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s="30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s="30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s="30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s="30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s="30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s="30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s="30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s="30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s="30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s="30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s="30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s="30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s="30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s="30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s="30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s="30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s="30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s="30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s="30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s="30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s="30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s="30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s="30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s="30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s="30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s="30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s="30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s="30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s="30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s="30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s="30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s="30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s="30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s="30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s="30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s="30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s="30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s="30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s="30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s="30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s="30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s="30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s="30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s="30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s="30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s="30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s="30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s="30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s="30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s="30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s="30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s="30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s="30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s="30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s="30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s="30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s="30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s="30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s="30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s="30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s="30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s="30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s="30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s="30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s="30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s="30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s="30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s="30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s="30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s="30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s="30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s="30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s="30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s="30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s="30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s="30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s="30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s="30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s="30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s="30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s="30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s="30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s="30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s="30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s="30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s="30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s="30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s="30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s="30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s="30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s="30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s="30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s="30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s="30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s="30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s="30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s="30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s="30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s="30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s="30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s="30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s="30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s="30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s="30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s="30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s="30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s="30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s="30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s="30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s="30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s="30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s="30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s="30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s="30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s="30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s="30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s="30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s="30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s="30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s="30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s="30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s="30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s="30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s="30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s="30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s="30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s="30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s="30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s="30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s="30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s="30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s="30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s="30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s="30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s="30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s="30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s="30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s="30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s="30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s="30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s="30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s="30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s="30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s="30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s="30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s="30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s="30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s="30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s="30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s="30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s="30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s="30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s="30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s="30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s="30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s="30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s="30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s="30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s="30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s="30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s="30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s="30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s="30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s="30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s="30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s="30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s="30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s="30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s="30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s="30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s="30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s="30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s="30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s="30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s="30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s="30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s="30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s="30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s="30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s="30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s="30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s="30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s="30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s="30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s="30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s="30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s="30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s="30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s="30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s="30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s="30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s="30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s="30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s="30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s="30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s="30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s="30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s="30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s="30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s="30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s="30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s="30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s="30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s="30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s="30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s="30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s="30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s="30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s="30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1:13" s="30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1:13" s="30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1:13" s="30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1:13" s="30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1:13" s="30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1:13" s="30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1:13" s="30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1:13" s="30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1:13" s="30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1:13" s="30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1:13" s="30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1:13" s="30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1:13" s="30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1:13" s="30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1:13" s="30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1:13" s="30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1:13" s="30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1:13" s="30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1:13" s="30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1:13" s="30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1:13" s="30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1:13" s="30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1:13" s="30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1:13" s="30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1:13" s="30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1:13" s="30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1:13" s="30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1:13" s="30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1:13" s="30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1:13" s="30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1:13" s="30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1:13" s="30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1:13" s="30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1:13" s="30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1:13" s="30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1:13" s="30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1:13" s="30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1:13" s="30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1:13" s="30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1:13" s="30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1:13" s="30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1:13" s="30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1:13" s="30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1:13" s="30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1:13" s="30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1:13" s="30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1:13" s="30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1:13" s="30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1:13" s="30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1:13" s="30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1:13" s="30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1:13" s="30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1:13" s="30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1:13" s="30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1:13" s="30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1:13" s="30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1:13" s="30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1:13" s="30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1:13" s="30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1:13" s="30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1:13" s="30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1:13" s="30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1:13" s="30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1:13" s="30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1:13" s="30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1:13" s="30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1:13" s="30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1:13" s="30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1:13" s="30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1:13" s="30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1:13" s="30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1:13" s="30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1:13" s="30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1:13" s="30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1:13" s="30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1:13" s="30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1:13" s="30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1:13" s="30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1:13" s="30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1:13" s="30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1:13" s="30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1:13" s="30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1:13" s="30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1:13" s="30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1:13" s="30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1:13" s="30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1:13" s="30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1:13" s="30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1:13" s="30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1:13" s="30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1:13" s="30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1:13" s="30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1:13" s="30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1:13" s="30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1:13" s="30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1:13" s="30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1:13" s="30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1:13" s="30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1:13" s="30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1:13" s="30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1:13" s="30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1:13" s="30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1:13" s="30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1:13" s="30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1:13" s="30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1:13" s="30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1:13" s="30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1:13" s="30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1:13" s="30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1:13" s="30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1:13" s="30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1:13" s="30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1:13" s="30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1:13" s="30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1:13" s="30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1:13" s="30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1:13" s="30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1:13" s="30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1:13" s="30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1:13" s="30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1:13" s="30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1:13" s="30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1:13" s="30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1:13" s="30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1:13" s="30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1:13" s="30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1:13" s="30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1:13" s="30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1:13" s="30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1:13" s="30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1:13" s="30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1:13" s="30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1:13" s="30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1:13" s="30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1:13" s="30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1:13" s="30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1:13" s="30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1:13" s="30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1:13" s="30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1:13" s="30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1:13" s="30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1:13" s="30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1:13" s="30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1:13" s="30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1:13" s="30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1:13" s="30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1:13" s="30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1:13" s="30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1:13" s="30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1:13" s="30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1:13" s="30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1:13" s="30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1:13" s="30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1:13" s="30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1:13" s="30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1:13" s="30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1:13" s="30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1:13" s="30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1:13" s="30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1:13" s="30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1:13" s="30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1:13" s="30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1:13" s="30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1:13" s="30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1:13" s="30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1:13" s="30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1:13" s="30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1:13" s="30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1:13" s="30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1:13" s="30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1:13" s="30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1:13" s="30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1:13" s="30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1:13" s="30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1:13" s="30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1:13" s="30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1:13" s="30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1:13" s="30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1:13" s="30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1:13" s="30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1:13" s="30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1:13" s="30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1:13" s="30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1:13" s="30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1:13" s="30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1:13" s="30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1:13" s="30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1:13" s="30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1:13" s="30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1:13" s="30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1:13" s="30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1:13" s="30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1:13" s="30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1:13" s="30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1:13" s="30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1:13" s="30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1:13" s="30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1:13" s="30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1:13" s="30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1:13" s="30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1:13" s="30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1:13" s="30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1:13" s="30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1:13" s="30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1:13" s="30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1:13" s="30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1:13" s="30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1:13" s="30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1:13" s="30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1:13" s="30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1:13" s="30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1:13" s="30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1:13" s="30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1:13" s="30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1:13" s="30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1:13" s="30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1:13" s="30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1:13" s="30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1:13" s="30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1:13" s="30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1:13" s="30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1:13" s="30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1:13" s="30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1:13" s="30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1:13" s="30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1:13" s="30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1:13" s="30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1:13" s="30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1:13" s="30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1:13" s="30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1:13" s="30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1:13" s="30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1:13" s="30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1:13" s="30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1:13" s="30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1:13" s="30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1:13" s="30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1:13" s="30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1:13" s="30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1:13" s="30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1:13" s="30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1:13" s="30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1:13" s="30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1:13" s="30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1:13" s="30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1:13" s="30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1:13" s="30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1:13" s="30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1:13" s="30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1:13" s="30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1:13" s="30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1:13" s="30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1:13" s="30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1:13" s="30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s="30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1:13" s="30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1:13" s="30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1:13" s="30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1:13" s="30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1:13" s="30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1:13" s="30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1:13" s="30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1:13" s="30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1:13" s="30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1:13" s="30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1:13" s="30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1:13" s="30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1:13" s="30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1:13" s="30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1:13" s="30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1:13" s="30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1:13" s="30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1:13" s="30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1:13" s="30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1:13" s="30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1:13" s="30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1:13" s="30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1:13" s="30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1:13" s="30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1:13" s="30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1:13" s="30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1:13" s="30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1:13" s="30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1:13" s="30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1:13" s="30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1:13" s="30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1:13" s="30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1:13" s="30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1:13" s="30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1:13" s="30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1:13" s="30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1:13" s="30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1:13" s="30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1:13" s="30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1:13" s="30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1:13" s="30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1:13" s="30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1:13" s="30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1:13" s="30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1:13" s="30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1:13" s="30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1:13" s="30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1:13" s="30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1:13" s="30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1:13" s="30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1:13" s="30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1:13" s="30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1:13" s="30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1:13" s="30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1:13" s="30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1:13" s="30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1:13" s="30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1:13" s="30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1:13" s="30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1:13" s="30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1:13" s="30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1:13" s="30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1:13" s="30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1:13" s="30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1:13" s="30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1:13" s="30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1:13" s="30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1:13" s="30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1:13" s="30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1:13" s="30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1:13" s="30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1:13" s="30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1:13" s="30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1:13" s="30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1:13" s="30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1:13" s="30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1:13" s="30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1:13" s="30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1:13" s="30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1:13" s="30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1:13" s="30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1:13" s="30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1:13" s="30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1:13" s="30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1:13" s="30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1:13" s="30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1:13" s="30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1:13" s="30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1:13" s="30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1:13" s="30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1:13" s="30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1:13" s="30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1:13" s="30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1:13" s="30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1:13" s="30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1:13" s="30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1:13" s="30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1:13" s="30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1:13" s="30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1:13" s="30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1:13" s="30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1:13" s="30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1:13" s="30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1:13" s="30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1:13" s="30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1:13" s="30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1:13" s="30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1:13" s="30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1:13" s="30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1:13" s="30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1:13" s="30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1:13" s="30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1:13" s="30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1:13" s="30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1:13" s="30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1:13" s="30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1:13" s="30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1:13" s="30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1:13" s="30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1:13" s="30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1:13" s="30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1:13" s="30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1:13" s="30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1:13" s="30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1:13" s="30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1:13" s="30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1:13" s="30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1:13" s="30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1:13" s="30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1:13" s="30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1:13" s="30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1:13" s="30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1:13" s="30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1:13" s="30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1:13" s="30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1:13" s="30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1:13" s="30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1:13" s="30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1:13" s="30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1:13" s="30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1:13" s="30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1:13" s="30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1:13" s="30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1:13" s="30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1:13" s="30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1:13" s="30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1:13" s="30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1:13" s="30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1:13" s="30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1:13" s="30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1:13" s="30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1:13" s="30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1:13" s="30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1:13" s="30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1:13" s="30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1:13" s="30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1:13" s="30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1:13" s="30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1:13" s="30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1:13" s="30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1:13" s="30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1:13" s="30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1:13" s="30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1:13" s="30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1:13" s="30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1:13" s="30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1:13" s="30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1:13" s="30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1:13" s="30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1:13" s="30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1:13" s="30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1:13" s="30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1:13" s="30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1:13" s="30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1:13" s="30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1:13" s="30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1:13" s="30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1:13" s="30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1:13" s="30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1:13" s="30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1:13" s="30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1:13" s="30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1:13" s="30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1:13" s="30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1:13" s="30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1:13" s="30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1:13" s="30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1:13" s="30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1:13" s="30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1:13" s="30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1:13" s="30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1:13" s="30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1:13" s="30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1:13" s="30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1:13" s="30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1:13" s="30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1:13" s="30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1:13" s="30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1:13" s="30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1:13" s="30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1:13" s="30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1:13" s="30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1:13" s="30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1:13" s="30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1:13" s="30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1:13" s="30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1:13" s="30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1:13" s="30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1:13" s="30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1:13" s="30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1:13" s="30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1:13" s="30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1:13" s="30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1:13" s="30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1:13" s="30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1:13" s="30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1:13" s="30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1:13" s="30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1:13" s="30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1:13" s="30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1:13" s="30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1:13" s="30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1:13" s="30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1:13" s="30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1:13" s="30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1:13" s="30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1:13" s="30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1:13" s="30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1:13" s="30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1:13" s="30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</row>
  </sheetData>
  <mergeCells count="14">
    <mergeCell ref="A4:A6"/>
    <mergeCell ref="B4:B6"/>
    <mergeCell ref="C4:C6"/>
    <mergeCell ref="D4:D6"/>
    <mergeCell ref="H622:K622"/>
    <mergeCell ref="A301:A304"/>
    <mergeCell ref="B2:J2"/>
    <mergeCell ref="K2:Q2"/>
    <mergeCell ref="G4:M4"/>
    <mergeCell ref="C3:J3"/>
    <mergeCell ref="H5:L5"/>
    <mergeCell ref="E4:E6"/>
    <mergeCell ref="G5:G6"/>
    <mergeCell ref="M5:M6"/>
  </mergeCells>
  <printOptions/>
  <pageMargins left="0.39" right="0" top="0" bottom="0.1968503937007874" header="0.15748031496062992" footer="0.15748031496062992"/>
  <pageSetup horizontalDpi="600" verticalDpi="600" orientation="landscape" paperSize="9" scale="85" r:id="rId1"/>
  <headerFooter alignWithMargins="0">
    <oddFooter>&amp;CStrona &amp;P</oddFooter>
  </headerFooter>
  <rowBreaks count="16" manualBreakCount="16">
    <brk id="40" max="14" man="1"/>
    <brk id="74" max="14" man="1"/>
    <brk id="112" max="14" man="1"/>
    <brk id="147" max="14" man="1"/>
    <brk id="179" max="14" man="1"/>
    <brk id="203" max="14" man="1"/>
    <brk id="239" max="14" man="1"/>
    <brk id="312" max="14" man="1"/>
    <brk id="340" max="14" man="1"/>
    <brk id="371" max="14" man="1"/>
    <brk id="406" max="14" man="1"/>
    <brk id="443" max="14" man="1"/>
    <brk id="475" max="14" man="1"/>
    <brk id="512" max="14" man="1"/>
    <brk id="550" max="14" man="1"/>
    <brk id="591" max="14" man="1"/>
  </rowBreaks>
  <colBreaks count="2" manualBreakCount="2">
    <brk id="14" max="591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D19" sqref="D19:D21"/>
    </sheetView>
  </sheetViews>
  <sheetFormatPr defaultColWidth="9.00390625" defaultRowHeight="12.75"/>
  <cols>
    <col min="1" max="1" width="3.25390625" style="0" customWidth="1"/>
    <col min="2" max="2" width="5.375" style="0" customWidth="1"/>
    <col min="3" max="3" width="6.875" style="0" customWidth="1"/>
    <col min="4" max="4" width="6.375" style="0" customWidth="1"/>
    <col min="5" max="5" width="30.875" style="0" customWidth="1"/>
    <col min="6" max="6" width="13.625" style="0" customWidth="1"/>
    <col min="7" max="7" width="12.25390625" style="0" customWidth="1"/>
    <col min="8" max="8" width="11.75390625" style="0" customWidth="1"/>
    <col min="9" max="9" width="11.00390625" style="0" customWidth="1"/>
    <col min="10" max="10" width="2.875" style="0" customWidth="1"/>
    <col min="11" max="11" width="10.75390625" style="0" customWidth="1"/>
    <col min="12" max="12" width="12.625" style="0" customWidth="1"/>
    <col min="13" max="13" width="20.00390625" style="0" customWidth="1"/>
  </cols>
  <sheetData>
    <row r="1" spans="6:13" ht="15.75" customHeight="1">
      <c r="F1" s="14"/>
      <c r="G1" s="805"/>
      <c r="H1" s="805"/>
      <c r="I1" s="805"/>
      <c r="J1" s="805"/>
      <c r="K1" s="958" t="s">
        <v>917</v>
      </c>
      <c r="L1" s="958"/>
      <c r="M1" s="958"/>
    </row>
    <row r="2" spans="1:13" ht="30" customHeight="1" thickBot="1">
      <c r="A2" s="857" t="s">
        <v>87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</row>
    <row r="3" spans="1:13" ht="12.75" customHeight="1">
      <c r="A3" s="932" t="s">
        <v>372</v>
      </c>
      <c r="B3" s="843" t="s">
        <v>349</v>
      </c>
      <c r="C3" s="843" t="s">
        <v>350</v>
      </c>
      <c r="D3" s="843" t="s">
        <v>540</v>
      </c>
      <c r="E3" s="858" t="s">
        <v>559</v>
      </c>
      <c r="F3" s="858" t="s">
        <v>88</v>
      </c>
      <c r="G3" s="944" t="s">
        <v>86</v>
      </c>
      <c r="H3" s="945"/>
      <c r="I3" s="945"/>
      <c r="J3" s="945"/>
      <c r="K3" s="945"/>
      <c r="L3" s="946"/>
      <c r="M3" s="935" t="s">
        <v>560</v>
      </c>
    </row>
    <row r="4" spans="1:13" ht="12.75" customHeight="1">
      <c r="A4" s="933"/>
      <c r="B4" s="844"/>
      <c r="C4" s="844"/>
      <c r="D4" s="844"/>
      <c r="E4" s="859"/>
      <c r="F4" s="859"/>
      <c r="G4" s="941" t="s">
        <v>89</v>
      </c>
      <c r="H4" s="938" t="s">
        <v>561</v>
      </c>
      <c r="I4" s="939"/>
      <c r="J4" s="939"/>
      <c r="K4" s="939"/>
      <c r="L4" s="940"/>
      <c r="M4" s="936"/>
    </row>
    <row r="5" spans="1:13" ht="52.5" customHeight="1">
      <c r="A5" s="934"/>
      <c r="B5" s="845"/>
      <c r="C5" s="845"/>
      <c r="D5" s="845"/>
      <c r="E5" s="860"/>
      <c r="F5" s="860"/>
      <c r="G5" s="860"/>
      <c r="H5" s="118" t="s">
        <v>562</v>
      </c>
      <c r="I5" s="118" t="s">
        <v>564</v>
      </c>
      <c r="J5" s="942" t="s">
        <v>565</v>
      </c>
      <c r="K5" s="943"/>
      <c r="L5" s="118" t="s">
        <v>566</v>
      </c>
      <c r="M5" s="937"/>
    </row>
    <row r="6" spans="1:13" ht="11.25" customHeight="1">
      <c r="A6" s="187">
        <v>1</v>
      </c>
      <c r="B6" s="186">
        <v>2</v>
      </c>
      <c r="C6" s="186">
        <v>3</v>
      </c>
      <c r="D6" s="186">
        <v>4</v>
      </c>
      <c r="E6" s="186">
        <v>5</v>
      </c>
      <c r="F6" s="632">
        <v>6</v>
      </c>
      <c r="G6" s="186">
        <v>7</v>
      </c>
      <c r="H6" s="186">
        <v>8</v>
      </c>
      <c r="I6" s="186">
        <v>9</v>
      </c>
      <c r="J6" s="846">
        <v>10</v>
      </c>
      <c r="K6" s="846"/>
      <c r="L6" s="186">
        <v>11</v>
      </c>
      <c r="M6" s="188">
        <v>14</v>
      </c>
    </row>
    <row r="7" spans="1:13" ht="13.5" customHeight="1">
      <c r="A7" s="861" t="s">
        <v>381</v>
      </c>
      <c r="B7" s="864">
        <v>600</v>
      </c>
      <c r="C7" s="864">
        <v>60014</v>
      </c>
      <c r="D7" s="808">
        <v>6058</v>
      </c>
      <c r="E7" s="862" t="s">
        <v>569</v>
      </c>
      <c r="F7" s="506">
        <f>'z1. 2 '!D44</f>
        <v>1674546</v>
      </c>
      <c r="G7" s="628">
        <f>H7+I7+K7+L7</f>
        <v>1674545.59</v>
      </c>
      <c r="H7" s="627"/>
      <c r="I7" s="627"/>
      <c r="J7" s="625"/>
      <c r="K7" s="631"/>
      <c r="L7" s="628">
        <f>'z1. 2 '!E44</f>
        <v>1674545.59</v>
      </c>
      <c r="M7" s="856" t="s">
        <v>90</v>
      </c>
    </row>
    <row r="8" spans="1:13" ht="14.25" customHeight="1">
      <c r="A8" s="861"/>
      <c r="B8" s="864"/>
      <c r="C8" s="864"/>
      <c r="D8" s="808"/>
      <c r="E8" s="862"/>
      <c r="F8" s="506"/>
      <c r="G8" s="628"/>
      <c r="H8" s="627"/>
      <c r="I8" s="627"/>
      <c r="J8" s="625"/>
      <c r="K8" s="631"/>
      <c r="L8" s="629"/>
      <c r="M8" s="856"/>
    </row>
    <row r="9" spans="1:13" ht="14.25" customHeight="1">
      <c r="A9" s="861"/>
      <c r="B9" s="864"/>
      <c r="C9" s="864"/>
      <c r="D9" s="808">
        <v>6059</v>
      </c>
      <c r="E9" s="862"/>
      <c r="F9" s="633">
        <f>'z1. 2 '!D45</f>
        <v>609449</v>
      </c>
      <c r="G9" s="628">
        <f>H9+I9+K9+L9</f>
        <v>609448.6699999999</v>
      </c>
      <c r="H9" s="627">
        <v>51736.94</v>
      </c>
      <c r="I9" s="627">
        <v>334438.73</v>
      </c>
      <c r="J9" s="625" t="s">
        <v>357</v>
      </c>
      <c r="K9" s="631">
        <v>223273</v>
      </c>
      <c r="L9" s="630"/>
      <c r="M9" s="856"/>
    </row>
    <row r="10" spans="1:13" ht="12.75" customHeight="1">
      <c r="A10" s="861" t="s">
        <v>382</v>
      </c>
      <c r="B10" s="864">
        <v>600</v>
      </c>
      <c r="C10" s="864">
        <v>60014</v>
      </c>
      <c r="D10" s="864">
        <v>6050</v>
      </c>
      <c r="E10" s="862" t="s">
        <v>570</v>
      </c>
      <c r="F10" s="865">
        <v>147986</v>
      </c>
      <c r="G10" s="863">
        <f>H10+I10+K11+L10</f>
        <v>147986</v>
      </c>
      <c r="H10" s="863">
        <v>147986</v>
      </c>
      <c r="I10" s="863"/>
      <c r="J10" s="625" t="s">
        <v>357</v>
      </c>
      <c r="K10" s="631"/>
      <c r="L10" s="863"/>
      <c r="M10" s="856" t="s">
        <v>91</v>
      </c>
    </row>
    <row r="11" spans="1:13" ht="12" customHeight="1">
      <c r="A11" s="861"/>
      <c r="B11" s="864"/>
      <c r="C11" s="864"/>
      <c r="D11" s="864"/>
      <c r="E11" s="862"/>
      <c r="F11" s="865"/>
      <c r="G11" s="863"/>
      <c r="H11" s="863"/>
      <c r="I11" s="863"/>
      <c r="J11" s="625" t="s">
        <v>358</v>
      </c>
      <c r="K11" s="631"/>
      <c r="L11" s="863"/>
      <c r="M11" s="856"/>
    </row>
    <row r="12" spans="1:13" ht="12.75" customHeight="1">
      <c r="A12" s="861"/>
      <c r="B12" s="864"/>
      <c r="C12" s="864"/>
      <c r="D12" s="864"/>
      <c r="E12" s="862"/>
      <c r="F12" s="865"/>
      <c r="G12" s="863"/>
      <c r="H12" s="863"/>
      <c r="I12" s="863"/>
      <c r="J12" s="625" t="s">
        <v>359</v>
      </c>
      <c r="K12" s="631"/>
      <c r="L12" s="863"/>
      <c r="M12" s="856"/>
    </row>
    <row r="13" spans="1:13" ht="16.5" customHeight="1">
      <c r="A13" s="861" t="s">
        <v>384</v>
      </c>
      <c r="B13" s="864">
        <v>600</v>
      </c>
      <c r="C13" s="864">
        <v>60014</v>
      </c>
      <c r="D13" s="864">
        <v>6050</v>
      </c>
      <c r="E13" s="862" t="s">
        <v>665</v>
      </c>
      <c r="F13" s="865">
        <v>75640</v>
      </c>
      <c r="G13" s="863">
        <f>H13</f>
        <v>75640</v>
      </c>
      <c r="H13" s="863">
        <v>75640</v>
      </c>
      <c r="I13" s="863"/>
      <c r="J13" s="625" t="s">
        <v>357</v>
      </c>
      <c r="K13" s="631"/>
      <c r="L13" s="863"/>
      <c r="M13" s="856" t="s">
        <v>92</v>
      </c>
    </row>
    <row r="14" spans="1:13" ht="16.5" customHeight="1">
      <c r="A14" s="861"/>
      <c r="B14" s="864"/>
      <c r="C14" s="864"/>
      <c r="D14" s="864"/>
      <c r="E14" s="862"/>
      <c r="F14" s="865"/>
      <c r="G14" s="863"/>
      <c r="H14" s="863"/>
      <c r="I14" s="863"/>
      <c r="J14" s="625" t="s">
        <v>358</v>
      </c>
      <c r="K14" s="631"/>
      <c r="L14" s="863"/>
      <c r="M14" s="856"/>
    </row>
    <row r="15" spans="1:13" ht="13.5" customHeight="1">
      <c r="A15" s="861"/>
      <c r="B15" s="864"/>
      <c r="C15" s="864"/>
      <c r="D15" s="864"/>
      <c r="E15" s="862"/>
      <c r="F15" s="865"/>
      <c r="G15" s="863"/>
      <c r="H15" s="863"/>
      <c r="I15" s="863"/>
      <c r="J15" s="625" t="s">
        <v>359</v>
      </c>
      <c r="K15" s="631"/>
      <c r="L15" s="863"/>
      <c r="M15" s="856"/>
    </row>
    <row r="16" spans="1:13" ht="12.75" customHeight="1">
      <c r="A16" s="861" t="s">
        <v>386</v>
      </c>
      <c r="B16" s="864">
        <v>600</v>
      </c>
      <c r="C16" s="864">
        <v>60014</v>
      </c>
      <c r="D16" s="864">
        <v>6050</v>
      </c>
      <c r="E16" s="862" t="s">
        <v>571</v>
      </c>
      <c r="F16" s="865">
        <v>79300</v>
      </c>
      <c r="G16" s="863">
        <f>H16+I16+K17+L16</f>
        <v>79300</v>
      </c>
      <c r="H16" s="863">
        <v>79300</v>
      </c>
      <c r="I16" s="863"/>
      <c r="J16" s="625" t="s">
        <v>357</v>
      </c>
      <c r="K16" s="631"/>
      <c r="L16" s="863"/>
      <c r="M16" s="856" t="s">
        <v>93</v>
      </c>
    </row>
    <row r="17" spans="1:13" ht="14.25" customHeight="1">
      <c r="A17" s="861"/>
      <c r="B17" s="864"/>
      <c r="C17" s="864"/>
      <c r="D17" s="864"/>
      <c r="E17" s="862"/>
      <c r="F17" s="865"/>
      <c r="G17" s="863"/>
      <c r="H17" s="863"/>
      <c r="I17" s="863"/>
      <c r="J17" s="625" t="s">
        <v>358</v>
      </c>
      <c r="K17" s="631"/>
      <c r="L17" s="863"/>
      <c r="M17" s="856"/>
    </row>
    <row r="18" spans="1:13" ht="14.25" customHeight="1">
      <c r="A18" s="861"/>
      <c r="B18" s="864"/>
      <c r="C18" s="864"/>
      <c r="D18" s="864"/>
      <c r="E18" s="862"/>
      <c r="F18" s="865"/>
      <c r="G18" s="863"/>
      <c r="H18" s="863"/>
      <c r="I18" s="863"/>
      <c r="J18" s="625" t="s">
        <v>359</v>
      </c>
      <c r="K18" s="631"/>
      <c r="L18" s="863"/>
      <c r="M18" s="856"/>
    </row>
    <row r="19" spans="1:13" ht="14.25" customHeight="1">
      <c r="A19" s="947">
        <v>5</v>
      </c>
      <c r="B19" s="864">
        <v>600</v>
      </c>
      <c r="C19" s="864">
        <v>60014</v>
      </c>
      <c r="D19" s="864">
        <v>6050</v>
      </c>
      <c r="E19" s="862" t="s">
        <v>572</v>
      </c>
      <c r="F19" s="865">
        <v>54900</v>
      </c>
      <c r="G19" s="853">
        <f>H19</f>
        <v>54900</v>
      </c>
      <c r="H19" s="863">
        <v>54900</v>
      </c>
      <c r="I19" s="863"/>
      <c r="J19" s="625" t="s">
        <v>357</v>
      </c>
      <c r="K19" s="631"/>
      <c r="L19" s="853"/>
      <c r="M19" s="856" t="s">
        <v>94</v>
      </c>
    </row>
    <row r="20" spans="1:13" ht="14.25" customHeight="1">
      <c r="A20" s="948"/>
      <c r="B20" s="864"/>
      <c r="C20" s="864"/>
      <c r="D20" s="864"/>
      <c r="E20" s="862"/>
      <c r="F20" s="865"/>
      <c r="G20" s="854"/>
      <c r="H20" s="863"/>
      <c r="I20" s="863"/>
      <c r="J20" s="625" t="s">
        <v>358</v>
      </c>
      <c r="K20" s="631"/>
      <c r="L20" s="854"/>
      <c r="M20" s="856"/>
    </row>
    <row r="21" spans="1:13" ht="14.25" customHeight="1">
      <c r="A21" s="949"/>
      <c r="B21" s="864"/>
      <c r="C21" s="864"/>
      <c r="D21" s="864"/>
      <c r="E21" s="862"/>
      <c r="F21" s="865"/>
      <c r="G21" s="855"/>
      <c r="H21" s="863"/>
      <c r="I21" s="863"/>
      <c r="J21" s="625" t="s">
        <v>359</v>
      </c>
      <c r="K21" s="631"/>
      <c r="L21" s="855"/>
      <c r="M21" s="856"/>
    </row>
    <row r="22" spans="1:13" ht="24.75" customHeight="1">
      <c r="A22" s="267" t="s">
        <v>406</v>
      </c>
      <c r="B22" s="263">
        <v>750</v>
      </c>
      <c r="C22" s="265">
        <v>75020</v>
      </c>
      <c r="D22" s="265">
        <v>6050</v>
      </c>
      <c r="E22" s="268" t="s">
        <v>765</v>
      </c>
      <c r="F22" s="506">
        <f>'z1. 2 '!D132</f>
        <v>2440</v>
      </c>
      <c r="G22" s="627">
        <f>H22</f>
        <v>2440</v>
      </c>
      <c r="H22" s="627">
        <f>'z1. 2 '!E132</f>
        <v>2440</v>
      </c>
      <c r="I22" s="627"/>
      <c r="J22" s="625" t="s">
        <v>359</v>
      </c>
      <c r="K22" s="631"/>
      <c r="L22" s="630"/>
      <c r="M22" s="266" t="s">
        <v>95</v>
      </c>
    </row>
    <row r="23" spans="1:13" ht="21" customHeight="1">
      <c r="A23" s="267" t="s">
        <v>407</v>
      </c>
      <c r="B23" s="263">
        <v>851</v>
      </c>
      <c r="C23" s="263">
        <v>85111</v>
      </c>
      <c r="D23" s="265">
        <v>6050</v>
      </c>
      <c r="E23" s="268" t="s">
        <v>765</v>
      </c>
      <c r="F23" s="506">
        <v>2440</v>
      </c>
      <c r="G23" s="627">
        <f>H23</f>
        <v>2440</v>
      </c>
      <c r="H23" s="627">
        <v>2440</v>
      </c>
      <c r="I23" s="627"/>
      <c r="J23" s="625" t="s">
        <v>359</v>
      </c>
      <c r="K23" s="631"/>
      <c r="L23" s="630"/>
      <c r="M23" s="266" t="s">
        <v>574</v>
      </c>
    </row>
    <row r="24" spans="1:14" ht="16.5" customHeight="1">
      <c r="A24" s="861" t="s">
        <v>397</v>
      </c>
      <c r="B24" s="864">
        <v>851</v>
      </c>
      <c r="C24" s="864">
        <v>85111</v>
      </c>
      <c r="D24" s="605">
        <v>6050</v>
      </c>
      <c r="E24" s="862" t="s">
        <v>573</v>
      </c>
      <c r="F24" s="506">
        <v>449088</v>
      </c>
      <c r="G24" s="628">
        <f>H24</f>
        <v>449060.12</v>
      </c>
      <c r="H24" s="627">
        <v>449060.12</v>
      </c>
      <c r="I24" s="863"/>
      <c r="J24" s="625" t="s">
        <v>357</v>
      </c>
      <c r="K24" s="631">
        <v>558418.73</v>
      </c>
      <c r="L24" s="628"/>
      <c r="M24" s="852" t="s">
        <v>574</v>
      </c>
      <c r="N24" s="125"/>
    </row>
    <row r="25" spans="1:14" ht="13.5" customHeight="1">
      <c r="A25" s="861"/>
      <c r="B25" s="864"/>
      <c r="C25" s="864"/>
      <c r="D25" s="605">
        <v>6058</v>
      </c>
      <c r="E25" s="862"/>
      <c r="F25" s="506">
        <f>'z1. 2 '!D364</f>
        <v>2283109</v>
      </c>
      <c r="G25" s="628">
        <f>L25</f>
        <v>2283109.36</v>
      </c>
      <c r="H25" s="627"/>
      <c r="I25" s="863"/>
      <c r="J25" s="625" t="s">
        <v>358</v>
      </c>
      <c r="K25" s="631">
        <v>745421</v>
      </c>
      <c r="L25" s="629">
        <f>'z1. 2 '!E364</f>
        <v>2283109.36</v>
      </c>
      <c r="M25" s="852"/>
      <c r="N25" s="125"/>
    </row>
    <row r="26" spans="1:14" ht="14.25" customHeight="1">
      <c r="A26" s="861"/>
      <c r="B26" s="864"/>
      <c r="C26" s="864"/>
      <c r="D26" s="605">
        <v>6059</v>
      </c>
      <c r="E26" s="862"/>
      <c r="F26" s="506">
        <f>'z1. 2 '!D365</f>
        <v>2138950</v>
      </c>
      <c r="G26" s="628">
        <f>K24+K25+K26+H26</f>
        <v>2138950.27</v>
      </c>
      <c r="H26" s="627">
        <v>171508.27</v>
      </c>
      <c r="I26" s="863"/>
      <c r="J26" s="625" t="s">
        <v>359</v>
      </c>
      <c r="K26" s="631">
        <v>663602.27</v>
      </c>
      <c r="L26" s="630"/>
      <c r="M26" s="852"/>
      <c r="N26" s="125"/>
    </row>
    <row r="27" spans="1:13" ht="26.25" customHeight="1" thickBot="1">
      <c r="A27" s="955" t="s">
        <v>429</v>
      </c>
      <c r="B27" s="956"/>
      <c r="C27" s="956"/>
      <c r="D27" s="956"/>
      <c r="E27" s="956"/>
      <c r="F27" s="634">
        <f>F7+F8+F9+F10+F13+F16+F19+F22+F23+F24+F25+F26</f>
        <v>7517848</v>
      </c>
      <c r="G27" s="568">
        <f>G7+G8+G9+G10+G13+G16+G19+G22+G23+G24+G25+G26</f>
        <v>7517820.01</v>
      </c>
      <c r="H27" s="568">
        <f>H7+H8+H9+H10+H13+H16+H19+H22+H23+H24+H25+H26</f>
        <v>1035011.3300000001</v>
      </c>
      <c r="I27" s="568">
        <f>I7+I8+I9+I10+I13+I16+I19+I22+I23+I24+I25+I26</f>
        <v>334438.73</v>
      </c>
      <c r="J27" s="954">
        <f>K9+K24+K25+K26</f>
        <v>2190715</v>
      </c>
      <c r="K27" s="954"/>
      <c r="L27" s="568">
        <f>L7+L25</f>
        <v>3957654.95</v>
      </c>
      <c r="M27" s="189" t="s">
        <v>575</v>
      </c>
    </row>
    <row r="28" spans="1:12" ht="12" customHeight="1">
      <c r="A28" s="951" t="s">
        <v>576</v>
      </c>
      <c r="B28" s="951"/>
      <c r="C28" s="951"/>
      <c r="D28" s="951"/>
      <c r="E28" s="951"/>
      <c r="F28" s="951"/>
      <c r="G28" s="951"/>
      <c r="H28" s="19"/>
      <c r="I28" s="19"/>
      <c r="J28" s="19"/>
      <c r="K28" s="19"/>
      <c r="L28" s="19"/>
    </row>
    <row r="29" spans="1:12" ht="12" customHeight="1">
      <c r="A29" s="957" t="s">
        <v>577</v>
      </c>
      <c r="B29" s="957"/>
      <c r="C29" s="957"/>
      <c r="D29" s="957"/>
      <c r="E29" s="957"/>
      <c r="F29" s="957"/>
      <c r="G29" s="957"/>
      <c r="H29" s="19"/>
      <c r="I29" s="950"/>
      <c r="J29" s="950"/>
      <c r="K29" s="950"/>
      <c r="L29" s="950"/>
    </row>
    <row r="30" spans="1:12" ht="12.75" customHeight="1" hidden="1">
      <c r="A30" s="952" t="s">
        <v>578</v>
      </c>
      <c r="B30" s="952"/>
      <c r="C30" s="952"/>
      <c r="D30" s="952"/>
      <c r="E30" s="952"/>
      <c r="F30" s="952"/>
      <c r="G30" s="952"/>
      <c r="H30" s="952"/>
      <c r="I30" s="952"/>
      <c r="J30" s="952"/>
      <c r="K30" s="953"/>
      <c r="L30" s="953"/>
    </row>
    <row r="31" spans="1:12" ht="9.75" customHeight="1" hidden="1">
      <c r="A31" s="952"/>
      <c r="B31" s="952"/>
      <c r="C31" s="952"/>
      <c r="D31" s="952"/>
      <c r="E31" s="952"/>
      <c r="F31" s="952"/>
      <c r="G31" s="952"/>
      <c r="H31" s="952"/>
      <c r="I31" s="952"/>
      <c r="J31" s="952"/>
      <c r="K31" s="19"/>
      <c r="L31" s="19"/>
    </row>
    <row r="32" spans="1:12" ht="10.5" customHeight="1">
      <c r="A32" s="952"/>
      <c r="B32" s="952"/>
      <c r="C32" s="952"/>
      <c r="D32" s="952"/>
      <c r="E32" s="952"/>
      <c r="F32" s="952"/>
      <c r="G32" s="952"/>
      <c r="H32" s="952"/>
      <c r="I32" s="952"/>
      <c r="J32" s="952"/>
      <c r="K32" s="19"/>
      <c r="L32" s="19"/>
    </row>
    <row r="33" spans="1:12" ht="12.75" customHeight="1">
      <c r="A33" s="811" t="s">
        <v>913</v>
      </c>
      <c r="B33" s="811"/>
      <c r="C33" s="811"/>
      <c r="D33" s="811"/>
      <c r="E33" s="19"/>
      <c r="F33" s="19"/>
      <c r="G33" s="19"/>
      <c r="H33" s="19"/>
      <c r="I33" s="19"/>
      <c r="J33" s="19"/>
      <c r="K33" s="19"/>
      <c r="L33" s="19"/>
    </row>
    <row r="34" spans="2:12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ht="12" customHeight="1"/>
    <row r="36" ht="12.75" hidden="1"/>
    <row r="37" ht="18" customHeight="1"/>
  </sheetData>
  <mergeCells count="76">
    <mergeCell ref="K1:M1"/>
    <mergeCell ref="M13:M15"/>
    <mergeCell ref="A16:A18"/>
    <mergeCell ref="B16:B18"/>
    <mergeCell ref="C16:C18"/>
    <mergeCell ref="D16:D18"/>
    <mergeCell ref="F16:F18"/>
    <mergeCell ref="G16:G18"/>
    <mergeCell ref="M16:M18"/>
    <mergeCell ref="H16:H18"/>
    <mergeCell ref="A30:J32"/>
    <mergeCell ref="K30:L30"/>
    <mergeCell ref="J27:K27"/>
    <mergeCell ref="A27:E27"/>
    <mergeCell ref="A29:G29"/>
    <mergeCell ref="A19:A21"/>
    <mergeCell ref="I10:I12"/>
    <mergeCell ref="I29:L29"/>
    <mergeCell ref="A24:A26"/>
    <mergeCell ref="B24:B26"/>
    <mergeCell ref="C24:C26"/>
    <mergeCell ref="I24:I26"/>
    <mergeCell ref="A28:G28"/>
    <mergeCell ref="L10:L12"/>
    <mergeCell ref="E24:E26"/>
    <mergeCell ref="M10:M12"/>
    <mergeCell ref="A10:A12"/>
    <mergeCell ref="B10:B12"/>
    <mergeCell ref="E10:E12"/>
    <mergeCell ref="H10:H12"/>
    <mergeCell ref="C10:C12"/>
    <mergeCell ref="D10:D12"/>
    <mergeCell ref="F10:F12"/>
    <mergeCell ref="G10:G12"/>
    <mergeCell ref="A3:A5"/>
    <mergeCell ref="A7:A9"/>
    <mergeCell ref="M3:M5"/>
    <mergeCell ref="H4:L4"/>
    <mergeCell ref="C7:C9"/>
    <mergeCell ref="E7:E9"/>
    <mergeCell ref="G4:G5"/>
    <mergeCell ref="J5:K5"/>
    <mergeCell ref="G3:L3"/>
    <mergeCell ref="B3:B5"/>
    <mergeCell ref="C3:C5"/>
    <mergeCell ref="B7:B9"/>
    <mergeCell ref="M7:M9"/>
    <mergeCell ref="D3:D5"/>
    <mergeCell ref="J6:K6"/>
    <mergeCell ref="A2:M2"/>
    <mergeCell ref="F3:F5"/>
    <mergeCell ref="E3:E5"/>
    <mergeCell ref="A13:A15"/>
    <mergeCell ref="C13:C15"/>
    <mergeCell ref="B13:B15"/>
    <mergeCell ref="D13:D15"/>
    <mergeCell ref="E13:E15"/>
    <mergeCell ref="I13:I15"/>
    <mergeCell ref="L13:L15"/>
    <mergeCell ref="B19:B21"/>
    <mergeCell ref="C19:C21"/>
    <mergeCell ref="M24:M26"/>
    <mergeCell ref="G19:G21"/>
    <mergeCell ref="I19:I21"/>
    <mergeCell ref="H19:H21"/>
    <mergeCell ref="M19:M21"/>
    <mergeCell ref="L19:L21"/>
    <mergeCell ref="F13:F15"/>
    <mergeCell ref="G13:G15"/>
    <mergeCell ref="H13:H15"/>
    <mergeCell ref="L16:L18"/>
    <mergeCell ref="E16:E18"/>
    <mergeCell ref="I16:I18"/>
    <mergeCell ref="D19:D21"/>
    <mergeCell ref="E19:E21"/>
    <mergeCell ref="F19:F21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32"/>
  <sheetViews>
    <sheetView workbookViewId="0" topLeftCell="A1">
      <selection activeCell="E2" sqref="E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9.125" style="0" customWidth="1"/>
  </cols>
  <sheetData>
    <row r="2" spans="6:14" ht="17.25" customHeight="1">
      <c r="F2" s="14"/>
      <c r="H2" s="962" t="s">
        <v>916</v>
      </c>
      <c r="I2" s="962"/>
      <c r="J2" s="962"/>
      <c r="K2" s="962"/>
      <c r="L2" s="962"/>
      <c r="M2" s="962"/>
      <c r="N2" s="962"/>
    </row>
    <row r="3" spans="1:14" ht="24" customHeight="1">
      <c r="A3" s="967" t="s">
        <v>915</v>
      </c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</row>
    <row r="4" spans="1:14" ht="24.75" customHeight="1">
      <c r="A4" s="973" t="s">
        <v>372</v>
      </c>
      <c r="B4" s="989" t="s">
        <v>349</v>
      </c>
      <c r="C4" s="989" t="s">
        <v>350</v>
      </c>
      <c r="D4" s="992" t="s">
        <v>540</v>
      </c>
      <c r="E4" s="991" t="s">
        <v>559</v>
      </c>
      <c r="F4" s="991" t="s">
        <v>213</v>
      </c>
      <c r="G4" s="990" t="s">
        <v>96</v>
      </c>
      <c r="H4" s="990"/>
      <c r="I4" s="990"/>
      <c r="J4" s="990"/>
      <c r="K4" s="990"/>
      <c r="L4" s="990"/>
      <c r="M4" s="990"/>
      <c r="N4" s="973" t="s">
        <v>560</v>
      </c>
    </row>
    <row r="5" spans="1:14" ht="22.5" customHeight="1">
      <c r="A5" s="974"/>
      <c r="B5" s="989"/>
      <c r="C5" s="989"/>
      <c r="D5" s="993"/>
      <c r="E5" s="991"/>
      <c r="F5" s="991"/>
      <c r="G5" s="973" t="s">
        <v>877</v>
      </c>
      <c r="H5" s="976" t="s">
        <v>561</v>
      </c>
      <c r="I5" s="977"/>
      <c r="J5" s="977"/>
      <c r="K5" s="977"/>
      <c r="L5" s="977"/>
      <c r="M5" s="978"/>
      <c r="N5" s="974"/>
    </row>
    <row r="6" spans="1:14" ht="58.5" customHeight="1">
      <c r="A6" s="975"/>
      <c r="B6" s="989"/>
      <c r="C6" s="989"/>
      <c r="D6" s="994"/>
      <c r="E6" s="991"/>
      <c r="F6" s="991"/>
      <c r="G6" s="975"/>
      <c r="H6" s="126" t="s">
        <v>562</v>
      </c>
      <c r="I6" s="126" t="s">
        <v>563</v>
      </c>
      <c r="J6" s="126" t="s">
        <v>564</v>
      </c>
      <c r="K6" s="968" t="s">
        <v>565</v>
      </c>
      <c r="L6" s="969"/>
      <c r="M6" s="126" t="s">
        <v>566</v>
      </c>
      <c r="N6" s="975"/>
    </row>
    <row r="7" spans="1:14" ht="12.75">
      <c r="A7" s="119">
        <v>1</v>
      </c>
      <c r="B7" s="120">
        <v>2</v>
      </c>
      <c r="C7" s="120">
        <v>3</v>
      </c>
      <c r="D7" s="120">
        <v>4</v>
      </c>
      <c r="E7" s="120">
        <v>5</v>
      </c>
      <c r="F7" s="120">
        <v>6</v>
      </c>
      <c r="G7" s="120">
        <v>7</v>
      </c>
      <c r="H7" s="120">
        <v>8</v>
      </c>
      <c r="I7" s="120">
        <v>8</v>
      </c>
      <c r="J7" s="120">
        <v>9</v>
      </c>
      <c r="K7" s="963">
        <v>10</v>
      </c>
      <c r="L7" s="964"/>
      <c r="M7" s="120">
        <v>11</v>
      </c>
      <c r="N7" s="120">
        <v>12</v>
      </c>
    </row>
    <row r="8" spans="1:14" ht="47.25" customHeight="1" hidden="1">
      <c r="A8" s="4"/>
      <c r="B8" s="121">
        <v>600</v>
      </c>
      <c r="C8" s="121">
        <v>60014</v>
      </c>
      <c r="D8" s="121"/>
      <c r="E8" s="122" t="s">
        <v>567</v>
      </c>
      <c r="F8" s="123" t="e">
        <f>G8+#REF!+#REF!</f>
        <v>#REF!</v>
      </c>
      <c r="G8" s="123">
        <f>H8+I8+L8+J8</f>
        <v>0</v>
      </c>
      <c r="H8" s="123"/>
      <c r="I8" s="123"/>
      <c r="J8" s="123"/>
      <c r="K8" s="123"/>
      <c r="L8" s="123"/>
      <c r="M8" s="123"/>
      <c r="N8" s="124" t="s">
        <v>568</v>
      </c>
    </row>
    <row r="9" spans="1:14" ht="12.75" customHeight="1">
      <c r="A9" s="970" t="s">
        <v>381</v>
      </c>
      <c r="B9" s="979">
        <v>600</v>
      </c>
      <c r="C9" s="979">
        <v>60014</v>
      </c>
      <c r="D9" s="979">
        <v>6050</v>
      </c>
      <c r="E9" s="959" t="s">
        <v>579</v>
      </c>
      <c r="F9" s="985">
        <v>131714</v>
      </c>
      <c r="G9" s="982">
        <f>H9+J9+L10+L11</f>
        <v>131713.91</v>
      </c>
      <c r="H9" s="982">
        <v>11713.91</v>
      </c>
      <c r="I9" s="635"/>
      <c r="J9" s="982"/>
      <c r="K9" s="636" t="s">
        <v>357</v>
      </c>
      <c r="L9" s="635"/>
      <c r="M9" s="982"/>
      <c r="N9" s="959" t="s">
        <v>580</v>
      </c>
    </row>
    <row r="10" spans="1:14" ht="12.75" customHeight="1">
      <c r="A10" s="971"/>
      <c r="B10" s="980"/>
      <c r="C10" s="980"/>
      <c r="D10" s="980"/>
      <c r="E10" s="960"/>
      <c r="F10" s="986"/>
      <c r="G10" s="983"/>
      <c r="H10" s="983"/>
      <c r="I10" s="635"/>
      <c r="J10" s="983"/>
      <c r="K10" s="636" t="s">
        <v>358</v>
      </c>
      <c r="L10" s="635">
        <v>60000</v>
      </c>
      <c r="M10" s="983"/>
      <c r="N10" s="960"/>
    </row>
    <row r="11" spans="1:14" ht="11.25" customHeight="1">
      <c r="A11" s="972"/>
      <c r="B11" s="981"/>
      <c r="C11" s="981"/>
      <c r="D11" s="981"/>
      <c r="E11" s="961"/>
      <c r="F11" s="987"/>
      <c r="G11" s="984"/>
      <c r="H11" s="984"/>
      <c r="I11" s="635"/>
      <c r="J11" s="984"/>
      <c r="K11" s="636" t="s">
        <v>359</v>
      </c>
      <c r="L11" s="635">
        <v>60000</v>
      </c>
      <c r="M11" s="984"/>
      <c r="N11" s="961"/>
    </row>
    <row r="12" spans="1:14" ht="13.5" customHeight="1">
      <c r="A12" s="970" t="s">
        <v>382</v>
      </c>
      <c r="B12" s="979">
        <v>600</v>
      </c>
      <c r="C12" s="979">
        <v>60014</v>
      </c>
      <c r="D12" s="979">
        <v>6050</v>
      </c>
      <c r="E12" s="959" t="s">
        <v>581</v>
      </c>
      <c r="F12" s="985">
        <v>50446</v>
      </c>
      <c r="G12" s="982">
        <f>H12+L13</f>
        <v>50447.43</v>
      </c>
      <c r="H12" s="982">
        <v>25447.43</v>
      </c>
      <c r="I12" s="635"/>
      <c r="J12" s="982"/>
      <c r="K12" s="636" t="s">
        <v>357</v>
      </c>
      <c r="L12" s="635"/>
      <c r="M12" s="982"/>
      <c r="N12" s="959" t="s">
        <v>582</v>
      </c>
    </row>
    <row r="13" spans="1:14" ht="12" customHeight="1">
      <c r="A13" s="971"/>
      <c r="B13" s="980"/>
      <c r="C13" s="980"/>
      <c r="D13" s="980"/>
      <c r="E13" s="960"/>
      <c r="F13" s="986"/>
      <c r="G13" s="983"/>
      <c r="H13" s="983"/>
      <c r="I13" s="635"/>
      <c r="J13" s="983"/>
      <c r="K13" s="636" t="s">
        <v>358</v>
      </c>
      <c r="L13" s="635">
        <v>25000</v>
      </c>
      <c r="M13" s="983"/>
      <c r="N13" s="960"/>
    </row>
    <row r="14" spans="1:14" ht="12" customHeight="1">
      <c r="A14" s="972"/>
      <c r="B14" s="981"/>
      <c r="C14" s="981"/>
      <c r="D14" s="981"/>
      <c r="E14" s="961"/>
      <c r="F14" s="987"/>
      <c r="G14" s="984"/>
      <c r="H14" s="984"/>
      <c r="I14" s="635"/>
      <c r="J14" s="984"/>
      <c r="K14" s="636" t="s">
        <v>359</v>
      </c>
      <c r="L14" s="635"/>
      <c r="M14" s="984"/>
      <c r="N14" s="961"/>
    </row>
    <row r="15" spans="1:14" ht="24.75" customHeight="1">
      <c r="A15" s="285" t="s">
        <v>384</v>
      </c>
      <c r="B15" s="263">
        <v>600</v>
      </c>
      <c r="C15" s="263">
        <v>60014</v>
      </c>
      <c r="D15" s="263">
        <v>6060</v>
      </c>
      <c r="E15" s="268" t="s">
        <v>771</v>
      </c>
      <c r="F15" s="117">
        <v>61145</v>
      </c>
      <c r="G15" s="637">
        <f>H15</f>
        <v>61145</v>
      </c>
      <c r="H15" s="637">
        <v>61145</v>
      </c>
      <c r="I15" s="638"/>
      <c r="J15" s="637"/>
      <c r="K15" s="636"/>
      <c r="L15" s="638"/>
      <c r="M15" s="637"/>
      <c r="N15" s="268" t="s">
        <v>778</v>
      </c>
    </row>
    <row r="16" spans="1:14" ht="33" customHeight="1">
      <c r="A16" s="284" t="s">
        <v>386</v>
      </c>
      <c r="B16" s="262">
        <v>600</v>
      </c>
      <c r="C16" s="262">
        <v>60014</v>
      </c>
      <c r="D16" s="262">
        <v>6060</v>
      </c>
      <c r="E16" s="281" t="s">
        <v>666</v>
      </c>
      <c r="F16" s="261">
        <v>287920</v>
      </c>
      <c r="G16" s="626">
        <f>H16</f>
        <v>287920</v>
      </c>
      <c r="H16" s="626">
        <v>287920</v>
      </c>
      <c r="I16" s="639"/>
      <c r="J16" s="626"/>
      <c r="K16" s="640"/>
      <c r="L16" s="641"/>
      <c r="M16" s="626"/>
      <c r="N16" s="281" t="s">
        <v>777</v>
      </c>
    </row>
    <row r="17" spans="1:14" ht="11.25" customHeight="1">
      <c r="A17" s="970" t="s">
        <v>388</v>
      </c>
      <c r="B17" s="979">
        <v>754</v>
      </c>
      <c r="C17" s="979">
        <v>75411</v>
      </c>
      <c r="D17" s="979">
        <v>6060</v>
      </c>
      <c r="E17" s="959" t="s">
        <v>583</v>
      </c>
      <c r="F17" s="985">
        <v>695491</v>
      </c>
      <c r="G17" s="982">
        <f>H17+J17+L18+L19</f>
        <v>695490.99</v>
      </c>
      <c r="H17" s="982">
        <v>150090.99</v>
      </c>
      <c r="I17" s="635"/>
      <c r="J17" s="982">
        <v>55400</v>
      </c>
      <c r="K17" s="636" t="s">
        <v>357</v>
      </c>
      <c r="L17" s="642"/>
      <c r="M17" s="982"/>
      <c r="N17" s="959" t="s">
        <v>776</v>
      </c>
    </row>
    <row r="18" spans="1:14" ht="12" customHeight="1">
      <c r="A18" s="971"/>
      <c r="B18" s="980"/>
      <c r="C18" s="980"/>
      <c r="D18" s="980"/>
      <c r="E18" s="960"/>
      <c r="F18" s="986"/>
      <c r="G18" s="983"/>
      <c r="H18" s="983"/>
      <c r="I18" s="635"/>
      <c r="J18" s="983"/>
      <c r="K18" s="636" t="s">
        <v>358</v>
      </c>
      <c r="L18" s="642">
        <v>190000</v>
      </c>
      <c r="M18" s="983"/>
      <c r="N18" s="960"/>
    </row>
    <row r="19" spans="1:14" ht="13.5" customHeight="1">
      <c r="A19" s="972"/>
      <c r="B19" s="981"/>
      <c r="C19" s="981"/>
      <c r="D19" s="981"/>
      <c r="E19" s="961"/>
      <c r="F19" s="987"/>
      <c r="G19" s="984"/>
      <c r="H19" s="984"/>
      <c r="I19" s="635"/>
      <c r="J19" s="984"/>
      <c r="K19" s="636" t="s">
        <v>359</v>
      </c>
      <c r="L19" s="642">
        <v>300000</v>
      </c>
      <c r="M19" s="984"/>
      <c r="N19" s="961"/>
    </row>
    <row r="20" spans="1:14" ht="27" customHeight="1">
      <c r="A20" s="285" t="s">
        <v>406</v>
      </c>
      <c r="B20" s="263">
        <v>754</v>
      </c>
      <c r="C20" s="263">
        <v>75411</v>
      </c>
      <c r="D20" s="263">
        <v>6060</v>
      </c>
      <c r="E20" s="268" t="s">
        <v>753</v>
      </c>
      <c r="F20" s="117">
        <v>50132</v>
      </c>
      <c r="G20" s="637">
        <f>H20</f>
        <v>50132</v>
      </c>
      <c r="H20" s="637">
        <v>50132</v>
      </c>
      <c r="I20" s="638"/>
      <c r="J20" s="637"/>
      <c r="K20" s="636"/>
      <c r="L20" s="638"/>
      <c r="M20" s="637"/>
      <c r="N20" s="268" t="s">
        <v>775</v>
      </c>
    </row>
    <row r="21" spans="1:14" ht="32.25" customHeight="1">
      <c r="A21" s="284"/>
      <c r="B21" s="263">
        <v>754</v>
      </c>
      <c r="C21" s="263">
        <v>75411</v>
      </c>
      <c r="D21" s="263">
        <v>6050</v>
      </c>
      <c r="E21" s="268" t="s">
        <v>782</v>
      </c>
      <c r="F21" s="117">
        <v>54000</v>
      </c>
      <c r="G21" s="637">
        <f>H21</f>
        <v>54000</v>
      </c>
      <c r="H21" s="637">
        <v>54000</v>
      </c>
      <c r="I21" s="638"/>
      <c r="J21" s="637"/>
      <c r="K21" s="636"/>
      <c r="L21" s="638"/>
      <c r="M21" s="637"/>
      <c r="N21" s="268" t="s">
        <v>775</v>
      </c>
    </row>
    <row r="22" spans="1:14" ht="33.75" customHeight="1">
      <c r="A22" s="284" t="s">
        <v>407</v>
      </c>
      <c r="B22" s="263">
        <v>801</v>
      </c>
      <c r="C22" s="263">
        <v>80130</v>
      </c>
      <c r="D22" s="263">
        <v>6050</v>
      </c>
      <c r="E22" s="268" t="s">
        <v>772</v>
      </c>
      <c r="F22" s="117">
        <v>61610</v>
      </c>
      <c r="G22" s="637">
        <f>H22</f>
        <v>61610</v>
      </c>
      <c r="H22" s="637">
        <v>61610</v>
      </c>
      <c r="I22" s="638"/>
      <c r="J22" s="637"/>
      <c r="K22" s="636"/>
      <c r="L22" s="638"/>
      <c r="M22" s="637"/>
      <c r="N22" s="268" t="s">
        <v>574</v>
      </c>
    </row>
    <row r="23" spans="1:14" ht="33.75" customHeight="1">
      <c r="A23" s="283" t="s">
        <v>397</v>
      </c>
      <c r="B23" s="206">
        <v>852</v>
      </c>
      <c r="C23" s="265">
        <v>85202</v>
      </c>
      <c r="D23" s="265">
        <v>6060</v>
      </c>
      <c r="E23" s="282" t="s">
        <v>766</v>
      </c>
      <c r="F23" s="264">
        <v>44871</v>
      </c>
      <c r="G23" s="624">
        <f>H23</f>
        <v>44871</v>
      </c>
      <c r="H23" s="624">
        <f>'z1. 2 '!E422</f>
        <v>44871</v>
      </c>
      <c r="I23" s="635"/>
      <c r="J23" s="624"/>
      <c r="K23" s="636"/>
      <c r="L23" s="642"/>
      <c r="M23" s="624"/>
      <c r="N23" s="282" t="s">
        <v>773</v>
      </c>
    </row>
    <row r="24" spans="1:14" ht="27" customHeight="1">
      <c r="A24" s="285" t="s">
        <v>430</v>
      </c>
      <c r="B24" s="263">
        <v>854</v>
      </c>
      <c r="C24" s="263">
        <v>85410</v>
      </c>
      <c r="D24" s="263">
        <v>6060</v>
      </c>
      <c r="E24" s="286" t="s">
        <v>757</v>
      </c>
      <c r="F24" s="117">
        <v>31775</v>
      </c>
      <c r="G24" s="637">
        <f>H24</f>
        <v>31775.2</v>
      </c>
      <c r="H24" s="637">
        <f>'z1. 2 '!E580</f>
        <v>31775.2</v>
      </c>
      <c r="I24" s="638"/>
      <c r="J24" s="637"/>
      <c r="K24" s="636"/>
      <c r="L24" s="638"/>
      <c r="M24" s="637"/>
      <c r="N24" s="268" t="s">
        <v>774</v>
      </c>
    </row>
    <row r="25" spans="1:14" ht="26.25" customHeight="1">
      <c r="A25" s="976" t="s">
        <v>429</v>
      </c>
      <c r="B25" s="977"/>
      <c r="C25" s="977"/>
      <c r="D25" s="977"/>
      <c r="E25" s="978"/>
      <c r="F25" s="127">
        <f>F9+F12+F15+F16+F17+F20+F21+F22+F23+F24</f>
        <v>1469104</v>
      </c>
      <c r="G25" s="643">
        <f>G9+G12+G15+G16+G17+G20+G21+G22+G23+G24</f>
        <v>1469105.53</v>
      </c>
      <c r="H25" s="643">
        <f>H9+H12+H15+H16+H17+H20+H21+H22+H23+H24</f>
        <v>778705.5299999999</v>
      </c>
      <c r="I25" s="643">
        <f>I9+I12+I15+I16+I17+I20+I22+I23+I24</f>
        <v>0</v>
      </c>
      <c r="J25" s="643">
        <f>J9+J12+J15+J16+J17+J20+J22+J23+J24</f>
        <v>55400</v>
      </c>
      <c r="K25" s="965">
        <f>L10+L11+L13+L15+L16+L18+L19</f>
        <v>635000</v>
      </c>
      <c r="L25" s="966"/>
      <c r="M25" s="643">
        <f>M9+M12+M17+M20+M23+M24</f>
        <v>0</v>
      </c>
      <c r="N25" s="127" t="s">
        <v>575</v>
      </c>
    </row>
    <row r="26" spans="1:15" ht="16.5" customHeight="1">
      <c r="A26" s="988" t="s">
        <v>576</v>
      </c>
      <c r="B26" s="988"/>
      <c r="C26" s="988"/>
      <c r="D26" s="988"/>
      <c r="E26" s="988"/>
      <c r="F26" s="988"/>
      <c r="G26" s="988"/>
      <c r="H26" s="19"/>
      <c r="I26" s="19"/>
      <c r="J26" s="19"/>
      <c r="K26" s="19"/>
      <c r="L26" s="19"/>
      <c r="M26" s="19"/>
      <c r="N26" s="19"/>
      <c r="O26" s="19"/>
    </row>
    <row r="27" spans="1:15" ht="12.75">
      <c r="A27" s="957" t="s">
        <v>577</v>
      </c>
      <c r="B27" s="957"/>
      <c r="C27" s="957"/>
      <c r="D27" s="957"/>
      <c r="E27" s="957"/>
      <c r="F27" s="957"/>
      <c r="G27" s="957"/>
      <c r="H27" s="19"/>
      <c r="I27" s="19"/>
      <c r="J27" s="953"/>
      <c r="K27" s="953"/>
      <c r="L27" s="953"/>
      <c r="M27" s="953"/>
      <c r="N27" s="953"/>
      <c r="O27" s="953"/>
    </row>
    <row r="28" spans="1:15" ht="3.75" customHeight="1">
      <c r="A28" s="952" t="s">
        <v>578</v>
      </c>
      <c r="B28" s="952"/>
      <c r="C28" s="952"/>
      <c r="D28" s="952"/>
      <c r="E28" s="952"/>
      <c r="F28" s="952"/>
      <c r="G28" s="952"/>
      <c r="H28" s="952"/>
      <c r="I28" s="952"/>
      <c r="J28" s="952"/>
      <c r="K28" s="952"/>
      <c r="L28" s="953"/>
      <c r="M28" s="953"/>
      <c r="N28" s="116"/>
      <c r="O28" s="116"/>
    </row>
    <row r="29" spans="1:15" ht="12.75" customHeight="1" hidden="1">
      <c r="A29" s="952"/>
      <c r="B29" s="952"/>
      <c r="C29" s="952"/>
      <c r="D29" s="952"/>
      <c r="E29" s="952"/>
      <c r="F29" s="952"/>
      <c r="G29" s="952"/>
      <c r="H29" s="952"/>
      <c r="I29" s="952"/>
      <c r="J29" s="952"/>
      <c r="K29" s="952"/>
      <c r="L29" s="19"/>
      <c r="M29" s="19"/>
      <c r="N29" s="19"/>
      <c r="O29" s="19"/>
    </row>
    <row r="30" spans="1:15" ht="9" customHeight="1">
      <c r="A30" s="952"/>
      <c r="B30" s="952"/>
      <c r="C30" s="952"/>
      <c r="D30" s="952"/>
      <c r="E30" s="952"/>
      <c r="F30" s="952"/>
      <c r="G30" s="952"/>
      <c r="H30" s="952"/>
      <c r="I30" s="952"/>
      <c r="J30" s="952"/>
      <c r="K30" s="952"/>
      <c r="L30" s="19"/>
      <c r="M30" s="19"/>
      <c r="N30" s="19"/>
      <c r="O30" s="19"/>
    </row>
    <row r="31" spans="1:15" ht="12.75">
      <c r="A31" s="811" t="s">
        <v>914</v>
      </c>
      <c r="B31" s="811"/>
      <c r="C31" s="811"/>
      <c r="D31" s="811"/>
      <c r="E31" s="811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3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ht="12" customHeight="1"/>
    <row r="34" ht="12.75" hidden="1"/>
    <row r="35" ht="18" customHeight="1"/>
  </sheetData>
  <mergeCells count="54">
    <mergeCell ref="G17:G19"/>
    <mergeCell ref="J17:J19"/>
    <mergeCell ref="M17:M19"/>
    <mergeCell ref="E17:E19"/>
    <mergeCell ref="F17:F19"/>
    <mergeCell ref="H17:H19"/>
    <mergeCell ref="B4:B6"/>
    <mergeCell ref="C4:C6"/>
    <mergeCell ref="G4:M4"/>
    <mergeCell ref="F4:F6"/>
    <mergeCell ref="E4:E6"/>
    <mergeCell ref="G5:G6"/>
    <mergeCell ref="D4:D6"/>
    <mergeCell ref="A28:K30"/>
    <mergeCell ref="L28:M28"/>
    <mergeCell ref="E9:E11"/>
    <mergeCell ref="G9:G11"/>
    <mergeCell ref="H9:H11"/>
    <mergeCell ref="J9:J11"/>
    <mergeCell ref="M9:M11"/>
    <mergeCell ref="D12:D14"/>
    <mergeCell ref="E12:E14"/>
    <mergeCell ref="A27:G27"/>
    <mergeCell ref="J27:O27"/>
    <mergeCell ref="A9:A11"/>
    <mergeCell ref="B9:B11"/>
    <mergeCell ref="C9:C11"/>
    <mergeCell ref="D9:D11"/>
    <mergeCell ref="F9:F11"/>
    <mergeCell ref="N9:N11"/>
    <mergeCell ref="H12:H14"/>
    <mergeCell ref="J12:J14"/>
    <mergeCell ref="A26:G26"/>
    <mergeCell ref="M12:M14"/>
    <mergeCell ref="N12:N14"/>
    <mergeCell ref="F12:F14"/>
    <mergeCell ref="G12:G14"/>
    <mergeCell ref="A12:A14"/>
    <mergeCell ref="C12:C14"/>
    <mergeCell ref="B12:B14"/>
    <mergeCell ref="A25:E25"/>
    <mergeCell ref="C17:C19"/>
    <mergeCell ref="B17:B19"/>
    <mergeCell ref="D17:D19"/>
    <mergeCell ref="N17:N19"/>
    <mergeCell ref="H2:N2"/>
    <mergeCell ref="K7:L7"/>
    <mergeCell ref="K25:L25"/>
    <mergeCell ref="A3:N3"/>
    <mergeCell ref="K6:L6"/>
    <mergeCell ref="A17:A19"/>
    <mergeCell ref="A4:A6"/>
    <mergeCell ref="N4:N6"/>
    <mergeCell ref="H5:M5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10.125" style="0" customWidth="1"/>
    <col min="5" max="5" width="43.75390625" style="0" customWidth="1"/>
    <col min="6" max="6" width="16.75390625" style="0" customWidth="1"/>
    <col min="7" max="8" width="15.125" style="0" customWidth="1"/>
    <col min="9" max="9" width="10.375" style="0" customWidth="1"/>
    <col min="10" max="10" width="9.125" style="0" hidden="1" customWidth="1"/>
  </cols>
  <sheetData>
    <row r="1" spans="5:9" ht="28.5" customHeight="1">
      <c r="E1" s="18"/>
      <c r="F1" s="82"/>
      <c r="G1" s="82" t="s">
        <v>78</v>
      </c>
      <c r="H1" s="82"/>
      <c r="I1" s="82"/>
    </row>
    <row r="2" ht="21.75" customHeight="1"/>
    <row r="3" ht="20.25" customHeight="1"/>
    <row r="4" spans="1:15" s="32" customFormat="1" ht="15" customHeight="1">
      <c r="A4" s="998" t="s">
        <v>81</v>
      </c>
      <c r="B4" s="998"/>
      <c r="C4" s="998"/>
      <c r="D4" s="998"/>
      <c r="E4" s="998"/>
      <c r="F4" s="998"/>
      <c r="G4" s="998"/>
      <c r="H4" s="998"/>
      <c r="I4" s="600"/>
      <c r="J4" s="600"/>
      <c r="K4" s="600"/>
      <c r="L4" s="600"/>
      <c r="M4" s="600"/>
      <c r="N4" s="600"/>
      <c r="O4" s="600"/>
    </row>
    <row r="5" spans="1:15" s="32" customFormat="1" ht="15" customHeight="1">
      <c r="A5" s="601"/>
      <c r="B5" s="601"/>
      <c r="C5" s="601"/>
      <c r="D5" s="601"/>
      <c r="E5" s="601"/>
      <c r="F5" s="601"/>
      <c r="G5" s="601"/>
      <c r="H5" s="601"/>
      <c r="I5" s="600"/>
      <c r="J5" s="600"/>
      <c r="K5" s="600"/>
      <c r="L5" s="600"/>
      <c r="M5" s="600"/>
      <c r="N5" s="600"/>
      <c r="O5" s="600"/>
    </row>
    <row r="6" spans="7:8" ht="23.25" customHeight="1" thickBot="1">
      <c r="G6" s="19"/>
      <c r="H6" s="19"/>
    </row>
    <row r="7" spans="1:8" s="15" customFormat="1" ht="36.75" customHeight="1">
      <c r="A7" s="606" t="s">
        <v>424</v>
      </c>
      <c r="B7" s="607" t="s">
        <v>349</v>
      </c>
      <c r="C7" s="607" t="s">
        <v>350</v>
      </c>
      <c r="D7" s="607" t="s">
        <v>540</v>
      </c>
      <c r="E7" s="607" t="s">
        <v>425</v>
      </c>
      <c r="F7" s="608" t="s">
        <v>213</v>
      </c>
      <c r="G7" s="609" t="s">
        <v>79</v>
      </c>
      <c r="H7" s="610" t="s">
        <v>80</v>
      </c>
    </row>
    <row r="8" spans="1:8" s="33" customFormat="1" ht="9.75">
      <c r="A8" s="611">
        <v>1</v>
      </c>
      <c r="B8" s="603">
        <v>2</v>
      </c>
      <c r="C8" s="603">
        <v>3</v>
      </c>
      <c r="D8" s="603">
        <v>4</v>
      </c>
      <c r="E8" s="603">
        <v>5</v>
      </c>
      <c r="F8" s="603">
        <v>6</v>
      </c>
      <c r="G8" s="603">
        <v>7</v>
      </c>
      <c r="H8" s="612">
        <v>8</v>
      </c>
    </row>
    <row r="9" spans="1:8" ht="57" customHeight="1">
      <c r="A9" s="267" t="s">
        <v>381</v>
      </c>
      <c r="B9" s="604">
        <v>750</v>
      </c>
      <c r="C9" s="604">
        <v>75020</v>
      </c>
      <c r="D9" s="604">
        <v>6649</v>
      </c>
      <c r="E9" s="605" t="s">
        <v>426</v>
      </c>
      <c r="F9" s="602">
        <v>42000</v>
      </c>
      <c r="G9" s="614">
        <v>42000</v>
      </c>
      <c r="H9" s="615">
        <f>G9/F9</f>
        <v>1</v>
      </c>
    </row>
    <row r="10" spans="1:8" ht="22.5" customHeight="1" thickBot="1">
      <c r="A10" s="995" t="s">
        <v>429</v>
      </c>
      <c r="B10" s="996"/>
      <c r="C10" s="996"/>
      <c r="D10" s="996"/>
      <c r="E10" s="996"/>
      <c r="F10" s="613">
        <f>F9</f>
        <v>42000</v>
      </c>
      <c r="G10" s="616">
        <f>G9</f>
        <v>42000</v>
      </c>
      <c r="H10" s="617">
        <f>G10/F10</f>
        <v>1</v>
      </c>
    </row>
    <row r="11" ht="12.75" hidden="1"/>
    <row r="13" spans="6:8" ht="12.75">
      <c r="F13" s="997"/>
      <c r="G13" s="997"/>
      <c r="H13" s="18"/>
    </row>
    <row r="14" spans="6:8" ht="24" customHeight="1">
      <c r="F14" s="997"/>
      <c r="G14" s="997"/>
      <c r="H14" s="18"/>
    </row>
  </sheetData>
  <mergeCells count="4">
    <mergeCell ref="A10:E10"/>
    <mergeCell ref="F13:G13"/>
    <mergeCell ref="F14:G14"/>
    <mergeCell ref="A4:H4"/>
  </mergeCells>
  <printOptions verticalCentered="1"/>
  <pageMargins left="1.1811023622047245" right="0.984251968503937" top="0" bottom="0" header="0.5118110236220472" footer="0.5118110236220472"/>
  <pageSetup horizontalDpi="600" verticalDpi="600" orientation="landscape" paperSize="9" scale="90" r:id="rId1"/>
  <colBreaks count="1" manualBreakCount="1">
    <brk id="8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B10" sqref="B10"/>
    </sheetView>
  </sheetViews>
  <sheetFormatPr defaultColWidth="9.00390625" defaultRowHeight="12.75"/>
  <cols>
    <col min="1" max="1" width="5.125" style="0" customWidth="1"/>
    <col min="2" max="2" width="25.00390625" style="0" customWidth="1"/>
    <col min="3" max="3" width="9.875" style="0" customWidth="1"/>
    <col min="4" max="4" width="10.625" style="0" customWidth="1"/>
    <col min="5" max="7" width="10.125" style="0" bestFit="1" customWidth="1"/>
    <col min="8" max="8" width="10.00390625" style="0" bestFit="1" customWidth="1"/>
    <col min="9" max="10" width="9.375" style="0" bestFit="1" customWidth="1"/>
    <col min="11" max="11" width="10.00390625" style="0" bestFit="1" customWidth="1"/>
    <col min="12" max="12" width="10.125" style="0" bestFit="1" customWidth="1"/>
    <col min="13" max="13" width="14.25390625" style="0" customWidth="1"/>
    <col min="14" max="16" width="9.375" style="0" bestFit="1" customWidth="1"/>
  </cols>
  <sheetData>
    <row r="1" spans="1:16" ht="12.75" customHeight="1">
      <c r="A1" s="9"/>
      <c r="J1" s="1032" t="s">
        <v>82</v>
      </c>
      <c r="K1" s="1032"/>
      <c r="L1" s="1032"/>
      <c r="M1" s="1032"/>
      <c r="N1" s="1032"/>
      <c r="O1" s="1032"/>
      <c r="P1" s="1032"/>
    </row>
    <row r="2" spans="1:15" ht="15">
      <c r="A2" s="1033" t="s">
        <v>97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</row>
    <row r="3" spans="1:4" ht="13.5" thickBot="1">
      <c r="A3" s="9"/>
      <c r="D3" s="18"/>
    </row>
    <row r="4" spans="1:16" ht="12.75">
      <c r="A4" s="1035" t="s">
        <v>372</v>
      </c>
      <c r="B4" s="1001" t="s">
        <v>825</v>
      </c>
      <c r="C4" s="1001" t="s">
        <v>826</v>
      </c>
      <c r="D4" s="1001" t="s">
        <v>13</v>
      </c>
      <c r="E4" s="1003" t="s">
        <v>911</v>
      </c>
      <c r="F4" s="1004"/>
      <c r="G4" s="1003" t="s">
        <v>98</v>
      </c>
      <c r="H4" s="1005"/>
      <c r="I4" s="1005"/>
      <c r="J4" s="1005"/>
      <c r="K4" s="1005"/>
      <c r="L4" s="1005"/>
      <c r="M4" s="1005"/>
      <c r="N4" s="1005"/>
      <c r="O4" s="1005"/>
      <c r="P4" s="1006"/>
    </row>
    <row r="5" spans="1:16" ht="12.75">
      <c r="A5" s="1036"/>
      <c r="B5" s="1002"/>
      <c r="C5" s="1002"/>
      <c r="D5" s="1002"/>
      <c r="E5" s="999" t="s">
        <v>827</v>
      </c>
      <c r="F5" s="999" t="s">
        <v>828</v>
      </c>
      <c r="G5" s="1007" t="s">
        <v>829</v>
      </c>
      <c r="H5" s="1008"/>
      <c r="I5" s="1008"/>
      <c r="J5" s="1008"/>
      <c r="K5" s="1008"/>
      <c r="L5" s="1008"/>
      <c r="M5" s="1008"/>
      <c r="N5" s="1008"/>
      <c r="O5" s="1008"/>
      <c r="P5" s="1009"/>
    </row>
    <row r="6" spans="1:16" ht="12.75" customHeight="1">
      <c r="A6" s="1036"/>
      <c r="B6" s="1002"/>
      <c r="C6" s="1002"/>
      <c r="D6" s="1002"/>
      <c r="E6" s="1002"/>
      <c r="F6" s="1002"/>
      <c r="G6" s="999" t="s">
        <v>14</v>
      </c>
      <c r="H6" s="1010" t="s">
        <v>830</v>
      </c>
      <c r="I6" s="1011"/>
      <c r="J6" s="1011"/>
      <c r="K6" s="1011"/>
      <c r="L6" s="1011"/>
      <c r="M6" s="1011"/>
      <c r="N6" s="1011"/>
      <c r="O6" s="1011"/>
      <c r="P6" s="1012"/>
    </row>
    <row r="7" spans="1:16" ht="12.75">
      <c r="A7" s="1036"/>
      <c r="B7" s="1002"/>
      <c r="C7" s="1002"/>
      <c r="D7" s="1002"/>
      <c r="E7" s="1002"/>
      <c r="F7" s="1002"/>
      <c r="G7" s="1002"/>
      <c r="H7" s="1007" t="s">
        <v>831</v>
      </c>
      <c r="I7" s="1008"/>
      <c r="J7" s="1008"/>
      <c r="K7" s="1013"/>
      <c r="L7" s="1014" t="s">
        <v>828</v>
      </c>
      <c r="M7" s="1015"/>
      <c r="N7" s="1015"/>
      <c r="O7" s="1015"/>
      <c r="P7" s="1016"/>
    </row>
    <row r="8" spans="1:16" ht="12.75">
      <c r="A8" s="1036"/>
      <c r="B8" s="1002"/>
      <c r="C8" s="1002"/>
      <c r="D8" s="1002"/>
      <c r="E8" s="1002"/>
      <c r="F8" s="1002"/>
      <c r="G8" s="1002"/>
      <c r="H8" s="999" t="s">
        <v>832</v>
      </c>
      <c r="I8" s="1017" t="s">
        <v>833</v>
      </c>
      <c r="J8" s="1018"/>
      <c r="K8" s="1019"/>
      <c r="L8" s="999" t="s">
        <v>834</v>
      </c>
      <c r="M8" s="1014" t="s">
        <v>833</v>
      </c>
      <c r="N8" s="1015"/>
      <c r="O8" s="1015"/>
      <c r="P8" s="1016"/>
    </row>
    <row r="9" spans="1:16" ht="45.75" customHeight="1">
      <c r="A9" s="1036"/>
      <c r="B9" s="1000"/>
      <c r="C9" s="1000"/>
      <c r="D9" s="1000"/>
      <c r="E9" s="1000"/>
      <c r="F9" s="1000"/>
      <c r="G9" s="1000"/>
      <c r="H9" s="1000"/>
      <c r="I9" s="428" t="s">
        <v>835</v>
      </c>
      <c r="J9" s="428" t="s">
        <v>836</v>
      </c>
      <c r="K9" s="428" t="s">
        <v>837</v>
      </c>
      <c r="L9" s="1000"/>
      <c r="M9" s="428" t="s">
        <v>838</v>
      </c>
      <c r="N9" s="428" t="s">
        <v>835</v>
      </c>
      <c r="O9" s="428" t="s">
        <v>836</v>
      </c>
      <c r="P9" s="815" t="s">
        <v>837</v>
      </c>
    </row>
    <row r="10" spans="1:16" ht="13.5" thickBot="1">
      <c r="A10" s="825">
        <v>1</v>
      </c>
      <c r="B10" s="826">
        <v>2</v>
      </c>
      <c r="C10" s="826">
        <v>3</v>
      </c>
      <c r="D10" s="826">
        <v>4</v>
      </c>
      <c r="E10" s="826">
        <v>5</v>
      </c>
      <c r="F10" s="826">
        <v>6</v>
      </c>
      <c r="G10" s="826">
        <v>7</v>
      </c>
      <c r="H10" s="826">
        <v>8</v>
      </c>
      <c r="I10" s="826">
        <v>9</v>
      </c>
      <c r="J10" s="826">
        <v>10</v>
      </c>
      <c r="K10" s="826">
        <v>11</v>
      </c>
      <c r="L10" s="826">
        <v>12</v>
      </c>
      <c r="M10" s="826">
        <v>13</v>
      </c>
      <c r="N10" s="826">
        <v>14</v>
      </c>
      <c r="O10" s="826">
        <v>15</v>
      </c>
      <c r="P10" s="827">
        <v>16</v>
      </c>
    </row>
    <row r="11" spans="1:16" ht="13.5" thickBot="1">
      <c r="A11" s="828" t="s">
        <v>381</v>
      </c>
      <c r="B11" s="829" t="s">
        <v>839</v>
      </c>
      <c r="C11" s="830"/>
      <c r="D11" s="831">
        <f>D15+D23</f>
        <v>13406051.93</v>
      </c>
      <c r="E11" s="831">
        <f aca="true" t="shared" si="0" ref="E11:P11">E15+E23</f>
        <v>5215184.859999999</v>
      </c>
      <c r="F11" s="831">
        <f t="shared" si="0"/>
        <v>8190867.07</v>
      </c>
      <c r="G11" s="831">
        <f t="shared" si="0"/>
        <v>6706053.89</v>
      </c>
      <c r="H11" s="831">
        <f t="shared" si="0"/>
        <v>2748398.94</v>
      </c>
      <c r="I11" s="831">
        <f t="shared" si="0"/>
        <v>334438.73</v>
      </c>
      <c r="J11" s="831">
        <f t="shared" si="0"/>
        <v>0</v>
      </c>
      <c r="K11" s="831">
        <f t="shared" si="0"/>
        <v>2413960.21</v>
      </c>
      <c r="L11" s="831">
        <f t="shared" si="0"/>
        <v>3957654.95</v>
      </c>
      <c r="M11" s="831">
        <f t="shared" si="0"/>
        <v>3957654.95</v>
      </c>
      <c r="N11" s="831">
        <f t="shared" si="0"/>
        <v>0</v>
      </c>
      <c r="O11" s="831">
        <f t="shared" si="0"/>
        <v>0</v>
      </c>
      <c r="P11" s="832">
        <f t="shared" si="0"/>
        <v>0</v>
      </c>
    </row>
    <row r="12" spans="1:16" ht="12.75">
      <c r="A12" s="1028" t="s">
        <v>840</v>
      </c>
      <c r="B12" s="1029" t="s">
        <v>841</v>
      </c>
      <c r="C12" s="1030"/>
      <c r="D12" s="1030"/>
      <c r="E12" s="1030"/>
      <c r="F12" s="1030"/>
      <c r="G12" s="1030"/>
      <c r="H12" s="1030"/>
      <c r="I12" s="1030"/>
      <c r="J12" s="1030"/>
      <c r="K12" s="1030"/>
      <c r="L12" s="1030"/>
      <c r="M12" s="1030"/>
      <c r="N12" s="1030"/>
      <c r="O12" s="1030"/>
      <c r="P12" s="1031"/>
    </row>
    <row r="13" spans="1:16" ht="12.75">
      <c r="A13" s="1020"/>
      <c r="B13" s="1025" t="s">
        <v>842</v>
      </c>
      <c r="C13" s="1026"/>
      <c r="D13" s="1026"/>
      <c r="E13" s="1026"/>
      <c r="F13" s="1026"/>
      <c r="G13" s="1026"/>
      <c r="H13" s="1026"/>
      <c r="I13" s="1026"/>
      <c r="J13" s="1026"/>
      <c r="K13" s="1026"/>
      <c r="L13" s="1026"/>
      <c r="M13" s="1026"/>
      <c r="N13" s="1026"/>
      <c r="O13" s="1026"/>
      <c r="P13" s="1027"/>
    </row>
    <row r="14" spans="1:16" ht="12.75">
      <c r="A14" s="1020"/>
      <c r="B14" s="1025" t="s">
        <v>843</v>
      </c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7"/>
    </row>
    <row r="15" spans="1:16" ht="12.75">
      <c r="A15" s="1020"/>
      <c r="B15" s="429" t="s">
        <v>844</v>
      </c>
      <c r="C15" s="429" t="s">
        <v>845</v>
      </c>
      <c r="D15" s="809">
        <f>D16+D17</f>
        <v>6491479.89</v>
      </c>
      <c r="E15" s="809">
        <f>E16+E17</f>
        <v>1870606.3599999999</v>
      </c>
      <c r="F15" s="809">
        <f>F16+F17</f>
        <v>4620873.53</v>
      </c>
      <c r="G15" s="809">
        <f>G17</f>
        <v>2283994.26</v>
      </c>
      <c r="H15" s="809">
        <f aca="true" t="shared" si="1" ref="H15:P15">H16+H17+H18</f>
        <v>609448.6699999999</v>
      </c>
      <c r="I15" s="809">
        <f t="shared" si="1"/>
        <v>334438.73</v>
      </c>
      <c r="J15" s="809">
        <f t="shared" si="1"/>
        <v>0</v>
      </c>
      <c r="K15" s="809">
        <f t="shared" si="1"/>
        <v>275009.94</v>
      </c>
      <c r="L15" s="809">
        <f>L16+L17</f>
        <v>1674545.59</v>
      </c>
      <c r="M15" s="809">
        <f>M17</f>
        <v>1674545.59</v>
      </c>
      <c r="N15" s="809">
        <f t="shared" si="1"/>
        <v>0</v>
      </c>
      <c r="O15" s="809">
        <f t="shared" si="1"/>
        <v>0</v>
      </c>
      <c r="P15" s="816">
        <f t="shared" si="1"/>
        <v>0</v>
      </c>
    </row>
    <row r="16" spans="1:16" ht="12.75">
      <c r="A16" s="1020"/>
      <c r="B16" s="21" t="s">
        <v>846</v>
      </c>
      <c r="C16" s="21"/>
      <c r="D16" s="495">
        <f>E16+F16</f>
        <v>4207485.63</v>
      </c>
      <c r="E16" s="495">
        <v>1261157.69</v>
      </c>
      <c r="F16" s="495">
        <v>2946327.94</v>
      </c>
      <c r="G16" s="495"/>
      <c r="H16" s="495"/>
      <c r="I16" s="496"/>
      <c r="J16" s="495">
        <v>0</v>
      </c>
      <c r="K16" s="495"/>
      <c r="L16" s="495"/>
      <c r="M16" s="495"/>
      <c r="N16" s="495">
        <v>0</v>
      </c>
      <c r="O16" s="495">
        <v>0</v>
      </c>
      <c r="P16" s="766">
        <v>0</v>
      </c>
    </row>
    <row r="17" spans="1:16" ht="12.75">
      <c r="A17" s="1020"/>
      <c r="B17" s="838" t="s">
        <v>912</v>
      </c>
      <c r="C17" s="839"/>
      <c r="D17" s="840">
        <f>E17+F17</f>
        <v>2283994.26</v>
      </c>
      <c r="E17" s="841">
        <f>H17</f>
        <v>609448.6699999999</v>
      </c>
      <c r="F17" s="841">
        <f>L17</f>
        <v>1674545.59</v>
      </c>
      <c r="G17" s="841">
        <f>H17+L17</f>
        <v>2283994.26</v>
      </c>
      <c r="H17" s="841">
        <f>I17+J17+K17</f>
        <v>609448.6699999999</v>
      </c>
      <c r="I17" s="841">
        <v>334438.73</v>
      </c>
      <c r="J17" s="841">
        <v>0</v>
      </c>
      <c r="K17" s="841">
        <v>275009.94</v>
      </c>
      <c r="L17" s="841">
        <f>M17+N17</f>
        <v>1674545.59</v>
      </c>
      <c r="M17" s="841">
        <f>M18</f>
        <v>1674545.59</v>
      </c>
      <c r="N17" s="841">
        <v>0</v>
      </c>
      <c r="O17" s="841">
        <v>0</v>
      </c>
      <c r="P17" s="842">
        <v>0</v>
      </c>
    </row>
    <row r="18" spans="1:16" ht="12.75">
      <c r="A18" s="1020"/>
      <c r="B18" s="21" t="s">
        <v>918</v>
      </c>
      <c r="C18" s="21"/>
      <c r="D18" s="495">
        <f>E18+F18</f>
        <v>1674545.59</v>
      </c>
      <c r="E18" s="489"/>
      <c r="F18" s="489">
        <f>L18</f>
        <v>1674545.59</v>
      </c>
      <c r="G18" s="489">
        <f>H18+L18</f>
        <v>1674545.59</v>
      </c>
      <c r="H18" s="489"/>
      <c r="I18" s="495"/>
      <c r="J18" s="495"/>
      <c r="K18" s="495"/>
      <c r="L18" s="495">
        <f>M18</f>
        <v>1674545.59</v>
      </c>
      <c r="M18" s="495">
        <f>'z1. 2 '!E44</f>
        <v>1674545.59</v>
      </c>
      <c r="N18" s="495"/>
      <c r="O18" s="495"/>
      <c r="P18" s="766"/>
    </row>
    <row r="19" spans="1:16" ht="12.75">
      <c r="A19" s="1020"/>
      <c r="B19" s="21" t="s">
        <v>919</v>
      </c>
      <c r="C19" s="21"/>
      <c r="D19" s="495">
        <f>E19+F19</f>
        <v>609448.6699999999</v>
      </c>
      <c r="E19" s="489">
        <f>H19</f>
        <v>609448.6699999999</v>
      </c>
      <c r="F19" s="489"/>
      <c r="G19" s="489">
        <f>H19+L19</f>
        <v>609448.6699999999</v>
      </c>
      <c r="H19" s="489">
        <f>I19+J19+K19</f>
        <v>609448.6699999999</v>
      </c>
      <c r="I19" s="495">
        <v>334438.73</v>
      </c>
      <c r="J19" s="495"/>
      <c r="K19" s="495">
        <v>275009.94</v>
      </c>
      <c r="L19" s="495"/>
      <c r="M19" s="495"/>
      <c r="N19" s="495"/>
      <c r="O19" s="495"/>
      <c r="P19" s="766"/>
    </row>
    <row r="20" spans="1:16" ht="12.75">
      <c r="A20" s="1020" t="s">
        <v>28</v>
      </c>
      <c r="B20" s="1022" t="s">
        <v>847</v>
      </c>
      <c r="C20" s="1023"/>
      <c r="D20" s="1023"/>
      <c r="E20" s="1023"/>
      <c r="F20" s="1023"/>
      <c r="G20" s="1023"/>
      <c r="H20" s="1023"/>
      <c r="I20" s="1023"/>
      <c r="J20" s="1023"/>
      <c r="K20" s="1023"/>
      <c r="L20" s="1023"/>
      <c r="M20" s="1023"/>
      <c r="N20" s="1023"/>
      <c r="O20" s="1023"/>
      <c r="P20" s="1024"/>
    </row>
    <row r="21" spans="1:16" ht="12.75">
      <c r="A21" s="1020"/>
      <c r="B21" s="1025" t="s">
        <v>842</v>
      </c>
      <c r="C21" s="1026"/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7"/>
    </row>
    <row r="22" spans="1:16" ht="12.75">
      <c r="A22" s="1020"/>
      <c r="B22" s="1025" t="s">
        <v>848</v>
      </c>
      <c r="C22" s="1026"/>
      <c r="D22" s="1026"/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7"/>
    </row>
    <row r="23" spans="1:16" ht="12.75">
      <c r="A23" s="1020"/>
      <c r="B23" s="429" t="s">
        <v>844</v>
      </c>
      <c r="C23" s="429" t="s">
        <v>849</v>
      </c>
      <c r="D23" s="809">
        <f>D24+D25+D28</f>
        <v>6914572.04</v>
      </c>
      <c r="E23" s="809">
        <f aca="true" t="shared" si="2" ref="E23:P23">E24+E25+E28</f>
        <v>3344578.5</v>
      </c>
      <c r="F23" s="809">
        <f t="shared" si="2"/>
        <v>3569993.54</v>
      </c>
      <c r="G23" s="809">
        <f>G25</f>
        <v>4422059.63</v>
      </c>
      <c r="H23" s="809">
        <f>H25</f>
        <v>2138950.27</v>
      </c>
      <c r="I23" s="809">
        <f t="shared" si="2"/>
        <v>0</v>
      </c>
      <c r="J23" s="809">
        <f t="shared" si="2"/>
        <v>0</v>
      </c>
      <c r="K23" s="809">
        <f t="shared" si="2"/>
        <v>2138950.27</v>
      </c>
      <c r="L23" s="809">
        <f>L24+L25</f>
        <v>2283109.36</v>
      </c>
      <c r="M23" s="809">
        <f t="shared" si="2"/>
        <v>2283109.36</v>
      </c>
      <c r="N23" s="809">
        <f t="shared" si="2"/>
        <v>0</v>
      </c>
      <c r="O23" s="809">
        <f t="shared" si="2"/>
        <v>0</v>
      </c>
      <c r="P23" s="816">
        <f t="shared" si="2"/>
        <v>0</v>
      </c>
    </row>
    <row r="24" spans="1:16" ht="12.75">
      <c r="A24" s="1020"/>
      <c r="B24" s="21" t="s">
        <v>846</v>
      </c>
      <c r="C24" s="21"/>
      <c r="D24" s="495">
        <f>E24+F24</f>
        <v>1627752</v>
      </c>
      <c r="E24" s="495">
        <v>787348.08</v>
      </c>
      <c r="F24" s="495">
        <v>840403.92</v>
      </c>
      <c r="G24" s="495"/>
      <c r="H24" s="495"/>
      <c r="I24" s="495"/>
      <c r="J24" s="495"/>
      <c r="K24" s="495"/>
      <c r="L24" s="495"/>
      <c r="M24" s="495"/>
      <c r="N24" s="495"/>
      <c r="O24" s="495"/>
      <c r="P24" s="766"/>
    </row>
    <row r="25" spans="1:16" ht="12.75">
      <c r="A25" s="1020"/>
      <c r="B25" s="838" t="s">
        <v>912</v>
      </c>
      <c r="C25" s="839"/>
      <c r="D25" s="840">
        <f>E25+F25</f>
        <v>4422059.63</v>
      </c>
      <c r="E25" s="840">
        <f>H25</f>
        <v>2138950.27</v>
      </c>
      <c r="F25" s="840">
        <f>L25</f>
        <v>2283109.36</v>
      </c>
      <c r="G25" s="840">
        <f>H25+L25</f>
        <v>4422059.63</v>
      </c>
      <c r="H25" s="841">
        <f>I25+J25+K25</f>
        <v>2138950.27</v>
      </c>
      <c r="I25" s="841"/>
      <c r="J25" s="841"/>
      <c r="K25" s="841">
        <f>K27</f>
        <v>2138950.27</v>
      </c>
      <c r="L25" s="841">
        <f>M25+N25+O25+P25</f>
        <v>2283109.36</v>
      </c>
      <c r="M25" s="841">
        <f>M26</f>
        <v>2283109.36</v>
      </c>
      <c r="N25" s="841"/>
      <c r="O25" s="841"/>
      <c r="P25" s="842"/>
    </row>
    <row r="26" spans="1:16" ht="12.75">
      <c r="A26" s="1020"/>
      <c r="B26" s="21" t="s">
        <v>918</v>
      </c>
      <c r="C26" s="431"/>
      <c r="D26" s="495">
        <f>E26+F26</f>
        <v>2283109.36</v>
      </c>
      <c r="E26" s="495">
        <f>H26</f>
        <v>0</v>
      </c>
      <c r="F26" s="495">
        <f>L26</f>
        <v>2283109.36</v>
      </c>
      <c r="G26" s="495">
        <f>H26+L26</f>
        <v>2283109.36</v>
      </c>
      <c r="H26" s="489"/>
      <c r="I26" s="489"/>
      <c r="J26" s="489"/>
      <c r="K26" s="489"/>
      <c r="L26" s="489">
        <f>M26+N26+O26+P26</f>
        <v>2283109.36</v>
      </c>
      <c r="M26" s="489">
        <f>'z1. 2 '!E364</f>
        <v>2283109.36</v>
      </c>
      <c r="N26" s="489"/>
      <c r="O26" s="489"/>
      <c r="P26" s="764"/>
    </row>
    <row r="27" spans="1:16" ht="12.75">
      <c r="A27" s="1020"/>
      <c r="B27" s="21" t="s">
        <v>919</v>
      </c>
      <c r="C27" s="431"/>
      <c r="D27" s="495">
        <f>E27+F27</f>
        <v>2138950.27</v>
      </c>
      <c r="E27" s="495">
        <f>H27</f>
        <v>2138950.27</v>
      </c>
      <c r="F27" s="495">
        <f>L27</f>
        <v>0</v>
      </c>
      <c r="G27" s="495">
        <f>H27+L27</f>
        <v>2138950.27</v>
      </c>
      <c r="H27" s="489">
        <f>I27+J27+K27</f>
        <v>2138950.27</v>
      </c>
      <c r="I27" s="489"/>
      <c r="J27" s="489"/>
      <c r="K27" s="489">
        <f>'z1. 2 '!E365</f>
        <v>2138950.27</v>
      </c>
      <c r="L27" s="489"/>
      <c r="M27" s="489"/>
      <c r="N27" s="489"/>
      <c r="O27" s="489"/>
      <c r="P27" s="764"/>
    </row>
    <row r="28" spans="1:16" ht="13.5" thickBot="1">
      <c r="A28" s="1021"/>
      <c r="B28" s="813" t="s">
        <v>27</v>
      </c>
      <c r="C28" s="813"/>
      <c r="D28" s="760">
        <f>E28+F28</f>
        <v>864760.41</v>
      </c>
      <c r="E28" s="760">
        <v>418280.15</v>
      </c>
      <c r="F28" s="760">
        <v>446480.26</v>
      </c>
      <c r="G28" s="760"/>
      <c r="H28" s="814"/>
      <c r="I28" s="760"/>
      <c r="J28" s="760"/>
      <c r="K28" s="760"/>
      <c r="L28" s="814"/>
      <c r="M28" s="760"/>
      <c r="N28" s="760"/>
      <c r="O28" s="760"/>
      <c r="P28" s="820"/>
    </row>
    <row r="29" spans="1:16" ht="13.5" thickBot="1">
      <c r="A29" s="821" t="s">
        <v>382</v>
      </c>
      <c r="B29" s="822" t="s">
        <v>850</v>
      </c>
      <c r="C29" s="822"/>
      <c r="D29" s="823">
        <f>D33+D61</f>
        <v>927594.4</v>
      </c>
      <c r="E29" s="823">
        <f aca="true" t="shared" si="3" ref="E29:P29">E33+E61</f>
        <v>295155.27</v>
      </c>
      <c r="F29" s="823">
        <f t="shared" si="3"/>
        <v>632439.13</v>
      </c>
      <c r="G29" s="823">
        <f t="shared" si="3"/>
        <v>618727.4</v>
      </c>
      <c r="H29" s="823">
        <f t="shared" si="3"/>
        <v>190674.27000000002</v>
      </c>
      <c r="I29" s="823">
        <f t="shared" si="3"/>
        <v>0</v>
      </c>
      <c r="J29" s="823">
        <f t="shared" si="3"/>
        <v>0</v>
      </c>
      <c r="K29" s="823">
        <f t="shared" si="3"/>
        <v>190674.27000000002</v>
      </c>
      <c r="L29" s="823">
        <f t="shared" si="3"/>
        <v>428053.13</v>
      </c>
      <c r="M29" s="823">
        <f t="shared" si="3"/>
        <v>0</v>
      </c>
      <c r="N29" s="823">
        <f t="shared" si="3"/>
        <v>0</v>
      </c>
      <c r="O29" s="823">
        <f t="shared" si="3"/>
        <v>0</v>
      </c>
      <c r="P29" s="824">
        <f t="shared" si="3"/>
        <v>428053.13</v>
      </c>
    </row>
    <row r="30" spans="1:16" ht="12.75">
      <c r="A30" s="1028" t="s">
        <v>851</v>
      </c>
      <c r="B30" s="1029" t="s">
        <v>852</v>
      </c>
      <c r="C30" s="1030"/>
      <c r="D30" s="1030"/>
      <c r="E30" s="1030"/>
      <c r="F30" s="1030"/>
      <c r="G30" s="1030"/>
      <c r="H30" s="1030"/>
      <c r="I30" s="1030"/>
      <c r="J30" s="1030"/>
      <c r="K30" s="1030"/>
      <c r="L30" s="1030"/>
      <c r="M30" s="1030"/>
      <c r="N30" s="1030"/>
      <c r="O30" s="1030"/>
      <c r="P30" s="1031"/>
    </row>
    <row r="31" spans="1:16" ht="12.75">
      <c r="A31" s="1020"/>
      <c r="B31" s="1025" t="s">
        <v>853</v>
      </c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7"/>
    </row>
    <row r="32" spans="1:16" ht="12.75">
      <c r="A32" s="1020"/>
      <c r="B32" s="1025" t="s">
        <v>854</v>
      </c>
      <c r="C32" s="1026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7"/>
    </row>
    <row r="33" spans="1:16" ht="12.75">
      <c r="A33" s="1020"/>
      <c r="B33" s="429" t="s">
        <v>844</v>
      </c>
      <c r="C33" s="429" t="s">
        <v>855</v>
      </c>
      <c r="D33" s="809">
        <f>E33+F33</f>
        <v>598366.4</v>
      </c>
      <c r="E33" s="809">
        <f>E34+E35</f>
        <v>189802.64</v>
      </c>
      <c r="F33" s="809">
        <f>F34+F35</f>
        <v>408563.76</v>
      </c>
      <c r="G33" s="809">
        <f>H33+L33</f>
        <v>418197.4</v>
      </c>
      <c r="H33" s="809">
        <f>H34+H35</f>
        <v>126504.64000000001</v>
      </c>
      <c r="I33" s="809">
        <f>I34+I35</f>
        <v>0</v>
      </c>
      <c r="J33" s="809">
        <f>J34+J35</f>
        <v>0</v>
      </c>
      <c r="K33" s="809">
        <f>K34+K35</f>
        <v>126504.64000000001</v>
      </c>
      <c r="L33" s="809">
        <f>L34+L35</f>
        <v>291692.76</v>
      </c>
      <c r="M33" s="809">
        <f>M34+M35+M50</f>
        <v>0</v>
      </c>
      <c r="N33" s="809">
        <f>N34+N35+N50</f>
        <v>0</v>
      </c>
      <c r="O33" s="809">
        <f>O34+O35+O50</f>
        <v>0</v>
      </c>
      <c r="P33" s="816">
        <f>P34+P35</f>
        <v>291692.76</v>
      </c>
    </row>
    <row r="34" spans="1:16" ht="12.75">
      <c r="A34" s="1020"/>
      <c r="B34" s="21" t="s">
        <v>846</v>
      </c>
      <c r="C34" s="21"/>
      <c r="D34" s="489">
        <f>E34+F34</f>
        <v>180169</v>
      </c>
      <c r="E34" s="489">
        <v>63298</v>
      </c>
      <c r="F34" s="489">
        <v>116871</v>
      </c>
      <c r="G34" s="495"/>
      <c r="H34" s="489"/>
      <c r="I34" s="495"/>
      <c r="J34" s="495"/>
      <c r="K34" s="495"/>
      <c r="L34" s="489"/>
      <c r="M34" s="495"/>
      <c r="N34" s="495"/>
      <c r="O34" s="495"/>
      <c r="P34" s="766"/>
    </row>
    <row r="35" spans="1:16" ht="12.75">
      <c r="A35" s="1020"/>
      <c r="B35" s="838" t="s">
        <v>912</v>
      </c>
      <c r="C35" s="839"/>
      <c r="D35" s="841">
        <f>E35+F35</f>
        <v>418197.4</v>
      </c>
      <c r="E35" s="841">
        <f>H35</f>
        <v>126504.64000000001</v>
      </c>
      <c r="F35" s="841">
        <f>L35</f>
        <v>291692.76</v>
      </c>
      <c r="G35" s="840">
        <f>H35+L35</f>
        <v>418197.4</v>
      </c>
      <c r="H35" s="841">
        <f>I35+J35+K35</f>
        <v>126504.64000000001</v>
      </c>
      <c r="I35" s="841"/>
      <c r="J35" s="841"/>
      <c r="K35" s="841">
        <f>SUM(K36:K51)</f>
        <v>126504.64000000001</v>
      </c>
      <c r="L35" s="841">
        <f>M35+N35+O35+P35</f>
        <v>291692.76</v>
      </c>
      <c r="M35" s="841">
        <v>0</v>
      </c>
      <c r="N35" s="841">
        <v>0</v>
      </c>
      <c r="O35" s="841">
        <v>0</v>
      </c>
      <c r="P35" s="842">
        <f>SUM(P36:P51)</f>
        <v>291692.76</v>
      </c>
    </row>
    <row r="36" spans="1:16" ht="12.75">
      <c r="A36" s="1020"/>
      <c r="B36" s="430" t="s">
        <v>920</v>
      </c>
      <c r="C36" s="431"/>
      <c r="D36" s="489">
        <f aca="true" t="shared" si="4" ref="D36:D51">E36+F36</f>
        <v>265130.98</v>
      </c>
      <c r="E36" s="489">
        <f aca="true" t="shared" si="5" ref="E36:E51">H36</f>
        <v>0</v>
      </c>
      <c r="F36" s="489">
        <f aca="true" t="shared" si="6" ref="F36:F51">L36</f>
        <v>265130.98</v>
      </c>
      <c r="G36" s="495">
        <f aca="true" t="shared" si="7" ref="G36:G51">H36+L36</f>
        <v>265130.98</v>
      </c>
      <c r="H36" s="489">
        <v>0</v>
      </c>
      <c r="I36" s="489"/>
      <c r="J36" s="489"/>
      <c r="K36" s="489"/>
      <c r="L36" s="489">
        <f>P36</f>
        <v>265130.98</v>
      </c>
      <c r="M36" s="489"/>
      <c r="N36" s="489"/>
      <c r="O36" s="489"/>
      <c r="P36" s="764">
        <f>'z1. 2 '!E343</f>
        <v>265130.98</v>
      </c>
    </row>
    <row r="37" spans="1:16" ht="12.75">
      <c r="A37" s="1020"/>
      <c r="B37" s="430" t="s">
        <v>6</v>
      </c>
      <c r="C37" s="431"/>
      <c r="D37" s="489">
        <f t="shared" si="4"/>
        <v>117650.75</v>
      </c>
      <c r="E37" s="489">
        <f t="shared" si="5"/>
        <v>117650.75</v>
      </c>
      <c r="F37" s="489">
        <f t="shared" si="6"/>
        <v>0</v>
      </c>
      <c r="G37" s="495">
        <f t="shared" si="7"/>
        <v>117650.75</v>
      </c>
      <c r="H37" s="489">
        <f>K37</f>
        <v>117650.75</v>
      </c>
      <c r="I37" s="489"/>
      <c r="J37" s="489"/>
      <c r="K37" s="489">
        <f>'z1. 2 '!E344</f>
        <v>117650.75</v>
      </c>
      <c r="L37" s="489">
        <f aca="true" t="shared" si="8" ref="L37:L51">P37</f>
        <v>0</v>
      </c>
      <c r="M37" s="489"/>
      <c r="N37" s="489"/>
      <c r="O37" s="489"/>
      <c r="P37" s="764"/>
    </row>
    <row r="38" spans="1:16" ht="12.75">
      <c r="A38" s="1020"/>
      <c r="B38" s="430" t="s">
        <v>7</v>
      </c>
      <c r="C38" s="431"/>
      <c r="D38" s="489">
        <f t="shared" si="4"/>
        <v>9148.59</v>
      </c>
      <c r="E38" s="489">
        <f t="shared" si="5"/>
        <v>0</v>
      </c>
      <c r="F38" s="489">
        <f t="shared" si="6"/>
        <v>9148.59</v>
      </c>
      <c r="G38" s="495">
        <f t="shared" si="7"/>
        <v>9148.59</v>
      </c>
      <c r="H38" s="489">
        <f aca="true" t="shared" si="9" ref="H38:H51">K38</f>
        <v>0</v>
      </c>
      <c r="I38" s="489"/>
      <c r="J38" s="489"/>
      <c r="K38" s="489"/>
      <c r="L38" s="489">
        <f t="shared" si="8"/>
        <v>9148.59</v>
      </c>
      <c r="M38" s="489"/>
      <c r="N38" s="489"/>
      <c r="O38" s="489"/>
      <c r="P38" s="764">
        <f>'z1. 2 '!E345</f>
        <v>9148.59</v>
      </c>
    </row>
    <row r="39" spans="1:16" ht="12.75">
      <c r="A39" s="1020"/>
      <c r="B39" s="430" t="s">
        <v>8</v>
      </c>
      <c r="C39" s="431"/>
      <c r="D39" s="489">
        <f t="shared" si="4"/>
        <v>3049.53</v>
      </c>
      <c r="E39" s="489">
        <f t="shared" si="5"/>
        <v>3049.53</v>
      </c>
      <c r="F39" s="489">
        <f t="shared" si="6"/>
        <v>0</v>
      </c>
      <c r="G39" s="495">
        <f t="shared" si="7"/>
        <v>3049.53</v>
      </c>
      <c r="H39" s="489">
        <f t="shared" si="9"/>
        <v>3049.53</v>
      </c>
      <c r="I39" s="489"/>
      <c r="J39" s="489"/>
      <c r="K39" s="489">
        <f>'z1. 2 '!E346</f>
        <v>3049.53</v>
      </c>
      <c r="L39" s="489">
        <f t="shared" si="8"/>
        <v>0</v>
      </c>
      <c r="M39" s="489"/>
      <c r="N39" s="489"/>
      <c r="O39" s="489"/>
      <c r="P39" s="764"/>
    </row>
    <row r="40" spans="1:16" ht="12.75">
      <c r="A40" s="1020"/>
      <c r="B40" s="430" t="s">
        <v>9</v>
      </c>
      <c r="C40" s="431"/>
      <c r="D40" s="489">
        <f t="shared" si="4"/>
        <v>2225.91</v>
      </c>
      <c r="E40" s="489">
        <f t="shared" si="5"/>
        <v>0</v>
      </c>
      <c r="F40" s="489">
        <f t="shared" si="6"/>
        <v>2225.91</v>
      </c>
      <c r="G40" s="495">
        <f t="shared" si="7"/>
        <v>2225.91</v>
      </c>
      <c r="H40" s="489">
        <f t="shared" si="9"/>
        <v>0</v>
      </c>
      <c r="I40" s="489"/>
      <c r="J40" s="489"/>
      <c r="K40" s="489"/>
      <c r="L40" s="489">
        <f t="shared" si="8"/>
        <v>2225.91</v>
      </c>
      <c r="M40" s="489"/>
      <c r="N40" s="489"/>
      <c r="O40" s="489"/>
      <c r="P40" s="764">
        <f>'z1. 2 '!E347</f>
        <v>2225.91</v>
      </c>
    </row>
    <row r="41" spans="1:16" ht="12.75">
      <c r="A41" s="1020"/>
      <c r="B41" s="430" t="s">
        <v>10</v>
      </c>
      <c r="C41" s="431"/>
      <c r="D41" s="489">
        <f t="shared" si="4"/>
        <v>741.96</v>
      </c>
      <c r="E41" s="489">
        <f t="shared" si="5"/>
        <v>741.96</v>
      </c>
      <c r="F41" s="489">
        <f t="shared" si="6"/>
        <v>0</v>
      </c>
      <c r="G41" s="495">
        <f t="shared" si="7"/>
        <v>741.96</v>
      </c>
      <c r="H41" s="489">
        <f t="shared" si="9"/>
        <v>741.96</v>
      </c>
      <c r="I41" s="489"/>
      <c r="J41" s="489"/>
      <c r="K41" s="489">
        <f>'z1. 2 '!E348</f>
        <v>741.96</v>
      </c>
      <c r="L41" s="489">
        <f t="shared" si="8"/>
        <v>0</v>
      </c>
      <c r="M41" s="489"/>
      <c r="N41" s="489"/>
      <c r="O41" s="489"/>
      <c r="P41" s="764"/>
    </row>
    <row r="42" spans="1:16" ht="12.75">
      <c r="A42" s="1020"/>
      <c r="B42" s="430" t="s">
        <v>11</v>
      </c>
      <c r="C42" s="431"/>
      <c r="D42" s="489">
        <f t="shared" si="4"/>
        <v>306.84</v>
      </c>
      <c r="E42" s="489">
        <f t="shared" si="5"/>
        <v>0</v>
      </c>
      <c r="F42" s="489">
        <f t="shared" si="6"/>
        <v>306.84</v>
      </c>
      <c r="G42" s="495">
        <f t="shared" si="7"/>
        <v>306.84</v>
      </c>
      <c r="H42" s="489">
        <f t="shared" si="9"/>
        <v>0</v>
      </c>
      <c r="I42" s="489"/>
      <c r="J42" s="489"/>
      <c r="K42" s="489"/>
      <c r="L42" s="489">
        <f t="shared" si="8"/>
        <v>306.84</v>
      </c>
      <c r="M42" s="489"/>
      <c r="N42" s="489"/>
      <c r="O42" s="489"/>
      <c r="P42" s="764">
        <f>'z1. 2 '!E349</f>
        <v>306.84</v>
      </c>
    </row>
    <row r="43" spans="1:16" ht="12.75">
      <c r="A43" s="1020"/>
      <c r="B43" s="430" t="s">
        <v>12</v>
      </c>
      <c r="C43" s="431"/>
      <c r="D43" s="489">
        <f t="shared" si="4"/>
        <v>102.25</v>
      </c>
      <c r="E43" s="489">
        <f t="shared" si="5"/>
        <v>102.25</v>
      </c>
      <c r="F43" s="489">
        <f t="shared" si="6"/>
        <v>0</v>
      </c>
      <c r="G43" s="495">
        <f t="shared" si="7"/>
        <v>102.25</v>
      </c>
      <c r="H43" s="489">
        <f t="shared" si="9"/>
        <v>102.25</v>
      </c>
      <c r="I43" s="489"/>
      <c r="J43" s="489"/>
      <c r="K43" s="489">
        <f>'z1. 2 '!E350</f>
        <v>102.25</v>
      </c>
      <c r="L43" s="489">
        <f t="shared" si="8"/>
        <v>0</v>
      </c>
      <c r="M43" s="489"/>
      <c r="N43" s="489"/>
      <c r="O43" s="489"/>
      <c r="P43" s="764"/>
    </row>
    <row r="44" spans="1:16" ht="12.75">
      <c r="A44" s="1020"/>
      <c r="B44" s="430" t="s">
        <v>17</v>
      </c>
      <c r="C44" s="431"/>
      <c r="D44" s="489">
        <f t="shared" si="4"/>
        <v>3375</v>
      </c>
      <c r="E44" s="489">
        <f t="shared" si="5"/>
        <v>0</v>
      </c>
      <c r="F44" s="489">
        <f t="shared" si="6"/>
        <v>3375</v>
      </c>
      <c r="G44" s="495">
        <f t="shared" si="7"/>
        <v>3375</v>
      </c>
      <c r="H44" s="489">
        <f t="shared" si="9"/>
        <v>0</v>
      </c>
      <c r="I44" s="489"/>
      <c r="J44" s="489"/>
      <c r="K44" s="489"/>
      <c r="L44" s="489">
        <f t="shared" si="8"/>
        <v>3375</v>
      </c>
      <c r="M44" s="489"/>
      <c r="N44" s="489"/>
      <c r="O44" s="489"/>
      <c r="P44" s="764">
        <f>'z1. 2 '!E351</f>
        <v>3375</v>
      </c>
    </row>
    <row r="45" spans="1:16" ht="12.75">
      <c r="A45" s="1020"/>
      <c r="B45" s="430" t="s">
        <v>18</v>
      </c>
      <c r="C45" s="431"/>
      <c r="D45" s="489">
        <f t="shared" si="4"/>
        <v>1125</v>
      </c>
      <c r="E45" s="489">
        <f t="shared" si="5"/>
        <v>1125</v>
      </c>
      <c r="F45" s="489">
        <f t="shared" si="6"/>
        <v>0</v>
      </c>
      <c r="G45" s="495">
        <f t="shared" si="7"/>
        <v>1125</v>
      </c>
      <c r="H45" s="489">
        <f t="shared" si="9"/>
        <v>1125</v>
      </c>
      <c r="I45" s="489"/>
      <c r="J45" s="489"/>
      <c r="K45" s="489">
        <f>'z1. 2 '!E352</f>
        <v>1125</v>
      </c>
      <c r="L45" s="489">
        <f t="shared" si="8"/>
        <v>0</v>
      </c>
      <c r="M45" s="489"/>
      <c r="N45" s="489"/>
      <c r="O45" s="489"/>
      <c r="P45" s="764"/>
    </row>
    <row r="46" spans="1:16" ht="12.75">
      <c r="A46" s="1020"/>
      <c r="B46" s="430" t="s">
        <v>19</v>
      </c>
      <c r="C46" s="431"/>
      <c r="D46" s="489">
        <f t="shared" si="4"/>
        <v>5238.29</v>
      </c>
      <c r="E46" s="489">
        <f t="shared" si="5"/>
        <v>0</v>
      </c>
      <c r="F46" s="489">
        <f t="shared" si="6"/>
        <v>5238.29</v>
      </c>
      <c r="G46" s="495">
        <f t="shared" si="7"/>
        <v>5238.29</v>
      </c>
      <c r="H46" s="489">
        <f t="shared" si="9"/>
        <v>0</v>
      </c>
      <c r="I46" s="489"/>
      <c r="J46" s="489"/>
      <c r="K46" s="489"/>
      <c r="L46" s="489">
        <f t="shared" si="8"/>
        <v>5238.29</v>
      </c>
      <c r="M46" s="489"/>
      <c r="N46" s="489"/>
      <c r="O46" s="489"/>
      <c r="P46" s="764">
        <f>'z1. 2 '!E353</f>
        <v>5238.29</v>
      </c>
    </row>
    <row r="47" spans="1:16" ht="12.75">
      <c r="A47" s="1020"/>
      <c r="B47" s="430" t="s">
        <v>20</v>
      </c>
      <c r="C47" s="431"/>
      <c r="D47" s="489">
        <f t="shared" si="4"/>
        <v>1746.1</v>
      </c>
      <c r="E47" s="489">
        <f t="shared" si="5"/>
        <v>1746.1</v>
      </c>
      <c r="F47" s="489">
        <f t="shared" si="6"/>
        <v>0</v>
      </c>
      <c r="G47" s="495">
        <f t="shared" si="7"/>
        <v>1746.1</v>
      </c>
      <c r="H47" s="489">
        <f t="shared" si="9"/>
        <v>1746.1</v>
      </c>
      <c r="I47" s="489"/>
      <c r="J47" s="489"/>
      <c r="K47" s="489">
        <f>'z1. 2 '!E354</f>
        <v>1746.1</v>
      </c>
      <c r="L47" s="489">
        <f t="shared" si="8"/>
        <v>0</v>
      </c>
      <c r="M47" s="489"/>
      <c r="N47" s="489"/>
      <c r="O47" s="489"/>
      <c r="P47" s="764"/>
    </row>
    <row r="48" spans="1:16" ht="12.75">
      <c r="A48" s="1020"/>
      <c r="B48" s="430" t="s">
        <v>21</v>
      </c>
      <c r="C48" s="431"/>
      <c r="D48" s="489">
        <f t="shared" si="4"/>
        <v>5817.15</v>
      </c>
      <c r="E48" s="489">
        <f t="shared" si="5"/>
        <v>0</v>
      </c>
      <c r="F48" s="489">
        <f t="shared" si="6"/>
        <v>5817.15</v>
      </c>
      <c r="G48" s="495">
        <f t="shared" si="7"/>
        <v>5817.15</v>
      </c>
      <c r="H48" s="489">
        <f t="shared" si="9"/>
        <v>0</v>
      </c>
      <c r="I48" s="489"/>
      <c r="J48" s="489"/>
      <c r="K48" s="489"/>
      <c r="L48" s="489">
        <f t="shared" si="8"/>
        <v>5817.15</v>
      </c>
      <c r="M48" s="489"/>
      <c r="N48" s="489"/>
      <c r="O48" s="489"/>
      <c r="P48" s="764">
        <f>'z1. 2 '!E355</f>
        <v>5817.15</v>
      </c>
    </row>
    <row r="49" spans="1:16" ht="12.75">
      <c r="A49" s="1020"/>
      <c r="B49" s="430" t="s">
        <v>22</v>
      </c>
      <c r="C49" s="431"/>
      <c r="D49" s="489">
        <f t="shared" si="4"/>
        <v>1939.05</v>
      </c>
      <c r="E49" s="489">
        <f t="shared" si="5"/>
        <v>1939.05</v>
      </c>
      <c r="F49" s="489">
        <f t="shared" si="6"/>
        <v>0</v>
      </c>
      <c r="G49" s="495">
        <f t="shared" si="7"/>
        <v>1939.05</v>
      </c>
      <c r="H49" s="489">
        <f t="shared" si="9"/>
        <v>1939.05</v>
      </c>
      <c r="I49" s="489"/>
      <c r="J49" s="489"/>
      <c r="K49" s="489">
        <f>'z1. 2 '!E356</f>
        <v>1939.05</v>
      </c>
      <c r="L49" s="489">
        <f t="shared" si="8"/>
        <v>0</v>
      </c>
      <c r="M49" s="489"/>
      <c r="N49" s="489"/>
      <c r="O49" s="489"/>
      <c r="P49" s="764"/>
    </row>
    <row r="50" spans="1:16" ht="12.75">
      <c r="A50" s="1020"/>
      <c r="B50" s="21" t="s">
        <v>23</v>
      </c>
      <c r="C50" s="21"/>
      <c r="D50" s="489">
        <f t="shared" si="4"/>
        <v>450</v>
      </c>
      <c r="E50" s="489">
        <f t="shared" si="5"/>
        <v>0</v>
      </c>
      <c r="F50" s="489">
        <f t="shared" si="6"/>
        <v>450</v>
      </c>
      <c r="G50" s="495">
        <f t="shared" si="7"/>
        <v>450</v>
      </c>
      <c r="H50" s="489">
        <f t="shared" si="9"/>
        <v>0</v>
      </c>
      <c r="I50" s="495"/>
      <c r="J50" s="495"/>
      <c r="K50" s="489"/>
      <c r="L50" s="489">
        <f t="shared" si="8"/>
        <v>450</v>
      </c>
      <c r="M50" s="495"/>
      <c r="N50" s="495"/>
      <c r="O50" s="495"/>
      <c r="P50" s="766">
        <f>'z1. 2 '!E357</f>
        <v>450</v>
      </c>
    </row>
    <row r="51" spans="1:16" ht="12.75" customHeight="1" thickBot="1">
      <c r="A51" s="1034"/>
      <c r="B51" s="817" t="s">
        <v>24</v>
      </c>
      <c r="C51" s="817"/>
      <c r="D51" s="818">
        <f t="shared" si="4"/>
        <v>150</v>
      </c>
      <c r="E51" s="818">
        <f t="shared" si="5"/>
        <v>150</v>
      </c>
      <c r="F51" s="818">
        <f t="shared" si="6"/>
        <v>0</v>
      </c>
      <c r="G51" s="757">
        <f t="shared" si="7"/>
        <v>150</v>
      </c>
      <c r="H51" s="818">
        <f t="shared" si="9"/>
        <v>150</v>
      </c>
      <c r="I51" s="757"/>
      <c r="J51" s="757"/>
      <c r="K51" s="818">
        <f>'z1. 2 '!E358</f>
        <v>150</v>
      </c>
      <c r="L51" s="818">
        <f t="shared" si="8"/>
        <v>0</v>
      </c>
      <c r="M51" s="757"/>
      <c r="N51" s="757"/>
      <c r="O51" s="757"/>
      <c r="P51" s="819"/>
    </row>
    <row r="52" spans="1:16" ht="18" customHeight="1">
      <c r="A52" s="1035" t="s">
        <v>372</v>
      </c>
      <c r="B52" s="1001" t="s">
        <v>825</v>
      </c>
      <c r="C52" s="1001" t="s">
        <v>826</v>
      </c>
      <c r="D52" s="1001" t="s">
        <v>99</v>
      </c>
      <c r="E52" s="1003" t="s">
        <v>911</v>
      </c>
      <c r="F52" s="1004"/>
      <c r="G52" s="1003" t="s">
        <v>98</v>
      </c>
      <c r="H52" s="1005"/>
      <c r="I52" s="1005"/>
      <c r="J52" s="1005"/>
      <c r="K52" s="1005"/>
      <c r="L52" s="1005"/>
      <c r="M52" s="1005"/>
      <c r="N52" s="1005"/>
      <c r="O52" s="1005"/>
      <c r="P52" s="1006"/>
    </row>
    <row r="53" spans="1:16" ht="12.75">
      <c r="A53" s="1036"/>
      <c r="B53" s="1002"/>
      <c r="C53" s="1002"/>
      <c r="D53" s="1002"/>
      <c r="E53" s="999" t="s">
        <v>827</v>
      </c>
      <c r="F53" s="999" t="s">
        <v>828</v>
      </c>
      <c r="G53" s="1007" t="s">
        <v>829</v>
      </c>
      <c r="H53" s="1008"/>
      <c r="I53" s="1008"/>
      <c r="J53" s="1008"/>
      <c r="K53" s="1008"/>
      <c r="L53" s="1008"/>
      <c r="M53" s="1008"/>
      <c r="N53" s="1008"/>
      <c r="O53" s="1008"/>
      <c r="P53" s="1009"/>
    </row>
    <row r="54" spans="1:16" ht="12.75">
      <c r="A54" s="1036"/>
      <c r="B54" s="1002"/>
      <c r="C54" s="1002"/>
      <c r="D54" s="1002"/>
      <c r="E54" s="1002"/>
      <c r="F54" s="1002"/>
      <c r="G54" s="999" t="s">
        <v>14</v>
      </c>
      <c r="H54" s="1010" t="s">
        <v>830</v>
      </c>
      <c r="I54" s="1011"/>
      <c r="J54" s="1011"/>
      <c r="K54" s="1011"/>
      <c r="L54" s="1011"/>
      <c r="M54" s="1011"/>
      <c r="N54" s="1011"/>
      <c r="O54" s="1011"/>
      <c r="P54" s="1012"/>
    </row>
    <row r="55" spans="1:16" ht="12.75">
      <c r="A55" s="1036"/>
      <c r="B55" s="1002"/>
      <c r="C55" s="1002"/>
      <c r="D55" s="1002"/>
      <c r="E55" s="1002"/>
      <c r="F55" s="1002"/>
      <c r="G55" s="1002"/>
      <c r="H55" s="1007" t="s">
        <v>831</v>
      </c>
      <c r="I55" s="1008"/>
      <c r="J55" s="1008"/>
      <c r="K55" s="1013"/>
      <c r="L55" s="1014" t="s">
        <v>828</v>
      </c>
      <c r="M55" s="1015"/>
      <c r="N55" s="1015"/>
      <c r="O55" s="1015"/>
      <c r="P55" s="1016"/>
    </row>
    <row r="56" spans="1:16" ht="12.75">
      <c r="A56" s="1036"/>
      <c r="B56" s="1002"/>
      <c r="C56" s="1002"/>
      <c r="D56" s="1002"/>
      <c r="E56" s="1002"/>
      <c r="F56" s="1002"/>
      <c r="G56" s="1002"/>
      <c r="H56" s="999" t="s">
        <v>832</v>
      </c>
      <c r="I56" s="1017" t="s">
        <v>833</v>
      </c>
      <c r="J56" s="1018"/>
      <c r="K56" s="1019"/>
      <c r="L56" s="999" t="s">
        <v>834</v>
      </c>
      <c r="M56" s="1014" t="s">
        <v>833</v>
      </c>
      <c r="N56" s="1015"/>
      <c r="O56" s="1015"/>
      <c r="P56" s="1016"/>
    </row>
    <row r="57" spans="1:16" ht="45">
      <c r="A57" s="1036"/>
      <c r="B57" s="1000"/>
      <c r="C57" s="1000"/>
      <c r="D57" s="1000"/>
      <c r="E57" s="1000"/>
      <c r="F57" s="1000"/>
      <c r="G57" s="1000"/>
      <c r="H57" s="1000"/>
      <c r="I57" s="428" t="s">
        <v>835</v>
      </c>
      <c r="J57" s="428" t="s">
        <v>836</v>
      </c>
      <c r="K57" s="428" t="s">
        <v>837</v>
      </c>
      <c r="L57" s="1000"/>
      <c r="M57" s="428" t="s">
        <v>838</v>
      </c>
      <c r="N57" s="428" t="s">
        <v>835</v>
      </c>
      <c r="O57" s="428" t="s">
        <v>836</v>
      </c>
      <c r="P57" s="815" t="s">
        <v>837</v>
      </c>
    </row>
    <row r="58" spans="1:16" ht="12.75">
      <c r="A58" s="1020" t="s">
        <v>856</v>
      </c>
      <c r="B58" s="1022" t="s">
        <v>857</v>
      </c>
      <c r="C58" s="1023"/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4"/>
    </row>
    <row r="59" spans="1:16" ht="12.75">
      <c r="A59" s="1020"/>
      <c r="B59" s="1025" t="s">
        <v>853</v>
      </c>
      <c r="C59" s="1026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7"/>
    </row>
    <row r="60" spans="1:16" ht="12.75">
      <c r="A60" s="1020"/>
      <c r="B60" s="1025" t="s">
        <v>854</v>
      </c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7"/>
    </row>
    <row r="61" spans="1:16" ht="12.75">
      <c r="A61" s="1020"/>
      <c r="B61" s="429" t="s">
        <v>844</v>
      </c>
      <c r="C61" s="429" t="s">
        <v>858</v>
      </c>
      <c r="D61" s="809">
        <f>E61+F61</f>
        <v>329228</v>
      </c>
      <c r="E61" s="809">
        <f>E62+E63</f>
        <v>105352.63</v>
      </c>
      <c r="F61" s="809">
        <f>F62+F63</f>
        <v>223875.37000000002</v>
      </c>
      <c r="G61" s="809">
        <f>L61+H61</f>
        <v>200530.00000000003</v>
      </c>
      <c r="H61" s="809">
        <f>H62+H63</f>
        <v>64169.63</v>
      </c>
      <c r="I61" s="809">
        <f>I62+I63+I74+I75</f>
        <v>0</v>
      </c>
      <c r="J61" s="809">
        <f>J62+J63+J74+J75</f>
        <v>0</v>
      </c>
      <c r="K61" s="809">
        <f>K62+K63</f>
        <v>64169.63</v>
      </c>
      <c r="L61" s="809">
        <f>L62+L63</f>
        <v>136360.37000000002</v>
      </c>
      <c r="M61" s="809"/>
      <c r="N61" s="809"/>
      <c r="O61" s="809"/>
      <c r="P61" s="816">
        <f>P62+P63</f>
        <v>136360.37000000002</v>
      </c>
    </row>
    <row r="62" spans="1:16" ht="12.75">
      <c r="A62" s="1020"/>
      <c r="B62" s="21" t="s">
        <v>846</v>
      </c>
      <c r="C62" s="21"/>
      <c r="D62" s="489">
        <f>E62+F62</f>
        <v>128698</v>
      </c>
      <c r="E62" s="489">
        <v>41183</v>
      </c>
      <c r="F62" s="489">
        <v>87515</v>
      </c>
      <c r="G62" s="489"/>
      <c r="H62" s="489"/>
      <c r="I62" s="812"/>
      <c r="J62" s="495"/>
      <c r="K62" s="495"/>
      <c r="L62" s="489"/>
      <c r="M62" s="495"/>
      <c r="N62" s="495"/>
      <c r="O62" s="495"/>
      <c r="P62" s="766"/>
    </row>
    <row r="63" spans="1:16" ht="12.75">
      <c r="A63" s="1020"/>
      <c r="B63" s="838" t="s">
        <v>912</v>
      </c>
      <c r="C63" s="839"/>
      <c r="D63" s="841">
        <f>E63+F63</f>
        <v>200530.00000000003</v>
      </c>
      <c r="E63" s="841">
        <f>H63</f>
        <v>64169.63</v>
      </c>
      <c r="F63" s="841">
        <f>L63</f>
        <v>136360.37000000002</v>
      </c>
      <c r="G63" s="841">
        <f>L63+H63</f>
        <v>200530.00000000003</v>
      </c>
      <c r="H63" s="841">
        <f>I63+J63+K63</f>
        <v>64169.63</v>
      </c>
      <c r="I63" s="841"/>
      <c r="J63" s="841"/>
      <c r="K63" s="841">
        <f>SUM(K64:K75)</f>
        <v>64169.63</v>
      </c>
      <c r="L63" s="841">
        <f>M63+N63+O63+P63</f>
        <v>136360.37000000002</v>
      </c>
      <c r="M63" s="841"/>
      <c r="N63" s="841"/>
      <c r="O63" s="841"/>
      <c r="P63" s="842">
        <f>SUM(P64:P75)</f>
        <v>136360.37000000002</v>
      </c>
    </row>
    <row r="64" spans="1:16" ht="12.75">
      <c r="A64" s="1020"/>
      <c r="B64" s="21" t="s">
        <v>25</v>
      </c>
      <c r="C64" s="431"/>
      <c r="D64" s="489">
        <f aca="true" t="shared" si="10" ref="D64:D75">E64+F64</f>
        <v>127296</v>
      </c>
      <c r="E64" s="489">
        <f aca="true" t="shared" si="11" ref="E64:E75">H64</f>
        <v>0</v>
      </c>
      <c r="F64" s="489">
        <f aca="true" t="shared" si="12" ref="F64:F75">L64</f>
        <v>127296</v>
      </c>
      <c r="G64" s="489">
        <f aca="true" t="shared" si="13" ref="G64:G75">L64+H64</f>
        <v>127296</v>
      </c>
      <c r="H64" s="489">
        <f>K64</f>
        <v>0</v>
      </c>
      <c r="I64" s="489"/>
      <c r="J64" s="489"/>
      <c r="K64" s="489"/>
      <c r="L64" s="489">
        <f>P64</f>
        <v>127296</v>
      </c>
      <c r="M64" s="489"/>
      <c r="N64" s="489"/>
      <c r="O64" s="489"/>
      <c r="P64" s="764">
        <f>'z1. 2 '!E583</f>
        <v>127296</v>
      </c>
    </row>
    <row r="65" spans="1:16" ht="12.75">
      <c r="A65" s="1020"/>
      <c r="B65" s="21" t="s">
        <v>26</v>
      </c>
      <c r="C65" s="431"/>
      <c r="D65" s="489">
        <f t="shared" si="10"/>
        <v>59904</v>
      </c>
      <c r="E65" s="489">
        <f t="shared" si="11"/>
        <v>59904</v>
      </c>
      <c r="F65" s="489">
        <f t="shared" si="12"/>
        <v>0</v>
      </c>
      <c r="G65" s="489">
        <f t="shared" si="13"/>
        <v>59904</v>
      </c>
      <c r="H65" s="489">
        <f aca="true" t="shared" si="14" ref="H65:H75">K65</f>
        <v>59904</v>
      </c>
      <c r="I65" s="489"/>
      <c r="J65" s="489"/>
      <c r="K65" s="489">
        <f>'z1. 2 '!E584</f>
        <v>59904</v>
      </c>
      <c r="L65" s="489">
        <f aca="true" t="shared" si="15" ref="L65:L75">P65</f>
        <v>0</v>
      </c>
      <c r="M65" s="489"/>
      <c r="N65" s="489"/>
      <c r="O65" s="489"/>
      <c r="P65" s="764"/>
    </row>
    <row r="66" spans="1:16" ht="12.75">
      <c r="A66" s="1020"/>
      <c r="B66" s="430" t="s">
        <v>7</v>
      </c>
      <c r="C66" s="431"/>
      <c r="D66" s="489">
        <f t="shared" si="10"/>
        <v>3978</v>
      </c>
      <c r="E66" s="489">
        <f t="shared" si="11"/>
        <v>0</v>
      </c>
      <c r="F66" s="489">
        <f t="shared" si="12"/>
        <v>3978</v>
      </c>
      <c r="G66" s="489">
        <f t="shared" si="13"/>
        <v>3978</v>
      </c>
      <c r="H66" s="489">
        <f t="shared" si="14"/>
        <v>0</v>
      </c>
      <c r="I66" s="489"/>
      <c r="J66" s="489"/>
      <c r="K66" s="489"/>
      <c r="L66" s="489">
        <f t="shared" si="15"/>
        <v>3978</v>
      </c>
      <c r="M66" s="489"/>
      <c r="N66" s="489"/>
      <c r="O66" s="489"/>
      <c r="P66" s="764">
        <f>'z1. 2 '!E586</f>
        <v>3978</v>
      </c>
    </row>
    <row r="67" spans="1:16" ht="12.75">
      <c r="A67" s="1020"/>
      <c r="B67" s="430" t="s">
        <v>8</v>
      </c>
      <c r="C67" s="431"/>
      <c r="D67" s="489">
        <f t="shared" si="10"/>
        <v>1872</v>
      </c>
      <c r="E67" s="489">
        <f t="shared" si="11"/>
        <v>1872</v>
      </c>
      <c r="F67" s="489">
        <f t="shared" si="12"/>
        <v>0</v>
      </c>
      <c r="G67" s="489">
        <f t="shared" si="13"/>
        <v>1872</v>
      </c>
      <c r="H67" s="489">
        <f t="shared" si="14"/>
        <v>1872</v>
      </c>
      <c r="I67" s="489"/>
      <c r="J67" s="489"/>
      <c r="K67" s="489">
        <f>'z1. 2 '!E587</f>
        <v>1872</v>
      </c>
      <c r="L67" s="489">
        <f t="shared" si="15"/>
        <v>0</v>
      </c>
      <c r="M67" s="489"/>
      <c r="N67" s="489"/>
      <c r="O67" s="489"/>
      <c r="P67" s="764"/>
    </row>
    <row r="68" spans="1:16" ht="12.75">
      <c r="A68" s="1020"/>
      <c r="B68" s="430" t="s">
        <v>9</v>
      </c>
      <c r="C68" s="431"/>
      <c r="D68" s="489">
        <f t="shared" si="10"/>
        <v>680.25</v>
      </c>
      <c r="E68" s="489">
        <f t="shared" si="11"/>
        <v>0</v>
      </c>
      <c r="F68" s="489">
        <f t="shared" si="12"/>
        <v>680.25</v>
      </c>
      <c r="G68" s="489">
        <f t="shared" si="13"/>
        <v>680.25</v>
      </c>
      <c r="H68" s="489">
        <f t="shared" si="14"/>
        <v>0</v>
      </c>
      <c r="I68" s="489"/>
      <c r="J68" s="489"/>
      <c r="K68" s="489"/>
      <c r="L68" s="489">
        <f t="shared" si="15"/>
        <v>680.25</v>
      </c>
      <c r="M68" s="489"/>
      <c r="N68" s="489"/>
      <c r="O68" s="489"/>
      <c r="P68" s="764">
        <f>'z1. 2 '!E589</f>
        <v>680.25</v>
      </c>
    </row>
    <row r="69" spans="1:16" ht="12.75">
      <c r="A69" s="1020"/>
      <c r="B69" s="430" t="s">
        <v>10</v>
      </c>
      <c r="C69" s="431"/>
      <c r="D69" s="489">
        <f t="shared" si="10"/>
        <v>320.13</v>
      </c>
      <c r="E69" s="489">
        <f t="shared" si="11"/>
        <v>320.13</v>
      </c>
      <c r="F69" s="489">
        <f t="shared" si="12"/>
        <v>0</v>
      </c>
      <c r="G69" s="489">
        <f t="shared" si="13"/>
        <v>320.13</v>
      </c>
      <c r="H69" s="489">
        <f t="shared" si="14"/>
        <v>320.13</v>
      </c>
      <c r="I69" s="489"/>
      <c r="J69" s="489"/>
      <c r="K69" s="489">
        <f>'z1. 2 '!E590</f>
        <v>320.13</v>
      </c>
      <c r="L69" s="489">
        <f t="shared" si="15"/>
        <v>0</v>
      </c>
      <c r="M69" s="489"/>
      <c r="N69" s="489"/>
      <c r="O69" s="489"/>
      <c r="P69" s="764"/>
    </row>
    <row r="70" spans="1:16" ht="12.75">
      <c r="A70" s="1020"/>
      <c r="B70" s="430" t="s">
        <v>11</v>
      </c>
      <c r="C70" s="431"/>
      <c r="D70" s="489">
        <f t="shared" si="10"/>
        <v>97.45</v>
      </c>
      <c r="E70" s="489">
        <f t="shared" si="11"/>
        <v>0</v>
      </c>
      <c r="F70" s="489">
        <f t="shared" si="12"/>
        <v>97.45</v>
      </c>
      <c r="G70" s="489">
        <f t="shared" si="13"/>
        <v>97.45</v>
      </c>
      <c r="H70" s="489">
        <f t="shared" si="14"/>
        <v>0</v>
      </c>
      <c r="I70" s="489"/>
      <c r="J70" s="489"/>
      <c r="K70" s="489"/>
      <c r="L70" s="489">
        <f t="shared" si="15"/>
        <v>97.45</v>
      </c>
      <c r="M70" s="489"/>
      <c r="N70" s="489"/>
      <c r="O70" s="489"/>
      <c r="P70" s="764">
        <f>'z1. 2 '!E592</f>
        <v>97.45</v>
      </c>
    </row>
    <row r="71" spans="1:16" ht="12.75">
      <c r="A71" s="1020"/>
      <c r="B71" s="430" t="s">
        <v>12</v>
      </c>
      <c r="C71" s="431"/>
      <c r="D71" s="489">
        <f t="shared" si="10"/>
        <v>45.89</v>
      </c>
      <c r="E71" s="489">
        <f t="shared" si="11"/>
        <v>45.89</v>
      </c>
      <c r="F71" s="489">
        <f t="shared" si="12"/>
        <v>0</v>
      </c>
      <c r="G71" s="489">
        <f t="shared" si="13"/>
        <v>45.89</v>
      </c>
      <c r="H71" s="489">
        <f t="shared" si="14"/>
        <v>45.89</v>
      </c>
      <c r="I71" s="489"/>
      <c r="J71" s="489"/>
      <c r="K71" s="489">
        <f>'z1. 2 '!E593</f>
        <v>45.89</v>
      </c>
      <c r="L71" s="489">
        <f t="shared" si="15"/>
        <v>0</v>
      </c>
      <c r="M71" s="489"/>
      <c r="N71" s="489"/>
      <c r="O71" s="489"/>
      <c r="P71" s="764"/>
    </row>
    <row r="72" spans="1:16" ht="12.75">
      <c r="A72" s="1020"/>
      <c r="B72" s="430" t="s">
        <v>19</v>
      </c>
      <c r="C72" s="431"/>
      <c r="D72" s="489">
        <f t="shared" si="10"/>
        <v>691.07</v>
      </c>
      <c r="E72" s="489">
        <f t="shared" si="11"/>
        <v>0</v>
      </c>
      <c r="F72" s="489">
        <f t="shared" si="12"/>
        <v>691.07</v>
      </c>
      <c r="G72" s="489">
        <f t="shared" si="13"/>
        <v>691.07</v>
      </c>
      <c r="H72" s="489">
        <f t="shared" si="14"/>
        <v>0</v>
      </c>
      <c r="I72" s="489"/>
      <c r="J72" s="489"/>
      <c r="K72" s="489"/>
      <c r="L72" s="489">
        <f t="shared" si="15"/>
        <v>691.07</v>
      </c>
      <c r="M72" s="489"/>
      <c r="N72" s="489"/>
      <c r="O72" s="489"/>
      <c r="P72" s="764">
        <f>'z1. 2 '!E596</f>
        <v>691.07</v>
      </c>
    </row>
    <row r="73" spans="1:16" ht="12.75">
      <c r="A73" s="1020"/>
      <c r="B73" s="430" t="s">
        <v>20</v>
      </c>
      <c r="C73" s="431"/>
      <c r="D73" s="489">
        <f t="shared" si="10"/>
        <v>325.21</v>
      </c>
      <c r="E73" s="489">
        <f t="shared" si="11"/>
        <v>325.21</v>
      </c>
      <c r="F73" s="489">
        <f t="shared" si="12"/>
        <v>0</v>
      </c>
      <c r="G73" s="489">
        <f t="shared" si="13"/>
        <v>325.21</v>
      </c>
      <c r="H73" s="489">
        <f t="shared" si="14"/>
        <v>325.21</v>
      </c>
      <c r="I73" s="489"/>
      <c r="J73" s="489"/>
      <c r="K73" s="489">
        <f>'z1. 2 '!E597</f>
        <v>325.21</v>
      </c>
      <c r="L73" s="489">
        <f t="shared" si="15"/>
        <v>0</v>
      </c>
      <c r="M73" s="489"/>
      <c r="N73" s="489"/>
      <c r="O73" s="489"/>
      <c r="P73" s="764"/>
    </row>
    <row r="74" spans="1:16" ht="12.75">
      <c r="A74" s="1020"/>
      <c r="B74" s="430" t="s">
        <v>21</v>
      </c>
      <c r="C74" s="21"/>
      <c r="D74" s="489">
        <f t="shared" si="10"/>
        <v>3617.6</v>
      </c>
      <c r="E74" s="489">
        <f t="shared" si="11"/>
        <v>0</v>
      </c>
      <c r="F74" s="489">
        <f t="shared" si="12"/>
        <v>3617.6</v>
      </c>
      <c r="G74" s="489">
        <f t="shared" si="13"/>
        <v>3617.6</v>
      </c>
      <c r="H74" s="489">
        <f t="shared" si="14"/>
        <v>0</v>
      </c>
      <c r="I74" s="495"/>
      <c r="J74" s="495"/>
      <c r="K74" s="495"/>
      <c r="L74" s="489">
        <f t="shared" si="15"/>
        <v>3617.6</v>
      </c>
      <c r="M74" s="495"/>
      <c r="N74" s="495"/>
      <c r="O74" s="495"/>
      <c r="P74" s="766">
        <f>'z1. 2 '!E601</f>
        <v>3617.6</v>
      </c>
    </row>
    <row r="75" spans="1:16" ht="13.5" thickBot="1">
      <c r="A75" s="1021"/>
      <c r="B75" s="833" t="s">
        <v>22</v>
      </c>
      <c r="C75" s="813"/>
      <c r="D75" s="814">
        <f t="shared" si="10"/>
        <v>1702.4</v>
      </c>
      <c r="E75" s="814">
        <f t="shared" si="11"/>
        <v>1702.4</v>
      </c>
      <c r="F75" s="814">
        <f t="shared" si="12"/>
        <v>0</v>
      </c>
      <c r="G75" s="814">
        <f t="shared" si="13"/>
        <v>1702.4</v>
      </c>
      <c r="H75" s="814">
        <f t="shared" si="14"/>
        <v>1702.4</v>
      </c>
      <c r="I75" s="760"/>
      <c r="J75" s="760"/>
      <c r="K75" s="760">
        <f>'z1. 2 '!E602</f>
        <v>1702.4</v>
      </c>
      <c r="L75" s="814">
        <f t="shared" si="15"/>
        <v>0</v>
      </c>
      <c r="M75" s="760"/>
      <c r="N75" s="760"/>
      <c r="O75" s="760"/>
      <c r="P75" s="820"/>
    </row>
    <row r="76" spans="1:16" ht="21" customHeight="1" thickBot="1">
      <c r="A76" s="834"/>
      <c r="B76" s="835" t="s">
        <v>859</v>
      </c>
      <c r="C76" s="835"/>
      <c r="D76" s="836">
        <f aca="true" t="shared" si="16" ref="D76:P76">D11+D29</f>
        <v>14333646.33</v>
      </c>
      <c r="E76" s="836">
        <f t="shared" si="16"/>
        <v>5510340.129999999</v>
      </c>
      <c r="F76" s="836">
        <f t="shared" si="16"/>
        <v>8823306.200000001</v>
      </c>
      <c r="G76" s="836">
        <f t="shared" si="16"/>
        <v>7324781.29</v>
      </c>
      <c r="H76" s="836">
        <f t="shared" si="16"/>
        <v>2939073.21</v>
      </c>
      <c r="I76" s="836">
        <f t="shared" si="16"/>
        <v>334438.73</v>
      </c>
      <c r="J76" s="836">
        <f t="shared" si="16"/>
        <v>0</v>
      </c>
      <c r="K76" s="836">
        <f t="shared" si="16"/>
        <v>2604634.48</v>
      </c>
      <c r="L76" s="836">
        <f t="shared" si="16"/>
        <v>4385708.08</v>
      </c>
      <c r="M76" s="836">
        <f t="shared" si="16"/>
        <v>3957654.95</v>
      </c>
      <c r="N76" s="836">
        <f t="shared" si="16"/>
        <v>0</v>
      </c>
      <c r="O76" s="836">
        <f t="shared" si="16"/>
        <v>0</v>
      </c>
      <c r="P76" s="837">
        <f t="shared" si="16"/>
        <v>428053.13</v>
      </c>
    </row>
    <row r="77" spans="1:16" ht="12.75">
      <c r="A77" s="42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16"/>
      <c r="M77" s="116"/>
      <c r="N77" s="116"/>
      <c r="O77" s="19"/>
      <c r="P77" s="19"/>
    </row>
    <row r="79" ht="12.75">
      <c r="M79" s="71"/>
    </row>
  </sheetData>
  <mergeCells count="52">
    <mergeCell ref="E52:F52"/>
    <mergeCell ref="G52:P52"/>
    <mergeCell ref="E53:E57"/>
    <mergeCell ref="F53:F57"/>
    <mergeCell ref="G53:P53"/>
    <mergeCell ref="G54:G57"/>
    <mergeCell ref="H54:P54"/>
    <mergeCell ref="H55:K55"/>
    <mergeCell ref="L55:P55"/>
    <mergeCell ref="H56:H57"/>
    <mergeCell ref="A52:A57"/>
    <mergeCell ref="B52:B57"/>
    <mergeCell ref="C52:C57"/>
    <mergeCell ref="D52:D57"/>
    <mergeCell ref="I56:K56"/>
    <mergeCell ref="L56:L57"/>
    <mergeCell ref="M56:P56"/>
    <mergeCell ref="J1:P1"/>
    <mergeCell ref="A2:O2"/>
    <mergeCell ref="A30:A51"/>
    <mergeCell ref="B30:P30"/>
    <mergeCell ref="B31:P31"/>
    <mergeCell ref="B32:P32"/>
    <mergeCell ref="A4:A9"/>
    <mergeCell ref="A58:A75"/>
    <mergeCell ref="B58:P58"/>
    <mergeCell ref="B59:P59"/>
    <mergeCell ref="B60:P60"/>
    <mergeCell ref="B4:B9"/>
    <mergeCell ref="C4:C9"/>
    <mergeCell ref="A20:A28"/>
    <mergeCell ref="B20:P20"/>
    <mergeCell ref="B21:P21"/>
    <mergeCell ref="B22:P22"/>
    <mergeCell ref="A12:A19"/>
    <mergeCell ref="B12:P12"/>
    <mergeCell ref="B13:P13"/>
    <mergeCell ref="B14:P14"/>
    <mergeCell ref="L7:P7"/>
    <mergeCell ref="I8:K8"/>
    <mergeCell ref="L8:L9"/>
    <mergeCell ref="M8:P8"/>
    <mergeCell ref="H8:H9"/>
    <mergeCell ref="D4:D9"/>
    <mergeCell ref="E4:F4"/>
    <mergeCell ref="G4:P4"/>
    <mergeCell ref="E5:E9"/>
    <mergeCell ref="F5:F9"/>
    <mergeCell ref="G5:P5"/>
    <mergeCell ref="G6:G9"/>
    <mergeCell ref="H6:P6"/>
    <mergeCell ref="H7:K7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9"/>
  <sheetViews>
    <sheetView workbookViewId="0" topLeftCell="A10">
      <selection activeCell="E10" sqref="E10"/>
    </sheetView>
  </sheetViews>
  <sheetFormatPr defaultColWidth="9.00390625" defaultRowHeight="12.75"/>
  <cols>
    <col min="1" max="1" width="4.375" style="0" customWidth="1"/>
    <col min="2" max="2" width="37.125" style="0" customWidth="1"/>
    <col min="3" max="3" width="14.625" style="0" customWidth="1"/>
    <col min="4" max="4" width="15.875" style="0" customWidth="1"/>
    <col min="5" max="5" width="17.875" style="0" customWidth="1"/>
    <col min="6" max="6" width="15.875" style="0" customWidth="1"/>
    <col min="7" max="7" width="23.75390625" style="0" customWidth="1"/>
    <col min="8" max="8" width="27.375" style="0" customWidth="1"/>
  </cols>
  <sheetData>
    <row r="1" ht="12.75" customHeight="1"/>
    <row r="2" spans="3:8" ht="37.5" customHeight="1">
      <c r="C2" s="578"/>
      <c r="D2" s="578"/>
      <c r="E2" s="578"/>
      <c r="F2" s="578" t="s">
        <v>904</v>
      </c>
      <c r="G2" s="24"/>
      <c r="H2" s="24"/>
    </row>
    <row r="3" spans="1:11" ht="15.75">
      <c r="A3" s="97"/>
      <c r="B3" s="97" t="s">
        <v>107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8.75" customHeight="1">
      <c r="A4" s="12"/>
      <c r="B4" s="12" t="s">
        <v>106</v>
      </c>
      <c r="C4" s="12"/>
      <c r="D4" s="12"/>
      <c r="E4" s="12"/>
      <c r="F4" s="12"/>
      <c r="G4" s="12"/>
      <c r="H4" s="12"/>
      <c r="I4" s="12"/>
      <c r="J4" s="12"/>
      <c r="K4" s="12"/>
    </row>
    <row r="5" ht="28.5" customHeight="1" thickBot="1"/>
    <row r="6" spans="1:11" ht="38.25" customHeight="1">
      <c r="A6" s="566" t="s">
        <v>372</v>
      </c>
      <c r="B6" s="567" t="s">
        <v>373</v>
      </c>
      <c r="C6" s="569" t="s">
        <v>876</v>
      </c>
      <c r="D6" s="570" t="s">
        <v>213</v>
      </c>
      <c r="E6" s="562" t="s">
        <v>878</v>
      </c>
      <c r="F6" s="573" t="s">
        <v>105</v>
      </c>
      <c r="G6" s="17"/>
      <c r="H6" s="17"/>
      <c r="I6" s="1037"/>
      <c r="J6" s="1037"/>
      <c r="K6" s="1037"/>
    </row>
    <row r="7" spans="1:8" ht="12.75">
      <c r="A7" s="436">
        <v>1</v>
      </c>
      <c r="B7" s="437">
        <v>2</v>
      </c>
      <c r="C7" s="437">
        <v>3</v>
      </c>
      <c r="D7" s="563">
        <v>4</v>
      </c>
      <c r="E7" s="644">
        <v>5</v>
      </c>
      <c r="F7" s="572">
        <v>6</v>
      </c>
      <c r="G7" s="25"/>
      <c r="H7" s="25"/>
    </row>
    <row r="8" spans="1:8" ht="21" customHeight="1">
      <c r="A8" s="100" t="s">
        <v>374</v>
      </c>
      <c r="B8" s="94" t="s">
        <v>375</v>
      </c>
      <c r="C8" s="101"/>
      <c r="D8" s="564">
        <f>'z1.1'!F172</f>
        <v>38277703</v>
      </c>
      <c r="E8" s="645">
        <f>'z1.1'!G172</f>
        <v>38515411.65</v>
      </c>
      <c r="F8" s="647">
        <f aca="true" t="shared" si="0" ref="F8:F15">E8/D8</f>
        <v>1.0062101074873797</v>
      </c>
      <c r="G8" s="9"/>
      <c r="H8" s="9"/>
    </row>
    <row r="9" spans="1:8" ht="24" customHeight="1">
      <c r="A9" s="100" t="s">
        <v>376</v>
      </c>
      <c r="B9" s="94" t="s">
        <v>377</v>
      </c>
      <c r="C9" s="101"/>
      <c r="D9" s="564">
        <f>'z1. 2 '!D620</f>
        <v>38514101</v>
      </c>
      <c r="E9" s="645">
        <f>'z1. 2 '!E620</f>
        <v>38446219.47</v>
      </c>
      <c r="F9" s="647">
        <f t="shared" si="0"/>
        <v>0.9982374889134761</v>
      </c>
      <c r="G9" s="9"/>
      <c r="H9" s="9"/>
    </row>
    <row r="10" spans="1:8" ht="18.75" customHeight="1">
      <c r="A10" s="13"/>
      <c r="B10" s="93" t="s">
        <v>378</v>
      </c>
      <c r="C10" s="4"/>
      <c r="D10" s="565">
        <f>D8-D9</f>
        <v>-236398</v>
      </c>
      <c r="E10" s="574">
        <f>E8-E9</f>
        <v>69192.1799999997</v>
      </c>
      <c r="F10" s="594">
        <v>1.2905</v>
      </c>
      <c r="G10" s="577"/>
      <c r="H10" s="9"/>
    </row>
    <row r="11" spans="1:8" ht="18" customHeight="1">
      <c r="A11" s="92"/>
      <c r="B11" s="83" t="s">
        <v>673</v>
      </c>
      <c r="C11" s="90"/>
      <c r="D11" s="565">
        <f>D12-D21</f>
        <v>236398</v>
      </c>
      <c r="E11" s="574">
        <f>E12-E21</f>
        <v>236398.74000000022</v>
      </c>
      <c r="F11" s="594">
        <f t="shared" si="0"/>
        <v>1.0000031303141321</v>
      </c>
      <c r="G11" s="9"/>
      <c r="H11" s="9"/>
    </row>
    <row r="12" spans="1:8" ht="23.25" customHeight="1">
      <c r="A12" s="88" t="s">
        <v>379</v>
      </c>
      <c r="B12" s="94" t="s">
        <v>380</v>
      </c>
      <c r="C12" s="89"/>
      <c r="D12" s="424">
        <f>D13+D14+D15+D16+D17+D18+D19+D20</f>
        <v>2215660</v>
      </c>
      <c r="E12" s="505">
        <f>E13+E14+E15+E16+E17+E18+E19+E20</f>
        <v>2215660.18</v>
      </c>
      <c r="F12" s="596">
        <f t="shared" si="0"/>
        <v>1.0000000812399015</v>
      </c>
      <c r="G12" s="16"/>
      <c r="H12" s="16"/>
    </row>
    <row r="13" spans="1:8" ht="18" customHeight="1">
      <c r="A13" s="13" t="s">
        <v>381</v>
      </c>
      <c r="B13" s="93" t="s">
        <v>528</v>
      </c>
      <c r="C13" s="1" t="s">
        <v>674</v>
      </c>
      <c r="D13" s="565">
        <v>1252967</v>
      </c>
      <c r="E13" s="574">
        <v>1252966.73</v>
      </c>
      <c r="F13" s="594">
        <f t="shared" si="0"/>
        <v>0.9999997845114835</v>
      </c>
      <c r="G13" s="9"/>
      <c r="H13" s="9"/>
    </row>
    <row r="14" spans="1:8" ht="18.75" customHeight="1">
      <c r="A14" s="13" t="s">
        <v>382</v>
      </c>
      <c r="B14" s="95" t="s">
        <v>383</v>
      </c>
      <c r="C14" s="1" t="s">
        <v>674</v>
      </c>
      <c r="D14" s="565">
        <v>55400</v>
      </c>
      <c r="E14" s="574">
        <v>55400</v>
      </c>
      <c r="F14" s="594">
        <f t="shared" si="0"/>
        <v>1</v>
      </c>
      <c r="G14" s="9"/>
      <c r="H14" s="9"/>
    </row>
    <row r="15" spans="1:8" ht="36">
      <c r="A15" s="13" t="s">
        <v>384</v>
      </c>
      <c r="B15" s="93" t="s">
        <v>486</v>
      </c>
      <c r="C15" s="1" t="s">
        <v>483</v>
      </c>
      <c r="D15" s="565">
        <v>776330</v>
      </c>
      <c r="E15" s="574">
        <v>776330.25</v>
      </c>
      <c r="F15" s="594">
        <f t="shared" si="0"/>
        <v>1.0000003220280036</v>
      </c>
      <c r="G15" s="9"/>
      <c r="H15" s="9"/>
    </row>
    <row r="16" spans="1:8" ht="18" customHeight="1">
      <c r="A16" s="13" t="s">
        <v>386</v>
      </c>
      <c r="B16" s="95" t="s">
        <v>385</v>
      </c>
      <c r="C16" s="1" t="s">
        <v>675</v>
      </c>
      <c r="D16" s="565">
        <v>0</v>
      </c>
      <c r="E16" s="574"/>
      <c r="F16" s="575"/>
      <c r="G16" s="9"/>
      <c r="H16" s="9"/>
    </row>
    <row r="17" spans="1:8" ht="18" customHeight="1">
      <c r="A17" s="13" t="s">
        <v>388</v>
      </c>
      <c r="B17" s="95" t="s">
        <v>387</v>
      </c>
      <c r="C17" s="1" t="s">
        <v>676</v>
      </c>
      <c r="D17" s="565">
        <v>0</v>
      </c>
      <c r="E17" s="574"/>
      <c r="F17" s="575"/>
      <c r="G17" s="9"/>
      <c r="H17" s="9"/>
    </row>
    <row r="18" spans="1:8" ht="18.75" customHeight="1">
      <c r="A18" s="13" t="s">
        <v>406</v>
      </c>
      <c r="B18" s="93" t="s">
        <v>395</v>
      </c>
      <c r="C18" s="1" t="s">
        <v>677</v>
      </c>
      <c r="D18" s="565">
        <v>0</v>
      </c>
      <c r="E18" s="574"/>
      <c r="F18" s="575"/>
      <c r="G18" s="9"/>
      <c r="H18" s="9"/>
    </row>
    <row r="19" spans="1:8" ht="18.75" customHeight="1">
      <c r="A19" s="13" t="s">
        <v>407</v>
      </c>
      <c r="B19" s="93" t="s">
        <v>396</v>
      </c>
      <c r="C19" s="1" t="s">
        <v>678</v>
      </c>
      <c r="D19" s="565">
        <v>0</v>
      </c>
      <c r="E19" s="574"/>
      <c r="F19" s="575"/>
      <c r="G19" s="9"/>
      <c r="H19" s="9"/>
    </row>
    <row r="20" spans="1:8" ht="20.25" customHeight="1">
      <c r="A20" s="13" t="s">
        <v>397</v>
      </c>
      <c r="B20" s="93" t="s">
        <v>398</v>
      </c>
      <c r="C20" s="1" t="s">
        <v>675</v>
      </c>
      <c r="D20" s="565">
        <v>130963</v>
      </c>
      <c r="E20" s="574">
        <v>130963.2</v>
      </c>
      <c r="F20" s="594">
        <f>E20/D20</f>
        <v>1.0000015271488893</v>
      </c>
      <c r="G20" s="9"/>
      <c r="H20" s="9"/>
    </row>
    <row r="21" spans="1:8" ht="23.25" customHeight="1">
      <c r="A21" s="88" t="s">
        <v>399</v>
      </c>
      <c r="B21" s="94" t="s">
        <v>400</v>
      </c>
      <c r="C21" s="91"/>
      <c r="D21" s="424">
        <f>D22+D23+D24+D25+D26+D27+D28</f>
        <v>1979262</v>
      </c>
      <c r="E21" s="505">
        <f>E22+E23+E24+E25+E26+E27+E28</f>
        <v>1979261.44</v>
      </c>
      <c r="F21" s="596">
        <f>E21/D21</f>
        <v>0.99999971706626</v>
      </c>
      <c r="G21" s="16"/>
      <c r="H21" s="16"/>
    </row>
    <row r="22" spans="1:8" ht="17.25" customHeight="1">
      <c r="A22" s="13" t="s">
        <v>381</v>
      </c>
      <c r="B22" s="95" t="s">
        <v>401</v>
      </c>
      <c r="C22" s="1" t="s">
        <v>679</v>
      </c>
      <c r="D22" s="565">
        <v>1231094</v>
      </c>
      <c r="E22" s="574">
        <v>1231093.92</v>
      </c>
      <c r="F22" s="594">
        <f>E22/D22</f>
        <v>0.9999999350171472</v>
      </c>
      <c r="G22" s="9"/>
      <c r="H22" s="9"/>
    </row>
    <row r="23" spans="1:8" ht="18.75" customHeight="1">
      <c r="A23" s="13" t="s">
        <v>382</v>
      </c>
      <c r="B23" s="95" t="s">
        <v>402</v>
      </c>
      <c r="C23" s="1" t="s">
        <v>680</v>
      </c>
      <c r="D23" s="565">
        <v>0</v>
      </c>
      <c r="E23" s="574"/>
      <c r="F23" s="594"/>
      <c r="G23" s="9"/>
      <c r="H23" s="9"/>
    </row>
    <row r="24" spans="1:8" ht="19.5" customHeight="1">
      <c r="A24" s="13" t="s">
        <v>384</v>
      </c>
      <c r="B24" s="95" t="s">
        <v>236</v>
      </c>
      <c r="C24" s="1" t="s">
        <v>679</v>
      </c>
      <c r="D24" s="565">
        <v>36000</v>
      </c>
      <c r="E24" s="574">
        <v>36000</v>
      </c>
      <c r="F24" s="594">
        <f>E24/D24</f>
        <v>1</v>
      </c>
      <c r="G24" s="9"/>
      <c r="H24" s="9"/>
    </row>
    <row r="25" spans="1:8" ht="48">
      <c r="A25" s="13" t="s">
        <v>386</v>
      </c>
      <c r="B25" s="93" t="s">
        <v>214</v>
      </c>
      <c r="C25" s="1" t="s">
        <v>487</v>
      </c>
      <c r="D25" s="565">
        <v>712168</v>
      </c>
      <c r="E25" s="574">
        <v>712167.52</v>
      </c>
      <c r="F25" s="594">
        <f>E25/D25</f>
        <v>0.9999993260017299</v>
      </c>
      <c r="G25" s="9"/>
      <c r="H25" s="9"/>
    </row>
    <row r="26" spans="1:14" ht="21.75" customHeight="1">
      <c r="A26" s="13" t="s">
        <v>388</v>
      </c>
      <c r="B26" s="95" t="s">
        <v>403</v>
      </c>
      <c r="C26" s="1" t="s">
        <v>681</v>
      </c>
      <c r="D26" s="565">
        <v>0</v>
      </c>
      <c r="E26" s="574"/>
      <c r="F26" s="575"/>
      <c r="G26" s="9"/>
      <c r="H26" s="9"/>
      <c r="N26" s="9"/>
    </row>
    <row r="27" spans="1:8" ht="20.25" customHeight="1">
      <c r="A27" s="13" t="s">
        <v>406</v>
      </c>
      <c r="B27" s="95" t="s">
        <v>404</v>
      </c>
      <c r="C27" s="1" t="s">
        <v>682</v>
      </c>
      <c r="D27" s="565">
        <v>0</v>
      </c>
      <c r="E27" s="574"/>
      <c r="F27" s="575"/>
      <c r="G27" s="9"/>
      <c r="H27" s="9"/>
    </row>
    <row r="28" spans="1:8" ht="21" customHeight="1" thickBot="1">
      <c r="A28" s="11" t="s">
        <v>407</v>
      </c>
      <c r="B28" s="98" t="s">
        <v>405</v>
      </c>
      <c r="C28" s="99" t="s">
        <v>683</v>
      </c>
      <c r="D28" s="571">
        <v>0</v>
      </c>
      <c r="E28" s="646"/>
      <c r="F28" s="576"/>
      <c r="G28" s="9"/>
      <c r="H28" s="9"/>
    </row>
    <row r="29" spans="1:8" ht="21" customHeight="1">
      <c r="A29" s="433"/>
      <c r="B29" s="434"/>
      <c r="C29" s="433"/>
      <c r="D29" s="435"/>
      <c r="E29" s="435"/>
      <c r="F29" s="435"/>
      <c r="G29" s="9"/>
      <c r="H29" s="9"/>
    </row>
    <row r="33" ht="12.75" hidden="1"/>
  </sheetData>
  <mergeCells count="1">
    <mergeCell ref="I6:K6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97">
      <selection activeCell="D112" sqref="D112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29.625" style="0" customWidth="1"/>
    <col min="5" max="5" width="12.75390625" style="0" customWidth="1"/>
    <col min="6" max="6" width="11.875" style="0" customWidth="1"/>
    <col min="7" max="7" width="11.625" style="0" customWidth="1"/>
    <col min="8" max="8" width="11.875" style="0" customWidth="1"/>
    <col min="9" max="9" width="11.75390625" style="0" customWidth="1"/>
    <col min="10" max="11" width="12.625" style="0" customWidth="1"/>
    <col min="12" max="12" width="11.00390625" style="0" customWidth="1"/>
    <col min="13" max="13" width="11.625" style="0" customWidth="1"/>
    <col min="14" max="14" width="11.375" style="0" customWidth="1"/>
  </cols>
  <sheetData>
    <row r="1" spans="5:14" ht="15.75" customHeight="1">
      <c r="E1" s="1032" t="s">
        <v>905</v>
      </c>
      <c r="F1" s="1032"/>
      <c r="G1" s="1032"/>
      <c r="H1" s="1032"/>
      <c r="I1" s="1032"/>
      <c r="J1" s="1032"/>
      <c r="K1" s="1032"/>
      <c r="L1" s="1032"/>
      <c r="M1" s="1032"/>
      <c r="N1" s="1032"/>
    </row>
    <row r="2" ht="3" customHeight="1" hidden="1"/>
    <row r="3" ht="12.75" hidden="1"/>
    <row r="4" ht="12.75" hidden="1"/>
    <row r="5" spans="1:14" ht="16.5" customHeight="1">
      <c r="A5" s="1061" t="s">
        <v>100</v>
      </c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</row>
    <row r="6" s="9" customFormat="1" ht="10.5" customHeight="1" thickBot="1"/>
    <row r="7" spans="1:14" ht="12.75" customHeight="1">
      <c r="A7" s="1046" t="s">
        <v>347</v>
      </c>
      <c r="B7" s="1047"/>
      <c r="C7" s="1047"/>
      <c r="D7" s="1043" t="s">
        <v>348</v>
      </c>
      <c r="E7" s="1048" t="s">
        <v>101</v>
      </c>
      <c r="F7" s="1048" t="s">
        <v>102</v>
      </c>
      <c r="G7" s="1054" t="s">
        <v>103</v>
      </c>
      <c r="H7" s="1048" t="s">
        <v>104</v>
      </c>
      <c r="I7" s="1057" t="s">
        <v>315</v>
      </c>
      <c r="J7" s="1057"/>
      <c r="K7" s="1057"/>
      <c r="L7" s="1057"/>
      <c r="M7" s="1057"/>
      <c r="N7" s="1040" t="s">
        <v>584</v>
      </c>
    </row>
    <row r="8" spans="1:14" ht="12.75">
      <c r="A8" s="128"/>
      <c r="B8" s="129"/>
      <c r="C8" s="129"/>
      <c r="D8" s="1044"/>
      <c r="E8" s="1049"/>
      <c r="F8" s="1049"/>
      <c r="G8" s="1055"/>
      <c r="H8" s="1049"/>
      <c r="I8" s="1051" t="s">
        <v>496</v>
      </c>
      <c r="J8" s="1053" t="s">
        <v>371</v>
      </c>
      <c r="K8" s="1053"/>
      <c r="L8" s="1053"/>
      <c r="M8" s="1058" t="s">
        <v>523</v>
      </c>
      <c r="N8" s="1041"/>
    </row>
    <row r="9" spans="1:14" ht="32.25" customHeight="1" thickBot="1">
      <c r="A9" s="358" t="s">
        <v>349</v>
      </c>
      <c r="B9" s="359" t="s">
        <v>350</v>
      </c>
      <c r="C9" s="359" t="s">
        <v>540</v>
      </c>
      <c r="D9" s="1045"/>
      <c r="E9" s="1050"/>
      <c r="F9" s="1050"/>
      <c r="G9" s="1056"/>
      <c r="H9" s="1050"/>
      <c r="I9" s="1052"/>
      <c r="J9" s="360" t="s">
        <v>212</v>
      </c>
      <c r="K9" s="361" t="s">
        <v>585</v>
      </c>
      <c r="L9" s="361" t="s">
        <v>586</v>
      </c>
      <c r="M9" s="1059"/>
      <c r="N9" s="1042"/>
    </row>
    <row r="10" spans="1:14" ht="11.25" customHeight="1" thickBot="1">
      <c r="A10" s="363">
        <v>1</v>
      </c>
      <c r="B10" s="364">
        <v>2</v>
      </c>
      <c r="C10" s="364">
        <v>3</v>
      </c>
      <c r="D10" s="364">
        <v>4</v>
      </c>
      <c r="E10" s="364">
        <v>5</v>
      </c>
      <c r="F10" s="364"/>
      <c r="G10" s="364">
        <v>6</v>
      </c>
      <c r="H10" s="364"/>
      <c r="I10" s="364">
        <v>7</v>
      </c>
      <c r="J10" s="364">
        <v>8</v>
      </c>
      <c r="K10" s="364">
        <v>9</v>
      </c>
      <c r="L10" s="364">
        <v>10</v>
      </c>
      <c r="M10" s="364">
        <v>11</v>
      </c>
      <c r="N10" s="365">
        <v>7</v>
      </c>
    </row>
    <row r="11" spans="1:15" ht="22.5" customHeight="1">
      <c r="A11" s="383" t="s">
        <v>587</v>
      </c>
      <c r="B11" s="384"/>
      <c r="C11" s="384"/>
      <c r="D11" s="384" t="s">
        <v>588</v>
      </c>
      <c r="E11" s="368">
        <f>E12+E13</f>
        <v>146595</v>
      </c>
      <c r="F11" s="368"/>
      <c r="G11" s="368">
        <v>0</v>
      </c>
      <c r="H11" s="368"/>
      <c r="I11" s="368"/>
      <c r="J11" s="368"/>
      <c r="K11" s="368"/>
      <c r="L11" s="368"/>
      <c r="M11" s="368"/>
      <c r="N11" s="369">
        <f>N12+N13</f>
        <v>146595</v>
      </c>
      <c r="O11" t="s">
        <v>589</v>
      </c>
    </row>
    <row r="12" spans="1:14" ht="22.5" customHeight="1">
      <c r="A12" s="385" t="s">
        <v>541</v>
      </c>
      <c r="B12" s="386" t="s">
        <v>590</v>
      </c>
      <c r="C12" s="386" t="s">
        <v>591</v>
      </c>
      <c r="D12" s="386" t="s">
        <v>592</v>
      </c>
      <c r="E12" s="349">
        <v>595</v>
      </c>
      <c r="F12" s="349"/>
      <c r="G12" s="349">
        <v>0</v>
      </c>
      <c r="H12" s="349"/>
      <c r="I12" s="349"/>
      <c r="J12" s="349"/>
      <c r="K12" s="349"/>
      <c r="L12" s="349"/>
      <c r="M12" s="349"/>
      <c r="N12" s="350">
        <v>595</v>
      </c>
    </row>
    <row r="13" spans="1:14" ht="26.25" customHeight="1" thickBot="1">
      <c r="A13" s="387">
        <v>700</v>
      </c>
      <c r="B13" s="388">
        <v>70005</v>
      </c>
      <c r="C13" s="388">
        <v>2350</v>
      </c>
      <c r="D13" s="389" t="s">
        <v>132</v>
      </c>
      <c r="E13" s="370">
        <v>146000</v>
      </c>
      <c r="F13" s="370"/>
      <c r="G13" s="370">
        <v>0</v>
      </c>
      <c r="H13" s="370"/>
      <c r="I13" s="370"/>
      <c r="J13" s="370"/>
      <c r="K13" s="370"/>
      <c r="L13" s="370"/>
      <c r="M13" s="370"/>
      <c r="N13" s="371">
        <v>146000</v>
      </c>
    </row>
    <row r="14" spans="1:14" ht="21" customHeight="1">
      <c r="A14" s="362" t="s">
        <v>593</v>
      </c>
      <c r="B14" s="1060" t="s">
        <v>594</v>
      </c>
      <c r="C14" s="1060"/>
      <c r="D14" s="1060"/>
      <c r="E14" s="1060"/>
      <c r="F14" s="1060"/>
      <c r="G14" s="1060"/>
      <c r="H14" s="366"/>
      <c r="I14" s="366"/>
      <c r="J14" s="366"/>
      <c r="K14" s="366"/>
      <c r="L14" s="366"/>
      <c r="M14" s="366"/>
      <c r="N14" s="367"/>
    </row>
    <row r="15" spans="1:14" ht="19.5" customHeight="1">
      <c r="A15" s="373" t="s">
        <v>541</v>
      </c>
      <c r="B15" s="374"/>
      <c r="C15" s="374"/>
      <c r="D15" s="246" t="s">
        <v>433</v>
      </c>
      <c r="E15" s="191">
        <f>E16</f>
        <v>56000</v>
      </c>
      <c r="F15" s="753">
        <f>F16</f>
        <v>56000</v>
      </c>
      <c r="G15" s="191">
        <f>G16</f>
        <v>56000</v>
      </c>
      <c r="H15" s="753">
        <f>H16</f>
        <v>56000</v>
      </c>
      <c r="I15" s="753">
        <f>I18</f>
        <v>56000</v>
      </c>
      <c r="J15" s="753">
        <f>J18</f>
        <v>0</v>
      </c>
      <c r="K15" s="753">
        <f>K18</f>
        <v>0</v>
      </c>
      <c r="L15" s="753">
        <f>L18</f>
        <v>0</v>
      </c>
      <c r="M15" s="753">
        <f>M18</f>
        <v>0</v>
      </c>
      <c r="N15" s="762">
        <v>0</v>
      </c>
    </row>
    <row r="16" spans="1:14" ht="35.25" customHeight="1">
      <c r="A16" s="780"/>
      <c r="B16" s="781" t="s">
        <v>740</v>
      </c>
      <c r="C16" s="781"/>
      <c r="D16" s="782" t="s">
        <v>351</v>
      </c>
      <c r="E16" s="442">
        <f>E17</f>
        <v>56000</v>
      </c>
      <c r="F16" s="783">
        <f>F17</f>
        <v>56000</v>
      </c>
      <c r="G16" s="442">
        <f aca="true" t="shared" si="0" ref="G16:M16">G18</f>
        <v>56000</v>
      </c>
      <c r="H16" s="783">
        <f t="shared" si="0"/>
        <v>56000</v>
      </c>
      <c r="I16" s="783">
        <f t="shared" si="0"/>
        <v>56000</v>
      </c>
      <c r="J16" s="783">
        <f t="shared" si="0"/>
        <v>0</v>
      </c>
      <c r="K16" s="783">
        <f t="shared" si="0"/>
        <v>0</v>
      </c>
      <c r="L16" s="783">
        <f t="shared" si="0"/>
        <v>0</v>
      </c>
      <c r="M16" s="783">
        <f t="shared" si="0"/>
        <v>0</v>
      </c>
      <c r="N16" s="770"/>
    </row>
    <row r="17" spans="1:14" ht="21" customHeight="1">
      <c r="A17" s="55"/>
      <c r="B17" s="225"/>
      <c r="C17" s="355">
        <v>2110</v>
      </c>
      <c r="D17" s="171" t="s">
        <v>3</v>
      </c>
      <c r="E17" s="43">
        <f>'z1.1'!G9</f>
        <v>56000</v>
      </c>
      <c r="F17" s="495">
        <f>'z1.1'!G9</f>
        <v>56000</v>
      </c>
      <c r="G17" s="43"/>
      <c r="H17" s="495"/>
      <c r="I17" s="495"/>
      <c r="J17" s="495"/>
      <c r="K17" s="495"/>
      <c r="L17" s="495"/>
      <c r="M17" s="495"/>
      <c r="N17" s="737">
        <v>0</v>
      </c>
    </row>
    <row r="18" spans="1:14" ht="18" customHeight="1">
      <c r="A18" s="55"/>
      <c r="B18" s="225"/>
      <c r="C18" s="225" t="s">
        <v>732</v>
      </c>
      <c r="D18" s="171" t="s">
        <v>174</v>
      </c>
      <c r="E18" s="43">
        <v>0</v>
      </c>
      <c r="F18" s="495"/>
      <c r="G18" s="43">
        <f>'z1. 2 '!E10</f>
        <v>56000</v>
      </c>
      <c r="H18" s="495">
        <f>'z1. 2 '!E10</f>
        <v>56000</v>
      </c>
      <c r="I18" s="495">
        <f>H18</f>
        <v>56000</v>
      </c>
      <c r="J18" s="495"/>
      <c r="K18" s="495"/>
      <c r="L18" s="495"/>
      <c r="M18" s="495"/>
      <c r="N18" s="737">
        <v>0</v>
      </c>
    </row>
    <row r="19" spans="1:14" ht="23.25" customHeight="1">
      <c r="A19" s="373" t="s">
        <v>130</v>
      </c>
      <c r="B19" s="374"/>
      <c r="C19" s="374"/>
      <c r="D19" s="246" t="s">
        <v>784</v>
      </c>
      <c r="E19" s="191">
        <f>E20</f>
        <v>119000</v>
      </c>
      <c r="F19" s="753">
        <f>F20</f>
        <v>119000</v>
      </c>
      <c r="G19" s="190">
        <f>SUM(G22:G27)</f>
        <v>119000</v>
      </c>
      <c r="H19" s="734">
        <f>SUM(H22:H27)</f>
        <v>119000</v>
      </c>
      <c r="I19" s="734">
        <f>SUM(I22:I27)</f>
        <v>119000</v>
      </c>
      <c r="J19" s="734">
        <f>SUM(J22:J27)</f>
        <v>20750</v>
      </c>
      <c r="K19" s="734"/>
      <c r="L19" s="734"/>
      <c r="M19" s="734"/>
      <c r="N19" s="762"/>
    </row>
    <row r="20" spans="1:14" ht="23.25" customHeight="1">
      <c r="A20" s="780"/>
      <c r="B20" s="781">
        <v>70005</v>
      </c>
      <c r="C20" s="781"/>
      <c r="D20" s="782" t="s">
        <v>132</v>
      </c>
      <c r="E20" s="442">
        <f>E21</f>
        <v>119000</v>
      </c>
      <c r="F20" s="783">
        <f>F21</f>
        <v>119000</v>
      </c>
      <c r="G20" s="349">
        <f aca="true" t="shared" si="1" ref="G20:N20">SUM(G22:G27)</f>
        <v>119000</v>
      </c>
      <c r="H20" s="784">
        <f t="shared" si="1"/>
        <v>119000</v>
      </c>
      <c r="I20" s="784">
        <f t="shared" si="1"/>
        <v>119000</v>
      </c>
      <c r="J20" s="784">
        <f t="shared" si="1"/>
        <v>20750</v>
      </c>
      <c r="K20" s="784">
        <f t="shared" si="1"/>
        <v>0</v>
      </c>
      <c r="L20" s="784">
        <f t="shared" si="1"/>
        <v>0</v>
      </c>
      <c r="M20" s="784">
        <f t="shared" si="1"/>
        <v>0</v>
      </c>
      <c r="N20" s="770">
        <f t="shared" si="1"/>
        <v>0</v>
      </c>
    </row>
    <row r="21" spans="1:14" ht="21" customHeight="1">
      <c r="A21" s="77"/>
      <c r="B21" s="244"/>
      <c r="C21" s="357">
        <v>2110</v>
      </c>
      <c r="D21" s="171" t="s">
        <v>3</v>
      </c>
      <c r="E21" s="108">
        <f>'z1.1'!G33</f>
        <v>119000</v>
      </c>
      <c r="F21" s="493">
        <f>'z1.1'!G33</f>
        <v>119000</v>
      </c>
      <c r="G21" s="108"/>
      <c r="H21" s="493"/>
      <c r="I21" s="493"/>
      <c r="J21" s="493"/>
      <c r="K21" s="493"/>
      <c r="L21" s="493"/>
      <c r="M21" s="493"/>
      <c r="N21" s="763"/>
    </row>
    <row r="22" spans="1:14" ht="14.25" customHeight="1">
      <c r="A22" s="214"/>
      <c r="B22" s="375"/>
      <c r="C22" s="376" t="s">
        <v>491</v>
      </c>
      <c r="D22" s="377" t="s">
        <v>492</v>
      </c>
      <c r="E22" s="192">
        <v>0</v>
      </c>
      <c r="F22" s="754"/>
      <c r="G22" s="192">
        <f>'z1. 2 '!E49</f>
        <v>20750</v>
      </c>
      <c r="H22" s="754">
        <f>'z1. 2 '!E49</f>
        <v>20750</v>
      </c>
      <c r="I22" s="754">
        <f>H22</f>
        <v>20750</v>
      </c>
      <c r="J22" s="754">
        <f>I22</f>
        <v>20750</v>
      </c>
      <c r="K22" s="754"/>
      <c r="L22" s="754"/>
      <c r="M22" s="754"/>
      <c r="N22" s="763"/>
    </row>
    <row r="23" spans="1:14" ht="13.5" customHeight="1">
      <c r="A23" s="214"/>
      <c r="B23" s="375"/>
      <c r="C23" s="376" t="s">
        <v>726</v>
      </c>
      <c r="D23" s="225" t="s">
        <v>727</v>
      </c>
      <c r="E23" s="105" t="s">
        <v>596</v>
      </c>
      <c r="F23" s="498"/>
      <c r="G23" s="192">
        <f>'z1. 2 '!E50</f>
        <v>2928</v>
      </c>
      <c r="H23" s="754">
        <f>'z1. 2 '!E50</f>
        <v>2928</v>
      </c>
      <c r="I23" s="754">
        <f>H23</f>
        <v>2928</v>
      </c>
      <c r="J23" s="489"/>
      <c r="K23" s="489"/>
      <c r="L23" s="489"/>
      <c r="M23" s="489"/>
      <c r="N23" s="764"/>
    </row>
    <row r="24" spans="1:14" ht="12.75">
      <c r="A24" s="56"/>
      <c r="B24" s="378"/>
      <c r="C24" s="225" t="s">
        <v>728</v>
      </c>
      <c r="D24" s="171" t="s">
        <v>172</v>
      </c>
      <c r="E24" s="43">
        <v>0</v>
      </c>
      <c r="F24" s="495"/>
      <c r="G24" s="192">
        <v>3010</v>
      </c>
      <c r="H24" s="754">
        <f>'z1. 2 '!E51</f>
        <v>3009.52</v>
      </c>
      <c r="I24" s="754">
        <f>H24</f>
        <v>3009.52</v>
      </c>
      <c r="J24" s="495"/>
      <c r="K24" s="495"/>
      <c r="L24" s="495"/>
      <c r="M24" s="495"/>
      <c r="N24" s="765">
        <v>0</v>
      </c>
    </row>
    <row r="25" spans="1:14" ht="12.75">
      <c r="A25" s="55"/>
      <c r="B25" s="225"/>
      <c r="C25" s="225" t="s">
        <v>732</v>
      </c>
      <c r="D25" s="171" t="s">
        <v>174</v>
      </c>
      <c r="E25" s="43">
        <v>0</v>
      </c>
      <c r="F25" s="495"/>
      <c r="G25" s="43">
        <v>85938</v>
      </c>
      <c r="H25" s="754">
        <v>85938.41</v>
      </c>
      <c r="I25" s="754">
        <f>H25</f>
        <v>85938.41</v>
      </c>
      <c r="J25" s="495"/>
      <c r="K25" s="495"/>
      <c r="L25" s="495"/>
      <c r="M25" s="495"/>
      <c r="N25" s="766">
        <v>0</v>
      </c>
    </row>
    <row r="26" spans="1:14" ht="12.75">
      <c r="A26" s="56"/>
      <c r="B26" s="378"/>
      <c r="C26" s="225" t="s">
        <v>126</v>
      </c>
      <c r="D26" s="171" t="s">
        <v>127</v>
      </c>
      <c r="E26" s="43">
        <v>0</v>
      </c>
      <c r="F26" s="495"/>
      <c r="G26" s="43">
        <v>2608</v>
      </c>
      <c r="H26" s="754">
        <v>2608.45</v>
      </c>
      <c r="I26" s="754">
        <f>H26</f>
        <v>2608.45</v>
      </c>
      <c r="J26" s="495"/>
      <c r="K26" s="495"/>
      <c r="L26" s="495"/>
      <c r="M26" s="495"/>
      <c r="N26" s="737">
        <v>0</v>
      </c>
    </row>
    <row r="27" spans="1:14" ht="12.75">
      <c r="A27" s="56"/>
      <c r="B27" s="378"/>
      <c r="C27" s="225" t="s">
        <v>161</v>
      </c>
      <c r="D27" s="171" t="s">
        <v>597</v>
      </c>
      <c r="E27" s="43">
        <v>0</v>
      </c>
      <c r="F27" s="495"/>
      <c r="G27" s="43">
        <v>3766</v>
      </c>
      <c r="H27" s="754">
        <v>3765.62</v>
      </c>
      <c r="I27" s="754">
        <f>H27</f>
        <v>3765.62</v>
      </c>
      <c r="J27" s="495"/>
      <c r="K27" s="495"/>
      <c r="L27" s="495"/>
      <c r="M27" s="495"/>
      <c r="N27" s="737">
        <v>0</v>
      </c>
    </row>
    <row r="28" spans="1:14" ht="20.25" customHeight="1">
      <c r="A28" s="373" t="s">
        <v>134</v>
      </c>
      <c r="B28" s="374"/>
      <c r="C28" s="374"/>
      <c r="D28" s="246" t="s">
        <v>480</v>
      </c>
      <c r="E28" s="191">
        <f>E29+E33+E36</f>
        <v>263021</v>
      </c>
      <c r="F28" s="753">
        <f>F29+F33+F36</f>
        <v>263021</v>
      </c>
      <c r="G28" s="191">
        <f aca="true" t="shared" si="2" ref="G28:M28">G29+G33+G36</f>
        <v>263021</v>
      </c>
      <c r="H28" s="753">
        <f t="shared" si="2"/>
        <v>263021</v>
      </c>
      <c r="I28" s="753">
        <f t="shared" si="2"/>
        <v>263021</v>
      </c>
      <c r="J28" s="753">
        <f t="shared" si="2"/>
        <v>157679.72</v>
      </c>
      <c r="K28" s="753">
        <f t="shared" si="2"/>
        <v>30013.84</v>
      </c>
      <c r="L28" s="753">
        <f t="shared" si="2"/>
        <v>0</v>
      </c>
      <c r="M28" s="753">
        <f t="shared" si="2"/>
        <v>0</v>
      </c>
      <c r="N28" s="767">
        <f>N31+N32</f>
        <v>0</v>
      </c>
    </row>
    <row r="29" spans="1:14" ht="24.75" customHeight="1">
      <c r="A29" s="352"/>
      <c r="B29" s="354">
        <v>71013</v>
      </c>
      <c r="C29" s="354"/>
      <c r="D29" s="379" t="s">
        <v>137</v>
      </c>
      <c r="E29" s="353">
        <f>E30</f>
        <v>46000</v>
      </c>
      <c r="F29" s="755">
        <f>F30</f>
        <v>46000</v>
      </c>
      <c r="G29" s="353">
        <f>G31+G32</f>
        <v>46000</v>
      </c>
      <c r="H29" s="755">
        <f>H31+H32</f>
        <v>46000</v>
      </c>
      <c r="I29" s="755">
        <f aca="true" t="shared" si="3" ref="I29:N29">I31+I32</f>
        <v>46000</v>
      </c>
      <c r="J29" s="755">
        <f t="shared" si="3"/>
        <v>10000</v>
      </c>
      <c r="K29" s="755">
        <f t="shared" si="3"/>
        <v>0</v>
      </c>
      <c r="L29" s="755">
        <f t="shared" si="3"/>
        <v>0</v>
      </c>
      <c r="M29" s="755">
        <f t="shared" si="3"/>
        <v>0</v>
      </c>
      <c r="N29" s="768">
        <f t="shared" si="3"/>
        <v>0</v>
      </c>
    </row>
    <row r="30" spans="1:14" ht="24" customHeight="1">
      <c r="A30" s="60"/>
      <c r="B30" s="376"/>
      <c r="C30" s="390">
        <v>2110</v>
      </c>
      <c r="D30" s="171" t="s">
        <v>3</v>
      </c>
      <c r="E30" s="106">
        <f>'z1.1'!G36</f>
        <v>46000</v>
      </c>
      <c r="F30" s="489">
        <f>'z1.1'!G36</f>
        <v>46000</v>
      </c>
      <c r="G30" s="106"/>
      <c r="H30" s="489"/>
      <c r="I30" s="489"/>
      <c r="J30" s="489"/>
      <c r="K30" s="489"/>
      <c r="L30" s="489"/>
      <c r="M30" s="489"/>
      <c r="N30" s="764"/>
    </row>
    <row r="31" spans="1:14" ht="15" customHeight="1">
      <c r="A31" s="60"/>
      <c r="B31" s="376"/>
      <c r="C31" s="376" t="s">
        <v>491</v>
      </c>
      <c r="D31" s="377" t="s">
        <v>492</v>
      </c>
      <c r="E31" s="106"/>
      <c r="F31" s="489"/>
      <c r="G31" s="106">
        <f>'z1. 2 '!E59</f>
        <v>10000</v>
      </c>
      <c r="H31" s="489">
        <f>'z1. 2 '!E59</f>
        <v>10000</v>
      </c>
      <c r="I31" s="489">
        <f>H31</f>
        <v>10000</v>
      </c>
      <c r="J31" s="489">
        <f>I31</f>
        <v>10000</v>
      </c>
      <c r="K31" s="489"/>
      <c r="L31" s="489"/>
      <c r="M31" s="489"/>
      <c r="N31" s="499"/>
    </row>
    <row r="32" spans="1:14" ht="15" customHeight="1">
      <c r="A32" s="56"/>
      <c r="B32" s="378"/>
      <c r="C32" s="225" t="s">
        <v>732</v>
      </c>
      <c r="D32" s="171" t="s">
        <v>174</v>
      </c>
      <c r="E32" s="43">
        <v>0</v>
      </c>
      <c r="F32" s="495"/>
      <c r="G32" s="106">
        <f>'z1. 2 '!E60</f>
        <v>36000</v>
      </c>
      <c r="H32" s="489">
        <f>'z1. 2 '!E60</f>
        <v>36000</v>
      </c>
      <c r="I32" s="489">
        <f>H32</f>
        <v>36000</v>
      </c>
      <c r="J32" s="495"/>
      <c r="K32" s="495"/>
      <c r="L32" s="495"/>
      <c r="M32" s="495"/>
      <c r="N32" s="769">
        <v>0</v>
      </c>
    </row>
    <row r="33" spans="1:14" ht="20.25" customHeight="1">
      <c r="A33" s="352"/>
      <c r="B33" s="354" t="s">
        <v>138</v>
      </c>
      <c r="C33" s="354"/>
      <c r="D33" s="379" t="s">
        <v>139</v>
      </c>
      <c r="E33" s="353">
        <f>E34</f>
        <v>20000</v>
      </c>
      <c r="F33" s="755">
        <f>F34</f>
        <v>20000</v>
      </c>
      <c r="G33" s="353">
        <f aca="true" t="shared" si="4" ref="G33:M33">G35</f>
        <v>20000</v>
      </c>
      <c r="H33" s="755">
        <f t="shared" si="4"/>
        <v>20000</v>
      </c>
      <c r="I33" s="755">
        <f t="shared" si="4"/>
        <v>20000</v>
      </c>
      <c r="J33" s="755">
        <f t="shared" si="4"/>
        <v>0</v>
      </c>
      <c r="K33" s="755">
        <f t="shared" si="4"/>
        <v>0</v>
      </c>
      <c r="L33" s="755">
        <f t="shared" si="4"/>
        <v>0</v>
      </c>
      <c r="M33" s="755">
        <f t="shared" si="4"/>
        <v>0</v>
      </c>
      <c r="N33" s="770">
        <v>0</v>
      </c>
    </row>
    <row r="34" spans="1:14" ht="21.75" customHeight="1">
      <c r="A34" s="55"/>
      <c r="B34" s="225"/>
      <c r="C34" s="355">
        <v>2110</v>
      </c>
      <c r="D34" s="171" t="s">
        <v>3</v>
      </c>
      <c r="E34" s="43">
        <f>'z1.1'!G38</f>
        <v>20000</v>
      </c>
      <c r="F34" s="495">
        <f>'z1.1'!G38</f>
        <v>20000</v>
      </c>
      <c r="G34" s="43"/>
      <c r="H34" s="495"/>
      <c r="I34" s="495"/>
      <c r="J34" s="495"/>
      <c r="K34" s="495"/>
      <c r="L34" s="495"/>
      <c r="M34" s="495"/>
      <c r="N34" s="766"/>
    </row>
    <row r="35" spans="1:14" ht="15.75" customHeight="1">
      <c r="A35" s="55"/>
      <c r="B35" s="225"/>
      <c r="C35" s="225" t="s">
        <v>732</v>
      </c>
      <c r="D35" s="171" t="s">
        <v>174</v>
      </c>
      <c r="E35" s="43"/>
      <c r="F35" s="495"/>
      <c r="G35" s="43">
        <f>'z1. 2 '!E62</f>
        <v>20000</v>
      </c>
      <c r="H35" s="495">
        <f>'z1. 2 '!E62</f>
        <v>20000</v>
      </c>
      <c r="I35" s="495">
        <f>H35</f>
        <v>20000</v>
      </c>
      <c r="J35" s="495"/>
      <c r="K35" s="495"/>
      <c r="L35" s="495"/>
      <c r="M35" s="495"/>
      <c r="N35" s="737">
        <v>0</v>
      </c>
    </row>
    <row r="36" spans="1:14" ht="18" customHeight="1">
      <c r="A36" s="352"/>
      <c r="B36" s="354" t="s">
        <v>140</v>
      </c>
      <c r="C36" s="354"/>
      <c r="D36" s="354" t="s">
        <v>141</v>
      </c>
      <c r="E36" s="353">
        <f>E37</f>
        <v>197021</v>
      </c>
      <c r="F36" s="755">
        <f>F37</f>
        <v>197021</v>
      </c>
      <c r="G36" s="353">
        <f aca="true" t="shared" si="5" ref="G36:M36">SUM(G38:G54)</f>
        <v>197021.00000000003</v>
      </c>
      <c r="H36" s="755">
        <f t="shared" si="5"/>
        <v>197021.00000000003</v>
      </c>
      <c r="I36" s="755">
        <f t="shared" si="5"/>
        <v>197021.00000000003</v>
      </c>
      <c r="J36" s="755">
        <f t="shared" si="5"/>
        <v>147679.72</v>
      </c>
      <c r="K36" s="755">
        <f t="shared" si="5"/>
        <v>30013.84</v>
      </c>
      <c r="L36" s="755">
        <f t="shared" si="5"/>
        <v>0</v>
      </c>
      <c r="M36" s="755">
        <f t="shared" si="5"/>
        <v>0</v>
      </c>
      <c r="N36" s="770">
        <v>0</v>
      </c>
    </row>
    <row r="37" spans="1:14" ht="21" customHeight="1">
      <c r="A37" s="380"/>
      <c r="B37" s="225"/>
      <c r="C37" s="355">
        <v>2110</v>
      </c>
      <c r="D37" s="171" t="s">
        <v>3</v>
      </c>
      <c r="E37" s="43">
        <f>'z1.1'!G41</f>
        <v>197021</v>
      </c>
      <c r="F37" s="495">
        <f>'z1.1'!G41</f>
        <v>197021</v>
      </c>
      <c r="G37" s="43"/>
      <c r="H37" s="495"/>
      <c r="I37" s="495"/>
      <c r="J37" s="495"/>
      <c r="K37" s="495"/>
      <c r="L37" s="495"/>
      <c r="M37" s="495"/>
      <c r="N37" s="766"/>
    </row>
    <row r="38" spans="1:14" ht="12.75">
      <c r="A38" s="55"/>
      <c r="B38" s="378"/>
      <c r="C38" s="225" t="s">
        <v>719</v>
      </c>
      <c r="D38" s="171" t="s">
        <v>2</v>
      </c>
      <c r="E38" s="43">
        <v>0</v>
      </c>
      <c r="F38" s="495"/>
      <c r="G38" s="43">
        <f>'z1. 2 '!E64</f>
        <v>60701</v>
      </c>
      <c r="H38" s="495">
        <f>'z1. 2 '!E64</f>
        <v>60701</v>
      </c>
      <c r="I38" s="495">
        <f>H38</f>
        <v>60701</v>
      </c>
      <c r="J38" s="495">
        <f>I38</f>
        <v>60701</v>
      </c>
      <c r="K38" s="495"/>
      <c r="L38" s="495"/>
      <c r="M38" s="495"/>
      <c r="N38" s="737">
        <v>0</v>
      </c>
    </row>
    <row r="39" spans="1:14" ht="15" customHeight="1">
      <c r="A39" s="55"/>
      <c r="B39" s="378"/>
      <c r="C39" s="225" t="s">
        <v>721</v>
      </c>
      <c r="D39" s="171" t="s">
        <v>4</v>
      </c>
      <c r="E39" s="43">
        <v>0</v>
      </c>
      <c r="F39" s="495"/>
      <c r="G39" s="43">
        <f>'z1. 2 '!E65</f>
        <v>76034.97</v>
      </c>
      <c r="H39" s="495">
        <f>'z1. 2 '!E65</f>
        <v>76034.97</v>
      </c>
      <c r="I39" s="495">
        <f aca="true" t="shared" si="6" ref="I39:I54">H39</f>
        <v>76034.97</v>
      </c>
      <c r="J39" s="495">
        <f>I39</f>
        <v>76034.97</v>
      </c>
      <c r="K39" s="495"/>
      <c r="L39" s="495"/>
      <c r="M39" s="495"/>
      <c r="N39" s="737">
        <v>0</v>
      </c>
    </row>
    <row r="40" spans="1:14" ht="12.75">
      <c r="A40" s="55"/>
      <c r="B40" s="378"/>
      <c r="C40" s="225" t="s">
        <v>722</v>
      </c>
      <c r="D40" s="225" t="s">
        <v>595</v>
      </c>
      <c r="E40" s="43">
        <v>0</v>
      </c>
      <c r="F40" s="495"/>
      <c r="G40" s="43">
        <f>'z1. 2 '!E66</f>
        <v>10943.75</v>
      </c>
      <c r="H40" s="495">
        <f>'z1. 2 '!E66</f>
        <v>10943.75</v>
      </c>
      <c r="I40" s="495">
        <f t="shared" si="6"/>
        <v>10943.75</v>
      </c>
      <c r="J40" s="495">
        <f>I40</f>
        <v>10943.75</v>
      </c>
      <c r="K40" s="495"/>
      <c r="L40" s="495"/>
      <c r="M40" s="495"/>
      <c r="N40" s="737">
        <v>0</v>
      </c>
    </row>
    <row r="41" spans="1:14" ht="12.75">
      <c r="A41" s="55"/>
      <c r="B41" s="378"/>
      <c r="C41" s="171" t="s">
        <v>121</v>
      </c>
      <c r="D41" s="171" t="s">
        <v>156</v>
      </c>
      <c r="E41" s="43">
        <v>0</v>
      </c>
      <c r="F41" s="495"/>
      <c r="G41" s="43">
        <f>'z1. 2 '!E67</f>
        <v>26406.94</v>
      </c>
      <c r="H41" s="495">
        <f>'z1. 2 '!E67</f>
        <v>26406.94</v>
      </c>
      <c r="I41" s="495">
        <f t="shared" si="6"/>
        <v>26406.94</v>
      </c>
      <c r="J41" s="495"/>
      <c r="K41" s="495">
        <f>I41</f>
        <v>26406.94</v>
      </c>
      <c r="L41" s="495"/>
      <c r="M41" s="495"/>
      <c r="N41" s="737">
        <v>0</v>
      </c>
    </row>
    <row r="42" spans="1:14" ht="13.5" customHeight="1">
      <c r="A42" s="55"/>
      <c r="B42" s="378"/>
      <c r="C42" s="171" t="s">
        <v>724</v>
      </c>
      <c r="D42" s="171" t="s">
        <v>725</v>
      </c>
      <c r="E42" s="43">
        <v>0</v>
      </c>
      <c r="F42" s="495"/>
      <c r="G42" s="43">
        <f>'z1. 2 '!E68</f>
        <v>3606.9</v>
      </c>
      <c r="H42" s="495">
        <f>'z1. 2 '!E68</f>
        <v>3606.9</v>
      </c>
      <c r="I42" s="495">
        <f t="shared" si="6"/>
        <v>3606.9</v>
      </c>
      <c r="J42" s="495"/>
      <c r="K42" s="495">
        <f>I42</f>
        <v>3606.9</v>
      </c>
      <c r="L42" s="495"/>
      <c r="M42" s="495"/>
      <c r="N42" s="737">
        <v>0</v>
      </c>
    </row>
    <row r="43" spans="1:14" ht="15" customHeight="1">
      <c r="A43" s="55"/>
      <c r="B43" s="378"/>
      <c r="C43" s="225" t="s">
        <v>726</v>
      </c>
      <c r="D43" s="225" t="s">
        <v>727</v>
      </c>
      <c r="E43" s="43">
        <v>0</v>
      </c>
      <c r="F43" s="495"/>
      <c r="G43" s="43">
        <f>'z1. 2 '!E69</f>
        <v>3760.98</v>
      </c>
      <c r="H43" s="495">
        <f>'z1. 2 '!E69</f>
        <v>3760.98</v>
      </c>
      <c r="I43" s="495">
        <f t="shared" si="6"/>
        <v>3760.98</v>
      </c>
      <c r="J43" s="495"/>
      <c r="K43" s="495"/>
      <c r="L43" s="495"/>
      <c r="M43" s="495"/>
      <c r="N43" s="737">
        <v>0</v>
      </c>
    </row>
    <row r="44" spans="1:14" ht="15" customHeight="1">
      <c r="A44" s="55"/>
      <c r="B44" s="378"/>
      <c r="C44" s="225" t="s">
        <v>728</v>
      </c>
      <c r="D44" s="171" t="s">
        <v>172</v>
      </c>
      <c r="E44" s="43">
        <v>0</v>
      </c>
      <c r="F44" s="495"/>
      <c r="G44" s="43">
        <f>'z1. 2 '!E70</f>
        <v>2053.26</v>
      </c>
      <c r="H44" s="495">
        <f>'z1. 2 '!E70</f>
        <v>2053.26</v>
      </c>
      <c r="I44" s="495">
        <f t="shared" si="6"/>
        <v>2053.26</v>
      </c>
      <c r="J44" s="495"/>
      <c r="K44" s="495"/>
      <c r="L44" s="495"/>
      <c r="M44" s="495"/>
      <c r="N44" s="737">
        <v>0</v>
      </c>
    </row>
    <row r="45" spans="1:14" ht="15" customHeight="1">
      <c r="A45" s="55"/>
      <c r="B45" s="378"/>
      <c r="C45" s="225" t="s">
        <v>162</v>
      </c>
      <c r="D45" s="171" t="s">
        <v>163</v>
      </c>
      <c r="E45" s="43">
        <v>0</v>
      </c>
      <c r="F45" s="495"/>
      <c r="G45" s="43">
        <f>'z1. 2 '!E71</f>
        <v>70</v>
      </c>
      <c r="H45" s="495">
        <f>'z1. 2 '!E71</f>
        <v>70</v>
      </c>
      <c r="I45" s="495">
        <f t="shared" si="6"/>
        <v>70</v>
      </c>
      <c r="J45" s="495"/>
      <c r="K45" s="495"/>
      <c r="L45" s="495"/>
      <c r="M45" s="495"/>
      <c r="N45" s="737">
        <v>0</v>
      </c>
    </row>
    <row r="46" spans="1:14" ht="15" customHeight="1">
      <c r="A46" s="55"/>
      <c r="B46" s="378"/>
      <c r="C46" s="225" t="s">
        <v>732</v>
      </c>
      <c r="D46" s="225" t="s">
        <v>174</v>
      </c>
      <c r="E46" s="43">
        <v>0</v>
      </c>
      <c r="F46" s="495"/>
      <c r="G46" s="43">
        <f>'z1. 2 '!E72</f>
        <v>4132.6</v>
      </c>
      <c r="H46" s="495">
        <f>'z1. 2 '!E72</f>
        <v>4132.6</v>
      </c>
      <c r="I46" s="495">
        <f t="shared" si="6"/>
        <v>4132.6</v>
      </c>
      <c r="J46" s="495"/>
      <c r="K46" s="495"/>
      <c r="L46" s="495"/>
      <c r="M46" s="495"/>
      <c r="N46" s="737">
        <v>0</v>
      </c>
    </row>
    <row r="47" spans="1:14" ht="15" customHeight="1">
      <c r="A47" s="55"/>
      <c r="B47" s="378"/>
      <c r="C47" s="225" t="s">
        <v>282</v>
      </c>
      <c r="D47" s="171" t="s">
        <v>284</v>
      </c>
      <c r="E47" s="43">
        <v>0</v>
      </c>
      <c r="F47" s="495"/>
      <c r="G47" s="43">
        <f>'z1. 2 '!E73</f>
        <v>515.98</v>
      </c>
      <c r="H47" s="495">
        <f>'z1. 2 '!E73</f>
        <v>515.98</v>
      </c>
      <c r="I47" s="495">
        <f t="shared" si="6"/>
        <v>515.98</v>
      </c>
      <c r="J47" s="495"/>
      <c r="K47" s="495"/>
      <c r="L47" s="495"/>
      <c r="M47" s="495"/>
      <c r="N47" s="737">
        <v>0</v>
      </c>
    </row>
    <row r="48" spans="1:14" ht="15" customHeight="1">
      <c r="A48" s="55"/>
      <c r="B48" s="378"/>
      <c r="C48" s="225" t="s">
        <v>275</v>
      </c>
      <c r="D48" s="171" t="s">
        <v>279</v>
      </c>
      <c r="E48" s="43">
        <v>0</v>
      </c>
      <c r="F48" s="495"/>
      <c r="G48" s="43">
        <f>'z1. 2 '!E74</f>
        <v>1749.9</v>
      </c>
      <c r="H48" s="495">
        <f>'z1. 2 '!E74</f>
        <v>1749.9</v>
      </c>
      <c r="I48" s="495">
        <f t="shared" si="6"/>
        <v>1749.9</v>
      </c>
      <c r="J48" s="495"/>
      <c r="K48" s="495"/>
      <c r="L48" s="495"/>
      <c r="M48" s="495"/>
      <c r="N48" s="737">
        <v>0</v>
      </c>
    </row>
    <row r="49" spans="1:14" ht="15" customHeight="1">
      <c r="A49" s="55"/>
      <c r="B49" s="378"/>
      <c r="C49" s="225" t="s">
        <v>286</v>
      </c>
      <c r="D49" s="171" t="s">
        <v>1</v>
      </c>
      <c r="E49" s="43">
        <v>0</v>
      </c>
      <c r="F49" s="495"/>
      <c r="G49" s="43">
        <f>'z1. 2 '!E75</f>
        <v>1980</v>
      </c>
      <c r="H49" s="495">
        <f>'z1. 2 '!E75</f>
        <v>1980</v>
      </c>
      <c r="I49" s="495">
        <f t="shared" si="6"/>
        <v>1980</v>
      </c>
      <c r="J49" s="495"/>
      <c r="K49" s="495"/>
      <c r="L49" s="495"/>
      <c r="M49" s="495"/>
      <c r="N49" s="737">
        <v>0</v>
      </c>
    </row>
    <row r="50" spans="1:14" ht="15" customHeight="1">
      <c r="A50" s="55"/>
      <c r="B50" s="378"/>
      <c r="C50" s="225" t="s">
        <v>736</v>
      </c>
      <c r="D50" s="225" t="s">
        <v>737</v>
      </c>
      <c r="E50" s="43">
        <v>0</v>
      </c>
      <c r="F50" s="495"/>
      <c r="G50" s="43">
        <f>'z1. 2 '!E76</f>
        <v>1250</v>
      </c>
      <c r="H50" s="495">
        <f>'z1. 2 '!E76</f>
        <v>1250</v>
      </c>
      <c r="I50" s="495">
        <f t="shared" si="6"/>
        <v>1250</v>
      </c>
      <c r="J50" s="495"/>
      <c r="K50" s="495"/>
      <c r="L50" s="495"/>
      <c r="M50" s="495"/>
      <c r="N50" s="737">
        <v>0</v>
      </c>
    </row>
    <row r="51" spans="1:14" ht="15" customHeight="1">
      <c r="A51" s="55"/>
      <c r="B51" s="378"/>
      <c r="C51" s="225" t="s">
        <v>738</v>
      </c>
      <c r="D51" s="225" t="s">
        <v>739</v>
      </c>
      <c r="E51" s="43">
        <v>0</v>
      </c>
      <c r="F51" s="495"/>
      <c r="G51" s="43">
        <f>'z1. 2 '!E77</f>
        <v>3218.4</v>
      </c>
      <c r="H51" s="495">
        <f>'z1. 2 '!E77</f>
        <v>3218.4</v>
      </c>
      <c r="I51" s="495">
        <f t="shared" si="6"/>
        <v>3218.4</v>
      </c>
      <c r="J51" s="495"/>
      <c r="K51" s="495"/>
      <c r="L51" s="495"/>
      <c r="M51" s="495"/>
      <c r="N51" s="737">
        <v>0</v>
      </c>
    </row>
    <row r="52" spans="1:14" ht="15.75" customHeight="1">
      <c r="A52" s="55"/>
      <c r="B52" s="378"/>
      <c r="C52" s="23">
        <v>4550</v>
      </c>
      <c r="D52" s="171" t="s">
        <v>0</v>
      </c>
      <c r="E52" s="43">
        <v>0</v>
      </c>
      <c r="F52" s="495"/>
      <c r="G52" s="43">
        <f>'z1. 2 '!E78</f>
        <v>40</v>
      </c>
      <c r="H52" s="495">
        <f>'z1. 2 '!E78</f>
        <v>40</v>
      </c>
      <c r="I52" s="495">
        <f t="shared" si="6"/>
        <v>40</v>
      </c>
      <c r="J52" s="495"/>
      <c r="K52" s="495"/>
      <c r="L52" s="495"/>
      <c r="M52" s="495"/>
      <c r="N52" s="737"/>
    </row>
    <row r="53" spans="1:14" ht="13.5" customHeight="1">
      <c r="A53" s="55"/>
      <c r="B53" s="378"/>
      <c r="C53" s="225" t="s">
        <v>277</v>
      </c>
      <c r="D53" s="171" t="s">
        <v>280</v>
      </c>
      <c r="E53" s="43">
        <v>0</v>
      </c>
      <c r="F53" s="495"/>
      <c r="G53" s="43">
        <f>'z1. 2 '!E79</f>
        <v>250</v>
      </c>
      <c r="H53" s="495">
        <f>'z1. 2 '!E79</f>
        <v>250</v>
      </c>
      <c r="I53" s="495">
        <f t="shared" si="6"/>
        <v>250</v>
      </c>
      <c r="J53" s="495"/>
      <c r="K53" s="495"/>
      <c r="L53" s="495"/>
      <c r="M53" s="495"/>
      <c r="N53" s="737">
        <v>0</v>
      </c>
    </row>
    <row r="54" spans="1:14" ht="13.5" customHeight="1">
      <c r="A54" s="55"/>
      <c r="B54" s="378"/>
      <c r="C54" s="225" t="s">
        <v>278</v>
      </c>
      <c r="D54" s="171" t="s">
        <v>281</v>
      </c>
      <c r="E54" s="43">
        <v>0</v>
      </c>
      <c r="F54" s="495"/>
      <c r="G54" s="43">
        <f>'z1. 2 '!E80</f>
        <v>306.32</v>
      </c>
      <c r="H54" s="495">
        <f>'z1. 2 '!E80</f>
        <v>306.32</v>
      </c>
      <c r="I54" s="495">
        <f t="shared" si="6"/>
        <v>306.32</v>
      </c>
      <c r="J54" s="495"/>
      <c r="K54" s="495"/>
      <c r="L54" s="495"/>
      <c r="M54" s="495"/>
      <c r="N54" s="737">
        <v>0</v>
      </c>
    </row>
    <row r="55" spans="1:14" ht="16.5" customHeight="1">
      <c r="A55" s="373" t="s">
        <v>143</v>
      </c>
      <c r="B55" s="374"/>
      <c r="C55" s="374"/>
      <c r="D55" s="374" t="s">
        <v>463</v>
      </c>
      <c r="E55" s="191">
        <f aca="true" t="shared" si="7" ref="E55:N55">E56+E67</f>
        <v>116748</v>
      </c>
      <c r="F55" s="753">
        <f t="shared" si="7"/>
        <v>116748</v>
      </c>
      <c r="G55" s="191">
        <f t="shared" si="7"/>
        <v>116748</v>
      </c>
      <c r="H55" s="753">
        <f t="shared" si="7"/>
        <v>116748</v>
      </c>
      <c r="I55" s="753">
        <f t="shared" si="7"/>
        <v>116748</v>
      </c>
      <c r="J55" s="753">
        <f t="shared" si="7"/>
        <v>88112</v>
      </c>
      <c r="K55" s="753">
        <f t="shared" si="7"/>
        <v>15641.95</v>
      </c>
      <c r="L55" s="753">
        <f t="shared" si="7"/>
        <v>0</v>
      </c>
      <c r="M55" s="753">
        <f t="shared" si="7"/>
        <v>0</v>
      </c>
      <c r="N55" s="767">
        <f t="shared" si="7"/>
        <v>0</v>
      </c>
    </row>
    <row r="56" spans="1:14" ht="15.75" customHeight="1">
      <c r="A56" s="352"/>
      <c r="B56" s="354">
        <v>75011</v>
      </c>
      <c r="C56" s="354"/>
      <c r="D56" s="354" t="s">
        <v>146</v>
      </c>
      <c r="E56" s="353">
        <f>E57</f>
        <v>102748</v>
      </c>
      <c r="F56" s="755">
        <f>F57</f>
        <v>102748</v>
      </c>
      <c r="G56" s="353">
        <f>SUM(G58:G66)</f>
        <v>102748</v>
      </c>
      <c r="H56" s="755">
        <f>SUM(H58:H66)</f>
        <v>102748</v>
      </c>
      <c r="I56" s="755">
        <f aca="true" t="shared" si="8" ref="I56:N56">SUM(I58:I66)</f>
        <v>102748</v>
      </c>
      <c r="J56" s="755">
        <f t="shared" si="8"/>
        <v>82312</v>
      </c>
      <c r="K56" s="755">
        <f t="shared" si="8"/>
        <v>14684</v>
      </c>
      <c r="L56" s="755">
        <f t="shared" si="8"/>
        <v>0</v>
      </c>
      <c r="M56" s="755">
        <f t="shared" si="8"/>
        <v>0</v>
      </c>
      <c r="N56" s="771">
        <f t="shared" si="8"/>
        <v>0</v>
      </c>
    </row>
    <row r="57" spans="1:14" ht="21" customHeight="1">
      <c r="A57" s="55"/>
      <c r="B57" s="225"/>
      <c r="C57" s="355">
        <v>2110</v>
      </c>
      <c r="D57" s="171" t="s">
        <v>3</v>
      </c>
      <c r="E57" s="43">
        <f>'z1.1'!G44</f>
        <v>102748</v>
      </c>
      <c r="F57" s="495">
        <f>'z1.1'!G44</f>
        <v>102748</v>
      </c>
      <c r="G57" s="43"/>
      <c r="H57" s="495"/>
      <c r="I57" s="495"/>
      <c r="J57" s="495"/>
      <c r="K57" s="495"/>
      <c r="L57" s="495"/>
      <c r="M57" s="495"/>
      <c r="N57" s="737">
        <v>0</v>
      </c>
    </row>
    <row r="58" spans="1:14" ht="12.75">
      <c r="A58" s="55"/>
      <c r="B58" s="378"/>
      <c r="C58" s="225" t="s">
        <v>719</v>
      </c>
      <c r="D58" s="171" t="s">
        <v>2</v>
      </c>
      <c r="E58" s="43">
        <v>0</v>
      </c>
      <c r="F58" s="495"/>
      <c r="G58" s="43">
        <f>'z1. 2 '!E86</f>
        <v>70400</v>
      </c>
      <c r="H58" s="495">
        <f>'z1. 2 '!E86</f>
        <v>70400</v>
      </c>
      <c r="I58" s="495">
        <f>H58</f>
        <v>70400</v>
      </c>
      <c r="J58" s="495">
        <f>I58</f>
        <v>70400</v>
      </c>
      <c r="K58" s="495"/>
      <c r="L58" s="495"/>
      <c r="M58" s="495"/>
      <c r="N58" s="737">
        <v>0</v>
      </c>
    </row>
    <row r="59" spans="1:14" ht="12.75">
      <c r="A59" s="55"/>
      <c r="B59" s="378"/>
      <c r="C59" s="225" t="s">
        <v>722</v>
      </c>
      <c r="D59" s="225" t="s">
        <v>595</v>
      </c>
      <c r="E59" s="43">
        <v>0</v>
      </c>
      <c r="F59" s="495"/>
      <c r="G59" s="43">
        <f>'z1. 2 '!E87</f>
        <v>4712</v>
      </c>
      <c r="H59" s="495">
        <f>'z1. 2 '!E87</f>
        <v>4712</v>
      </c>
      <c r="I59" s="495">
        <f aca="true" t="shared" si="9" ref="I59:I66">H59</f>
        <v>4712</v>
      </c>
      <c r="J59" s="495">
        <f>I59</f>
        <v>4712</v>
      </c>
      <c r="K59" s="495"/>
      <c r="L59" s="495"/>
      <c r="M59" s="495"/>
      <c r="N59" s="737">
        <v>0</v>
      </c>
    </row>
    <row r="60" spans="1:14" ht="12.75">
      <c r="A60" s="55"/>
      <c r="B60" s="378"/>
      <c r="C60" s="171" t="s">
        <v>121</v>
      </c>
      <c r="D60" s="171" t="s">
        <v>156</v>
      </c>
      <c r="E60" s="43">
        <v>0</v>
      </c>
      <c r="F60" s="495"/>
      <c r="G60" s="43">
        <f>'z1. 2 '!E88</f>
        <v>12844</v>
      </c>
      <c r="H60" s="495">
        <f>'z1. 2 '!E88</f>
        <v>12844</v>
      </c>
      <c r="I60" s="495">
        <f t="shared" si="9"/>
        <v>12844</v>
      </c>
      <c r="J60" s="495"/>
      <c r="K60" s="495">
        <f>I60</f>
        <v>12844</v>
      </c>
      <c r="L60" s="495"/>
      <c r="M60" s="495"/>
      <c r="N60" s="737">
        <v>0</v>
      </c>
    </row>
    <row r="61" spans="1:14" ht="12.75">
      <c r="A61" s="55"/>
      <c r="B61" s="378"/>
      <c r="C61" s="171" t="s">
        <v>724</v>
      </c>
      <c r="D61" s="171" t="s">
        <v>725</v>
      </c>
      <c r="E61" s="43">
        <v>0</v>
      </c>
      <c r="F61" s="495"/>
      <c r="G61" s="43">
        <f>'z1. 2 '!E89</f>
        <v>1840</v>
      </c>
      <c r="H61" s="495">
        <f>'z1. 2 '!E89</f>
        <v>1840</v>
      </c>
      <c r="I61" s="495">
        <f t="shared" si="9"/>
        <v>1840</v>
      </c>
      <c r="J61" s="495"/>
      <c r="K61" s="495">
        <f>I61</f>
        <v>1840</v>
      </c>
      <c r="L61" s="495"/>
      <c r="M61" s="495"/>
      <c r="N61" s="737">
        <v>0</v>
      </c>
    </row>
    <row r="62" spans="1:14" ht="12.75">
      <c r="A62" s="55"/>
      <c r="B62" s="378"/>
      <c r="C62" s="171" t="s">
        <v>491</v>
      </c>
      <c r="D62" s="171" t="s">
        <v>492</v>
      </c>
      <c r="E62" s="43">
        <v>0</v>
      </c>
      <c r="F62" s="495"/>
      <c r="G62" s="43">
        <f>'z1. 2 '!E90</f>
        <v>7200</v>
      </c>
      <c r="H62" s="495">
        <f>'z1. 2 '!E90</f>
        <v>7200</v>
      </c>
      <c r="I62" s="495">
        <f t="shared" si="9"/>
        <v>7200</v>
      </c>
      <c r="J62" s="495">
        <f>I62</f>
        <v>7200</v>
      </c>
      <c r="K62" s="495"/>
      <c r="L62" s="495"/>
      <c r="M62" s="495"/>
      <c r="N62" s="737">
        <v>0</v>
      </c>
    </row>
    <row r="63" spans="1:14" ht="12.75">
      <c r="A63" s="55"/>
      <c r="B63" s="378"/>
      <c r="C63" s="225" t="s">
        <v>726</v>
      </c>
      <c r="D63" s="225" t="s">
        <v>727</v>
      </c>
      <c r="E63" s="43">
        <v>0</v>
      </c>
      <c r="F63" s="495"/>
      <c r="G63" s="43">
        <f>'z1. 2 '!E91</f>
        <v>1279</v>
      </c>
      <c r="H63" s="495">
        <f>'z1. 2 '!E91</f>
        <v>1279</v>
      </c>
      <c r="I63" s="495">
        <f t="shared" si="9"/>
        <v>1279</v>
      </c>
      <c r="J63" s="495"/>
      <c r="K63" s="495"/>
      <c r="L63" s="495"/>
      <c r="M63" s="495"/>
      <c r="N63" s="737">
        <v>0</v>
      </c>
    </row>
    <row r="64" spans="1:14" ht="12.75">
      <c r="A64" s="55"/>
      <c r="B64" s="378"/>
      <c r="C64" s="225" t="s">
        <v>732</v>
      </c>
      <c r="D64" s="225" t="s">
        <v>174</v>
      </c>
      <c r="E64" s="43">
        <v>0</v>
      </c>
      <c r="F64" s="495"/>
      <c r="G64" s="43">
        <f>'z1. 2 '!E92</f>
        <v>939.01</v>
      </c>
      <c r="H64" s="495">
        <f>'z1. 2 '!E92</f>
        <v>939.01</v>
      </c>
      <c r="I64" s="495">
        <f t="shared" si="9"/>
        <v>939.01</v>
      </c>
      <c r="J64" s="495"/>
      <c r="K64" s="495"/>
      <c r="L64" s="495"/>
      <c r="M64" s="495"/>
      <c r="N64" s="737">
        <v>0</v>
      </c>
    </row>
    <row r="65" spans="1:14" ht="12.75">
      <c r="A65" s="55"/>
      <c r="B65" s="378"/>
      <c r="C65" s="225" t="s">
        <v>738</v>
      </c>
      <c r="D65" s="225" t="s">
        <v>739</v>
      </c>
      <c r="E65" s="43">
        <v>0</v>
      </c>
      <c r="F65" s="495"/>
      <c r="G65" s="43">
        <f>'z1. 2 '!E93</f>
        <v>2634</v>
      </c>
      <c r="H65" s="495">
        <f>'z1. 2 '!E93</f>
        <v>2634</v>
      </c>
      <c r="I65" s="495">
        <f t="shared" si="9"/>
        <v>2634</v>
      </c>
      <c r="J65" s="495"/>
      <c r="K65" s="495"/>
      <c r="L65" s="495"/>
      <c r="M65" s="495"/>
      <c r="N65" s="737">
        <v>0</v>
      </c>
    </row>
    <row r="66" spans="1:14" ht="12.75">
      <c r="A66" s="55"/>
      <c r="B66" s="378"/>
      <c r="C66" s="23">
        <v>4750</v>
      </c>
      <c r="D66" s="171" t="s">
        <v>281</v>
      </c>
      <c r="E66" s="43"/>
      <c r="F66" s="495"/>
      <c r="G66" s="43">
        <f>'z1. 2 '!E94</f>
        <v>899.99</v>
      </c>
      <c r="H66" s="495">
        <f>'z1. 2 '!E94</f>
        <v>899.99</v>
      </c>
      <c r="I66" s="495">
        <f t="shared" si="9"/>
        <v>899.99</v>
      </c>
      <c r="J66" s="495"/>
      <c r="K66" s="495"/>
      <c r="L66" s="495"/>
      <c r="M66" s="495"/>
      <c r="N66" s="737"/>
    </row>
    <row r="67" spans="1:14" ht="15.75" customHeight="1">
      <c r="A67" s="352"/>
      <c r="B67" s="354" t="s">
        <v>154</v>
      </c>
      <c r="C67" s="354"/>
      <c r="D67" s="354" t="s">
        <v>155</v>
      </c>
      <c r="E67" s="353">
        <f>E68</f>
        <v>14000</v>
      </c>
      <c r="F67" s="755">
        <f>F68</f>
        <v>14000</v>
      </c>
      <c r="G67" s="353">
        <f aca="true" t="shared" si="10" ref="G67:M67">SUM(G69:G76)</f>
        <v>14000</v>
      </c>
      <c r="H67" s="755">
        <f t="shared" si="10"/>
        <v>14000</v>
      </c>
      <c r="I67" s="755">
        <f t="shared" si="10"/>
        <v>14000</v>
      </c>
      <c r="J67" s="755">
        <f t="shared" si="10"/>
        <v>5800</v>
      </c>
      <c r="K67" s="755">
        <f t="shared" si="10"/>
        <v>957.9499999999999</v>
      </c>
      <c r="L67" s="755">
        <f t="shared" si="10"/>
        <v>0</v>
      </c>
      <c r="M67" s="755">
        <f t="shared" si="10"/>
        <v>0</v>
      </c>
      <c r="N67" s="772">
        <v>0</v>
      </c>
    </row>
    <row r="68" spans="1:14" ht="23.25" customHeight="1">
      <c r="A68" s="56"/>
      <c r="B68" s="378"/>
      <c r="C68" s="212" t="s">
        <v>223</v>
      </c>
      <c r="D68" s="171" t="s">
        <v>3</v>
      </c>
      <c r="E68" s="110">
        <f>'z1.1'!G53</f>
        <v>14000</v>
      </c>
      <c r="F68" s="756">
        <f>'z1.1'!G53</f>
        <v>14000</v>
      </c>
      <c r="G68" s="44"/>
      <c r="H68" s="758"/>
      <c r="I68" s="758"/>
      <c r="J68" s="758"/>
      <c r="K68" s="758"/>
      <c r="L68" s="758"/>
      <c r="M68" s="758"/>
      <c r="N68" s="765"/>
    </row>
    <row r="69" spans="1:14" ht="14.25" customHeight="1">
      <c r="A69" s="56"/>
      <c r="B69" s="378"/>
      <c r="C69" s="225" t="s">
        <v>718</v>
      </c>
      <c r="D69" s="225" t="s">
        <v>598</v>
      </c>
      <c r="E69" s="43">
        <v>0</v>
      </c>
      <c r="F69" s="495"/>
      <c r="G69" s="43">
        <f>'z1. 2 '!E135</f>
        <v>5330</v>
      </c>
      <c r="H69" s="495">
        <f>'z1. 2 '!E135</f>
        <v>5330</v>
      </c>
      <c r="I69" s="495">
        <f>H69</f>
        <v>5330</v>
      </c>
      <c r="J69" s="495"/>
      <c r="K69" s="495"/>
      <c r="L69" s="495"/>
      <c r="M69" s="495"/>
      <c r="N69" s="737">
        <v>0</v>
      </c>
    </row>
    <row r="70" spans="1:14" ht="14.25" customHeight="1">
      <c r="A70" s="56"/>
      <c r="B70" s="378"/>
      <c r="C70" s="225" t="s">
        <v>121</v>
      </c>
      <c r="D70" s="225" t="s">
        <v>156</v>
      </c>
      <c r="E70" s="43">
        <v>0</v>
      </c>
      <c r="F70" s="495"/>
      <c r="G70" s="43">
        <f>'z1. 2 '!E136</f>
        <v>837.9</v>
      </c>
      <c r="H70" s="495">
        <f>'z1. 2 '!E136</f>
        <v>837.9</v>
      </c>
      <c r="I70" s="495">
        <f aca="true" t="shared" si="11" ref="I70:I76">H70</f>
        <v>837.9</v>
      </c>
      <c r="J70" s="495"/>
      <c r="K70" s="495">
        <f>I70</f>
        <v>837.9</v>
      </c>
      <c r="L70" s="495"/>
      <c r="M70" s="495"/>
      <c r="N70" s="737">
        <v>0</v>
      </c>
    </row>
    <row r="71" spans="1:14" ht="14.25" customHeight="1">
      <c r="A71" s="56"/>
      <c r="B71" s="378"/>
      <c r="C71" s="225" t="s">
        <v>724</v>
      </c>
      <c r="D71" s="225" t="s">
        <v>725</v>
      </c>
      <c r="E71" s="43">
        <v>0</v>
      </c>
      <c r="F71" s="495"/>
      <c r="G71" s="43">
        <f>'z1. 2 '!E137</f>
        <v>120.05</v>
      </c>
      <c r="H71" s="495">
        <f>'z1. 2 '!E137</f>
        <v>120.05</v>
      </c>
      <c r="I71" s="495">
        <f t="shared" si="11"/>
        <v>120.05</v>
      </c>
      <c r="J71" s="495"/>
      <c r="K71" s="495">
        <f>I71</f>
        <v>120.05</v>
      </c>
      <c r="L71" s="495"/>
      <c r="M71" s="495"/>
      <c r="N71" s="737">
        <v>0</v>
      </c>
    </row>
    <row r="72" spans="1:14" ht="13.5" customHeight="1">
      <c r="A72" s="56"/>
      <c r="B72" s="378"/>
      <c r="C72" s="225" t="s">
        <v>491</v>
      </c>
      <c r="D72" s="225" t="s">
        <v>492</v>
      </c>
      <c r="E72" s="43">
        <v>0</v>
      </c>
      <c r="F72" s="495"/>
      <c r="G72" s="43">
        <f>'z1. 2 '!E138</f>
        <v>5800</v>
      </c>
      <c r="H72" s="495">
        <f>'z1. 2 '!E138</f>
        <v>5800</v>
      </c>
      <c r="I72" s="495">
        <f t="shared" si="11"/>
        <v>5800</v>
      </c>
      <c r="J72" s="495">
        <f>I72</f>
        <v>5800</v>
      </c>
      <c r="K72" s="495"/>
      <c r="L72" s="495"/>
      <c r="M72" s="495"/>
      <c r="N72" s="737">
        <v>0</v>
      </c>
    </row>
    <row r="73" spans="1:14" ht="13.5" customHeight="1">
      <c r="A73" s="56"/>
      <c r="B73" s="378"/>
      <c r="C73" s="225" t="s">
        <v>726</v>
      </c>
      <c r="D73" s="225" t="s">
        <v>727</v>
      </c>
      <c r="E73" s="43">
        <v>0</v>
      </c>
      <c r="F73" s="495"/>
      <c r="G73" s="43">
        <f>'z1. 2 '!E139</f>
        <v>820.52</v>
      </c>
      <c r="H73" s="495">
        <f>'z1. 2 '!E139</f>
        <v>820.52</v>
      </c>
      <c r="I73" s="495">
        <f t="shared" si="11"/>
        <v>820.52</v>
      </c>
      <c r="J73" s="495"/>
      <c r="K73" s="495"/>
      <c r="L73" s="495"/>
      <c r="M73" s="495"/>
      <c r="N73" s="737">
        <v>0</v>
      </c>
    </row>
    <row r="74" spans="1:14" ht="12" customHeight="1">
      <c r="A74" s="56"/>
      <c r="B74" s="378"/>
      <c r="C74" s="225" t="s">
        <v>732</v>
      </c>
      <c r="D74" s="225" t="s">
        <v>174</v>
      </c>
      <c r="E74" s="43">
        <v>0</v>
      </c>
      <c r="F74" s="495"/>
      <c r="G74" s="43">
        <f>'z1. 2 '!E140</f>
        <v>932.08</v>
      </c>
      <c r="H74" s="495">
        <f>'z1. 2 '!E140</f>
        <v>932.08</v>
      </c>
      <c r="I74" s="495">
        <f t="shared" si="11"/>
        <v>932.08</v>
      </c>
      <c r="J74" s="495"/>
      <c r="K74" s="495"/>
      <c r="L74" s="495"/>
      <c r="M74" s="495"/>
      <c r="N74" s="737">
        <v>0</v>
      </c>
    </row>
    <row r="75" spans="1:14" ht="13.5" customHeight="1">
      <c r="A75" s="56"/>
      <c r="B75" s="378"/>
      <c r="C75" s="225" t="s">
        <v>275</v>
      </c>
      <c r="D75" s="171" t="s">
        <v>279</v>
      </c>
      <c r="E75" s="43">
        <v>0</v>
      </c>
      <c r="F75" s="495"/>
      <c r="G75" s="43">
        <f>'z1. 2 '!E141</f>
        <v>99.97</v>
      </c>
      <c r="H75" s="495">
        <f>'z1. 2 '!E141</f>
        <v>99.97</v>
      </c>
      <c r="I75" s="495">
        <f t="shared" si="11"/>
        <v>99.97</v>
      </c>
      <c r="J75" s="495"/>
      <c r="K75" s="495"/>
      <c r="L75" s="495"/>
      <c r="M75" s="495"/>
      <c r="N75" s="737"/>
    </row>
    <row r="76" spans="1:14" ht="16.5" customHeight="1">
      <c r="A76" s="55"/>
      <c r="B76" s="225"/>
      <c r="C76" s="225" t="s">
        <v>277</v>
      </c>
      <c r="D76" s="171" t="s">
        <v>280</v>
      </c>
      <c r="E76" s="43">
        <v>0</v>
      </c>
      <c r="F76" s="495"/>
      <c r="G76" s="43">
        <f>'z1. 2 '!E142</f>
        <v>59.48</v>
      </c>
      <c r="H76" s="495">
        <f>'z1. 2 '!E142</f>
        <v>59.48</v>
      </c>
      <c r="I76" s="495">
        <f t="shared" si="11"/>
        <v>59.48</v>
      </c>
      <c r="J76" s="495"/>
      <c r="K76" s="495"/>
      <c r="L76" s="495"/>
      <c r="M76" s="495"/>
      <c r="N76" s="737"/>
    </row>
    <row r="77" spans="1:14" ht="24.75" customHeight="1">
      <c r="A77" s="373" t="s">
        <v>159</v>
      </c>
      <c r="B77" s="374"/>
      <c r="C77" s="374"/>
      <c r="D77" s="246" t="s">
        <v>467</v>
      </c>
      <c r="E77" s="191">
        <f>E78</f>
        <v>2333359</v>
      </c>
      <c r="F77" s="753">
        <f>F78</f>
        <v>2333359</v>
      </c>
      <c r="G77" s="191">
        <f>SUM(G81:G105)</f>
        <v>2333358.7600000007</v>
      </c>
      <c r="H77" s="753">
        <f>SUM(H81:H105)</f>
        <v>2333359.0000000005</v>
      </c>
      <c r="I77" s="753">
        <f aca="true" t="shared" si="12" ref="I77:N77">SUM(I81:I105)</f>
        <v>2279359.0000000005</v>
      </c>
      <c r="J77" s="753">
        <f t="shared" si="12"/>
        <v>1643863.51</v>
      </c>
      <c r="K77" s="753">
        <f t="shared" si="12"/>
        <v>5290.49</v>
      </c>
      <c r="L77" s="753">
        <f t="shared" si="12"/>
        <v>0</v>
      </c>
      <c r="M77" s="753">
        <f t="shared" si="12"/>
        <v>54000</v>
      </c>
      <c r="N77" s="767">
        <f t="shared" si="12"/>
        <v>0</v>
      </c>
    </row>
    <row r="78" spans="1:14" ht="24.75" customHeight="1">
      <c r="A78" s="352"/>
      <c r="B78" s="354">
        <v>75411</v>
      </c>
      <c r="C78" s="354"/>
      <c r="D78" s="379" t="s">
        <v>362</v>
      </c>
      <c r="E78" s="353">
        <f>E79+E80</f>
        <v>2333359</v>
      </c>
      <c r="F78" s="755">
        <f>F79+F80</f>
        <v>2333359</v>
      </c>
      <c r="G78" s="353">
        <f>SUM(G81:G105)</f>
        <v>2333358.7600000007</v>
      </c>
      <c r="H78" s="755">
        <f>SUM(H81:H105)</f>
        <v>2333359.0000000005</v>
      </c>
      <c r="I78" s="755">
        <f aca="true" t="shared" si="13" ref="I78:N78">SUM(I81:I105)</f>
        <v>2279359.0000000005</v>
      </c>
      <c r="J78" s="755">
        <f t="shared" si="13"/>
        <v>1643863.51</v>
      </c>
      <c r="K78" s="755">
        <f t="shared" si="13"/>
        <v>5290.49</v>
      </c>
      <c r="L78" s="755">
        <f t="shared" si="13"/>
        <v>0</v>
      </c>
      <c r="M78" s="755">
        <f t="shared" si="13"/>
        <v>54000</v>
      </c>
      <c r="N78" s="771">
        <f t="shared" si="13"/>
        <v>0</v>
      </c>
    </row>
    <row r="79" spans="1:14" ht="25.5" customHeight="1">
      <c r="A79" s="214"/>
      <c r="B79" s="375"/>
      <c r="C79" s="357" t="s">
        <v>223</v>
      </c>
      <c r="D79" s="171" t="s">
        <v>3</v>
      </c>
      <c r="E79" s="108">
        <f>'z1.1'!G59</f>
        <v>2279359</v>
      </c>
      <c r="F79" s="493">
        <f>'z1.1'!G59</f>
        <v>2279359</v>
      </c>
      <c r="G79" s="111"/>
      <c r="H79" s="773"/>
      <c r="I79" s="773"/>
      <c r="J79" s="773"/>
      <c r="K79" s="773"/>
      <c r="L79" s="773"/>
      <c r="M79" s="773"/>
      <c r="N79" s="774"/>
    </row>
    <row r="80" spans="1:14" ht="22.5" customHeight="1">
      <c r="A80" s="214"/>
      <c r="B80" s="375"/>
      <c r="C80" s="357" t="s">
        <v>807</v>
      </c>
      <c r="D80" s="171" t="s">
        <v>808</v>
      </c>
      <c r="E80" s="108">
        <f>'z1.1'!G62</f>
        <v>54000</v>
      </c>
      <c r="F80" s="493">
        <f>'z1.1'!G62</f>
        <v>54000</v>
      </c>
      <c r="G80" s="111"/>
      <c r="H80" s="773"/>
      <c r="I80" s="773"/>
      <c r="J80" s="773"/>
      <c r="K80" s="773"/>
      <c r="L80" s="773"/>
      <c r="M80" s="773"/>
      <c r="N80" s="774"/>
    </row>
    <row r="81" spans="1:14" ht="17.25" customHeight="1">
      <c r="A81" s="214"/>
      <c r="B81" s="375"/>
      <c r="C81" s="376" t="s">
        <v>410</v>
      </c>
      <c r="D81" s="171" t="s">
        <v>923</v>
      </c>
      <c r="E81" s="106"/>
      <c r="F81" s="489"/>
      <c r="G81" s="106">
        <f>'z1. 2 '!E154</f>
        <v>142022.61</v>
      </c>
      <c r="H81" s="489">
        <f>'z1. 2 '!E154</f>
        <v>142022.61</v>
      </c>
      <c r="I81" s="489">
        <f>H81</f>
        <v>142022.61</v>
      </c>
      <c r="J81" s="489"/>
      <c r="K81" s="489"/>
      <c r="L81" s="489"/>
      <c r="M81" s="489"/>
      <c r="N81" s="775"/>
    </row>
    <row r="82" spans="1:14" ht="16.5" customHeight="1">
      <c r="A82" s="56"/>
      <c r="B82" s="225"/>
      <c r="C82" s="225" t="s">
        <v>721</v>
      </c>
      <c r="D82" s="171" t="s">
        <v>924</v>
      </c>
      <c r="E82" s="43"/>
      <c r="F82" s="495"/>
      <c r="G82" s="106">
        <f>'z1. 2 '!E155</f>
        <v>24168</v>
      </c>
      <c r="H82" s="489">
        <f>'z1. 2 '!E155</f>
        <v>24168</v>
      </c>
      <c r="I82" s="489">
        <f aca="true" t="shared" si="14" ref="I82:I104">H82</f>
        <v>24168</v>
      </c>
      <c r="J82" s="489">
        <f>I82</f>
        <v>24168</v>
      </c>
      <c r="K82" s="489"/>
      <c r="L82" s="489"/>
      <c r="M82" s="489"/>
      <c r="N82" s="737"/>
    </row>
    <row r="83" spans="1:14" ht="16.5" customHeight="1">
      <c r="A83" s="56"/>
      <c r="B83" s="225"/>
      <c r="C83" s="225" t="s">
        <v>722</v>
      </c>
      <c r="D83" s="171" t="s">
        <v>599</v>
      </c>
      <c r="E83" s="43"/>
      <c r="F83" s="495"/>
      <c r="G83" s="106">
        <f>'z1. 2 '!E156</f>
        <v>1627.11</v>
      </c>
      <c r="H83" s="489">
        <f>'z1. 2 '!E156</f>
        <v>1627.11</v>
      </c>
      <c r="I83" s="489">
        <f t="shared" si="14"/>
        <v>1627.11</v>
      </c>
      <c r="J83" s="489">
        <f>I83</f>
        <v>1627.11</v>
      </c>
      <c r="K83" s="489"/>
      <c r="L83" s="489"/>
      <c r="M83" s="489"/>
      <c r="N83" s="737"/>
    </row>
    <row r="84" spans="1:14" ht="21" customHeight="1">
      <c r="A84" s="56"/>
      <c r="B84" s="225"/>
      <c r="C84" s="225" t="s">
        <v>164</v>
      </c>
      <c r="D84" s="171" t="s">
        <v>5</v>
      </c>
      <c r="E84" s="43"/>
      <c r="F84" s="495"/>
      <c r="G84" s="106">
        <f>'z1. 2 '!E157</f>
        <v>1477811</v>
      </c>
      <c r="H84" s="489">
        <f>'z1. 2 '!E157</f>
        <v>1477811</v>
      </c>
      <c r="I84" s="489">
        <f t="shared" si="14"/>
        <v>1477811</v>
      </c>
      <c r="J84" s="489">
        <f>I84</f>
        <v>1477811</v>
      </c>
      <c r="K84" s="489"/>
      <c r="L84" s="489"/>
      <c r="M84" s="489"/>
      <c r="N84" s="737"/>
    </row>
    <row r="85" spans="1:14" ht="17.25" customHeight="1">
      <c r="A85" s="56"/>
      <c r="B85" s="225"/>
      <c r="C85" s="225" t="s">
        <v>165</v>
      </c>
      <c r="D85" s="225" t="s">
        <v>600</v>
      </c>
      <c r="E85" s="43"/>
      <c r="F85" s="495"/>
      <c r="G85" s="106">
        <f>'z1. 2 '!E158</f>
        <v>42971.47</v>
      </c>
      <c r="H85" s="489">
        <f>'z1. 2 '!E158</f>
        <v>42971.47</v>
      </c>
      <c r="I85" s="489">
        <f t="shared" si="14"/>
        <v>42971.47</v>
      </c>
      <c r="J85" s="489">
        <f>I85</f>
        <v>42971.47</v>
      </c>
      <c r="K85" s="489"/>
      <c r="L85" s="489"/>
      <c r="M85" s="489"/>
      <c r="N85" s="737"/>
    </row>
    <row r="86" spans="1:14" ht="14.25" customHeight="1">
      <c r="A86" s="56"/>
      <c r="B86" s="225"/>
      <c r="C86" s="225" t="s">
        <v>167</v>
      </c>
      <c r="D86" s="225" t="s">
        <v>168</v>
      </c>
      <c r="E86" s="43"/>
      <c r="F86" s="495"/>
      <c r="G86" s="106">
        <f>'z1. 2 '!E159</f>
        <v>96685.93</v>
      </c>
      <c r="H86" s="489">
        <f>'z1. 2 '!E159</f>
        <v>96685.93</v>
      </c>
      <c r="I86" s="489">
        <f t="shared" si="14"/>
        <v>96685.93</v>
      </c>
      <c r="J86" s="489">
        <f>I86</f>
        <v>96685.93</v>
      </c>
      <c r="K86" s="489"/>
      <c r="L86" s="489"/>
      <c r="M86" s="489"/>
      <c r="N86" s="737"/>
    </row>
    <row r="87" spans="1:14" ht="15.75" customHeight="1">
      <c r="A87" s="56"/>
      <c r="B87" s="225"/>
      <c r="C87" s="171" t="s">
        <v>121</v>
      </c>
      <c r="D87" s="171" t="s">
        <v>601</v>
      </c>
      <c r="E87" s="43"/>
      <c r="F87" s="495"/>
      <c r="G87" s="106">
        <f>'z1. 2 '!E160</f>
        <v>4658.53</v>
      </c>
      <c r="H87" s="489">
        <f>'z1. 2 '!E160</f>
        <v>4658.53</v>
      </c>
      <c r="I87" s="489">
        <f t="shared" si="14"/>
        <v>4658.53</v>
      </c>
      <c r="J87" s="489"/>
      <c r="K87" s="489">
        <f>I87</f>
        <v>4658.53</v>
      </c>
      <c r="L87" s="489"/>
      <c r="M87" s="489"/>
      <c r="N87" s="737"/>
    </row>
    <row r="88" spans="1:14" ht="16.5" customHeight="1">
      <c r="A88" s="56"/>
      <c r="B88" s="225"/>
      <c r="C88" s="171" t="s">
        <v>724</v>
      </c>
      <c r="D88" s="171" t="s">
        <v>725</v>
      </c>
      <c r="E88" s="43"/>
      <c r="F88" s="495"/>
      <c r="G88" s="106">
        <f>'z1. 2 '!E161</f>
        <v>631.96</v>
      </c>
      <c r="H88" s="489">
        <f>'z1. 2 '!E161</f>
        <v>631.96</v>
      </c>
      <c r="I88" s="489">
        <f t="shared" si="14"/>
        <v>631.96</v>
      </c>
      <c r="J88" s="489"/>
      <c r="K88" s="489">
        <f>I88</f>
        <v>631.96</v>
      </c>
      <c r="L88" s="489"/>
      <c r="M88" s="489"/>
      <c r="N88" s="737"/>
    </row>
    <row r="89" spans="1:14" ht="16.5" customHeight="1">
      <c r="A89" s="56"/>
      <c r="B89" s="225"/>
      <c r="C89" s="171" t="s">
        <v>491</v>
      </c>
      <c r="D89" s="225" t="s">
        <v>492</v>
      </c>
      <c r="E89" s="43"/>
      <c r="F89" s="495"/>
      <c r="G89" s="106">
        <f>'z1. 2 '!E162</f>
        <v>600</v>
      </c>
      <c r="H89" s="489">
        <f>'z1. 2 '!E162</f>
        <v>600</v>
      </c>
      <c r="I89" s="489">
        <f t="shared" si="14"/>
        <v>600</v>
      </c>
      <c r="J89" s="489">
        <f>I89</f>
        <v>600</v>
      </c>
      <c r="K89" s="489"/>
      <c r="L89" s="489"/>
      <c r="M89" s="489"/>
      <c r="N89" s="737"/>
    </row>
    <row r="90" spans="1:14" ht="13.5" customHeight="1">
      <c r="A90" s="56"/>
      <c r="B90" s="225"/>
      <c r="C90" s="225" t="s">
        <v>412</v>
      </c>
      <c r="D90" s="171" t="s">
        <v>413</v>
      </c>
      <c r="E90" s="43"/>
      <c r="F90" s="495"/>
      <c r="G90" s="106">
        <f>'z1. 2 '!E163</f>
        <v>77200.44</v>
      </c>
      <c r="H90" s="489">
        <f>'z1. 2 '!E163</f>
        <v>77200.44</v>
      </c>
      <c r="I90" s="489">
        <f t="shared" si="14"/>
        <v>77200.44</v>
      </c>
      <c r="J90" s="489"/>
      <c r="K90" s="489"/>
      <c r="L90" s="489"/>
      <c r="M90" s="489"/>
      <c r="N90" s="737"/>
    </row>
    <row r="91" spans="1:14" ht="15" customHeight="1">
      <c r="A91" s="56"/>
      <c r="B91" s="378"/>
      <c r="C91" s="225" t="s">
        <v>726</v>
      </c>
      <c r="D91" s="225" t="s">
        <v>727</v>
      </c>
      <c r="E91" s="43"/>
      <c r="F91" s="495"/>
      <c r="G91" s="106">
        <v>193985</v>
      </c>
      <c r="H91" s="489">
        <v>193985.45</v>
      </c>
      <c r="I91" s="489">
        <f t="shared" si="14"/>
        <v>193985.45</v>
      </c>
      <c r="J91" s="489"/>
      <c r="K91" s="489"/>
      <c r="L91" s="489"/>
      <c r="M91" s="489"/>
      <c r="N91" s="776"/>
    </row>
    <row r="92" spans="1:14" ht="15.75" customHeight="1">
      <c r="A92" s="56"/>
      <c r="B92" s="378"/>
      <c r="C92" s="225" t="s">
        <v>170</v>
      </c>
      <c r="D92" s="225" t="s">
        <v>171</v>
      </c>
      <c r="E92" s="43"/>
      <c r="F92" s="495"/>
      <c r="G92" s="106">
        <f>'z1. 2 '!E165</f>
        <v>72631.47</v>
      </c>
      <c r="H92" s="489">
        <f>'z1. 2 '!E165</f>
        <v>72631.47</v>
      </c>
      <c r="I92" s="489">
        <f t="shared" si="14"/>
        <v>72631.47</v>
      </c>
      <c r="J92" s="489"/>
      <c r="K92" s="489"/>
      <c r="L92" s="489"/>
      <c r="M92" s="489"/>
      <c r="N92" s="776"/>
    </row>
    <row r="93" spans="1:14" ht="15" customHeight="1">
      <c r="A93" s="56"/>
      <c r="B93" s="378"/>
      <c r="C93" s="225" t="s">
        <v>728</v>
      </c>
      <c r="D93" s="225" t="s">
        <v>172</v>
      </c>
      <c r="E93" s="43"/>
      <c r="F93" s="495"/>
      <c r="G93" s="106">
        <f>'z1. 2 '!E166</f>
        <v>16926.12</v>
      </c>
      <c r="H93" s="489">
        <f>'z1. 2 '!E166</f>
        <v>16926.12</v>
      </c>
      <c r="I93" s="489">
        <f t="shared" si="14"/>
        <v>16926.12</v>
      </c>
      <c r="J93" s="489"/>
      <c r="K93" s="489"/>
      <c r="L93" s="489"/>
      <c r="M93" s="489"/>
      <c r="N93" s="776"/>
    </row>
    <row r="94" spans="1:14" ht="16.5" customHeight="1">
      <c r="A94" s="56"/>
      <c r="B94" s="378"/>
      <c r="C94" s="225" t="s">
        <v>730</v>
      </c>
      <c r="D94" s="225" t="s">
        <v>173</v>
      </c>
      <c r="E94" s="43"/>
      <c r="F94" s="495"/>
      <c r="G94" s="106">
        <v>39673</v>
      </c>
      <c r="H94" s="489">
        <v>39672.79</v>
      </c>
      <c r="I94" s="489">
        <f t="shared" si="14"/>
        <v>39672.79</v>
      </c>
      <c r="J94" s="489"/>
      <c r="K94" s="489"/>
      <c r="L94" s="489"/>
      <c r="M94" s="489"/>
      <c r="N94" s="776"/>
    </row>
    <row r="95" spans="1:14" ht="15.75" customHeight="1">
      <c r="A95" s="56"/>
      <c r="B95" s="378"/>
      <c r="C95" s="225" t="s">
        <v>162</v>
      </c>
      <c r="D95" s="225" t="s">
        <v>163</v>
      </c>
      <c r="E95" s="43"/>
      <c r="F95" s="495"/>
      <c r="G95" s="106">
        <f>'z1. 2 '!E168</f>
        <v>10927.6</v>
      </c>
      <c r="H95" s="489">
        <f>'z1. 2 '!E168</f>
        <v>10927.6</v>
      </c>
      <c r="I95" s="489">
        <f t="shared" si="14"/>
        <v>10927.6</v>
      </c>
      <c r="J95" s="489"/>
      <c r="K95" s="489"/>
      <c r="L95" s="489"/>
      <c r="M95" s="489"/>
      <c r="N95" s="776"/>
    </row>
    <row r="96" spans="1:14" ht="15" customHeight="1">
      <c r="A96" s="56"/>
      <c r="B96" s="378"/>
      <c r="C96" s="225" t="s">
        <v>732</v>
      </c>
      <c r="D96" s="225" t="s">
        <v>174</v>
      </c>
      <c r="E96" s="43"/>
      <c r="F96" s="495"/>
      <c r="G96" s="106">
        <f>'z1. 2 '!E169</f>
        <v>50000.41</v>
      </c>
      <c r="H96" s="489">
        <f>'z1. 2 '!E169</f>
        <v>50000.41</v>
      </c>
      <c r="I96" s="489">
        <f t="shared" si="14"/>
        <v>50000.41</v>
      </c>
      <c r="J96" s="489"/>
      <c r="K96" s="489"/>
      <c r="L96" s="489"/>
      <c r="M96" s="489"/>
      <c r="N96" s="776"/>
    </row>
    <row r="97" spans="1:14" ht="14.25" customHeight="1">
      <c r="A97" s="56"/>
      <c r="B97" s="378"/>
      <c r="C97" s="225" t="s">
        <v>493</v>
      </c>
      <c r="D97" s="171" t="s">
        <v>494</v>
      </c>
      <c r="E97" s="43"/>
      <c r="F97" s="495"/>
      <c r="G97" s="106">
        <f>'z1. 2 '!E170</f>
        <v>1426.6</v>
      </c>
      <c r="H97" s="489">
        <f>'z1. 2 '!E170</f>
        <v>1426.6</v>
      </c>
      <c r="I97" s="489">
        <f t="shared" si="14"/>
        <v>1426.6</v>
      </c>
      <c r="J97" s="489"/>
      <c r="K97" s="489"/>
      <c r="L97" s="489"/>
      <c r="M97" s="489"/>
      <c r="N97" s="776"/>
    </row>
    <row r="98" spans="1:14" ht="14.25" customHeight="1">
      <c r="A98" s="56"/>
      <c r="B98" s="378"/>
      <c r="C98" s="225" t="s">
        <v>282</v>
      </c>
      <c r="D98" s="171" t="s">
        <v>550</v>
      </c>
      <c r="E98" s="43"/>
      <c r="F98" s="495"/>
      <c r="G98" s="106">
        <f>'z1. 2 '!E171</f>
        <v>3018.45</v>
      </c>
      <c r="H98" s="489">
        <f>'z1. 2 '!E171</f>
        <v>3018.45</v>
      </c>
      <c r="I98" s="489">
        <f t="shared" si="14"/>
        <v>3018.45</v>
      </c>
      <c r="J98" s="489"/>
      <c r="K98" s="489"/>
      <c r="L98" s="489"/>
      <c r="M98" s="489"/>
      <c r="N98" s="776"/>
    </row>
    <row r="99" spans="1:14" ht="14.25" customHeight="1">
      <c r="A99" s="56"/>
      <c r="B99" s="378"/>
      <c r="C99" s="225" t="s">
        <v>275</v>
      </c>
      <c r="D99" s="171" t="s">
        <v>551</v>
      </c>
      <c r="E99" s="43"/>
      <c r="F99" s="495"/>
      <c r="G99" s="106">
        <f>'z1. 2 '!E172</f>
        <v>5227.19</v>
      </c>
      <c r="H99" s="489">
        <f>'z1. 2 '!E172</f>
        <v>5227.19</v>
      </c>
      <c r="I99" s="489">
        <f t="shared" si="14"/>
        <v>5227.19</v>
      </c>
      <c r="J99" s="489"/>
      <c r="K99" s="489"/>
      <c r="L99" s="489"/>
      <c r="M99" s="489"/>
      <c r="N99" s="776"/>
    </row>
    <row r="100" spans="1:14" ht="14.25" customHeight="1">
      <c r="A100" s="56"/>
      <c r="B100" s="378"/>
      <c r="C100" s="225" t="s">
        <v>734</v>
      </c>
      <c r="D100" s="225" t="s">
        <v>735</v>
      </c>
      <c r="E100" s="43"/>
      <c r="F100" s="495"/>
      <c r="G100" s="106">
        <f>'z1. 2 '!E173</f>
        <v>2473.6</v>
      </c>
      <c r="H100" s="489">
        <f>'z1. 2 '!E173</f>
        <v>2473.6</v>
      </c>
      <c r="I100" s="489">
        <f t="shared" si="14"/>
        <v>2473.6</v>
      </c>
      <c r="J100" s="489"/>
      <c r="K100" s="489"/>
      <c r="L100" s="489"/>
      <c r="M100" s="489"/>
      <c r="N100" s="776"/>
    </row>
    <row r="101" spans="1:14" ht="13.5" customHeight="1">
      <c r="A101" s="56"/>
      <c r="B101" s="378"/>
      <c r="C101" s="225" t="s">
        <v>736</v>
      </c>
      <c r="D101" s="225" t="s">
        <v>737</v>
      </c>
      <c r="E101" s="43"/>
      <c r="F101" s="495"/>
      <c r="G101" s="106">
        <f>'z1. 2 '!E174</f>
        <v>1826.92</v>
      </c>
      <c r="H101" s="489">
        <f>'z1. 2 '!E174</f>
        <v>1826.92</v>
      </c>
      <c r="I101" s="489">
        <f t="shared" si="14"/>
        <v>1826.92</v>
      </c>
      <c r="J101" s="489"/>
      <c r="K101" s="489"/>
      <c r="L101" s="489"/>
      <c r="M101" s="489"/>
      <c r="N101" s="776"/>
    </row>
    <row r="102" spans="1:14" ht="12" customHeight="1">
      <c r="A102" s="56"/>
      <c r="B102" s="378"/>
      <c r="C102" s="225" t="s">
        <v>738</v>
      </c>
      <c r="D102" s="225" t="s">
        <v>739</v>
      </c>
      <c r="E102" s="43"/>
      <c r="F102" s="495"/>
      <c r="G102" s="106">
        <f>'z1. 2 '!E175</f>
        <v>804.6</v>
      </c>
      <c r="H102" s="489">
        <f>'z1. 2 '!E175</f>
        <v>804.6</v>
      </c>
      <c r="I102" s="489">
        <f t="shared" si="14"/>
        <v>804.6</v>
      </c>
      <c r="J102" s="489"/>
      <c r="K102" s="489"/>
      <c r="L102" s="489"/>
      <c r="M102" s="489"/>
      <c r="N102" s="776"/>
    </row>
    <row r="103" spans="1:14" ht="14.25" customHeight="1">
      <c r="A103" s="56"/>
      <c r="B103" s="378"/>
      <c r="C103" s="225" t="s">
        <v>161</v>
      </c>
      <c r="D103" s="225" t="s">
        <v>597</v>
      </c>
      <c r="E103" s="43"/>
      <c r="F103" s="495"/>
      <c r="G103" s="106">
        <f>'z1. 2 '!E176</f>
        <v>11901</v>
      </c>
      <c r="H103" s="489">
        <f>'z1. 2 '!E176</f>
        <v>11901</v>
      </c>
      <c r="I103" s="489">
        <f t="shared" si="14"/>
        <v>11901</v>
      </c>
      <c r="J103" s="489"/>
      <c r="K103" s="489"/>
      <c r="L103" s="489"/>
      <c r="M103" s="489"/>
      <c r="N103" s="776"/>
    </row>
    <row r="104" spans="1:14" ht="11.25" customHeight="1">
      <c r="A104" s="56"/>
      <c r="B104" s="378"/>
      <c r="C104" s="225" t="s">
        <v>177</v>
      </c>
      <c r="D104" s="225" t="s">
        <v>602</v>
      </c>
      <c r="E104" s="43"/>
      <c r="F104" s="495"/>
      <c r="G104" s="106">
        <f>'z1. 2 '!E177</f>
        <v>159.75</v>
      </c>
      <c r="H104" s="489">
        <f>'z1. 2 '!E177</f>
        <v>159.75</v>
      </c>
      <c r="I104" s="489">
        <f t="shared" si="14"/>
        <v>159.75</v>
      </c>
      <c r="J104" s="489"/>
      <c r="K104" s="489"/>
      <c r="L104" s="489"/>
      <c r="M104" s="489"/>
      <c r="N104" s="776"/>
    </row>
    <row r="105" spans="1:14" ht="16.5" customHeight="1">
      <c r="A105" s="56"/>
      <c r="B105" s="378"/>
      <c r="C105" s="23">
        <v>6050</v>
      </c>
      <c r="D105" s="225" t="s">
        <v>758</v>
      </c>
      <c r="E105" s="43"/>
      <c r="F105" s="495"/>
      <c r="G105" s="106">
        <f>'z1. 2 '!E178</f>
        <v>54000</v>
      </c>
      <c r="H105" s="489">
        <v>54000</v>
      </c>
      <c r="I105" s="489"/>
      <c r="J105" s="489"/>
      <c r="K105" s="489"/>
      <c r="L105" s="489"/>
      <c r="M105" s="489">
        <f>'z1. 2 '!E178</f>
        <v>54000</v>
      </c>
      <c r="N105" s="776"/>
    </row>
    <row r="106" spans="1:14" ht="24" customHeight="1">
      <c r="A106" s="373" t="s">
        <v>240</v>
      </c>
      <c r="B106" s="374"/>
      <c r="C106" s="374"/>
      <c r="D106" s="246" t="s">
        <v>603</v>
      </c>
      <c r="E106" s="191">
        <f>E107</f>
        <v>644647</v>
      </c>
      <c r="F106" s="753">
        <f>F107</f>
        <v>644647</v>
      </c>
      <c r="G106" s="191">
        <f>G107</f>
        <v>644647</v>
      </c>
      <c r="H106" s="753">
        <f>H107</f>
        <v>644647</v>
      </c>
      <c r="I106" s="753">
        <f aca="true" t="shared" si="15" ref="I106:N106">I107</f>
        <v>644647</v>
      </c>
      <c r="J106" s="753">
        <f t="shared" si="15"/>
        <v>0</v>
      </c>
      <c r="K106" s="753">
        <f t="shared" si="15"/>
        <v>0</v>
      </c>
      <c r="L106" s="753">
        <f t="shared" si="15"/>
        <v>644647</v>
      </c>
      <c r="M106" s="753">
        <f t="shared" si="15"/>
        <v>0</v>
      </c>
      <c r="N106" s="767">
        <f t="shared" si="15"/>
        <v>0</v>
      </c>
    </row>
    <row r="107" spans="1:14" ht="23.25" customHeight="1">
      <c r="A107" s="352"/>
      <c r="B107" s="354">
        <v>85156</v>
      </c>
      <c r="C107" s="354"/>
      <c r="D107" s="379" t="s">
        <v>603</v>
      </c>
      <c r="E107" s="353">
        <f>E108</f>
        <v>644647</v>
      </c>
      <c r="F107" s="755">
        <f>F108</f>
        <v>644647</v>
      </c>
      <c r="G107" s="353">
        <f>G109</f>
        <v>644647</v>
      </c>
      <c r="H107" s="755">
        <f>H109</f>
        <v>644647</v>
      </c>
      <c r="I107" s="755">
        <f aca="true" t="shared" si="16" ref="I107:N107">I109</f>
        <v>644647</v>
      </c>
      <c r="J107" s="755">
        <f t="shared" si="16"/>
        <v>0</v>
      </c>
      <c r="K107" s="755">
        <f t="shared" si="16"/>
        <v>0</v>
      </c>
      <c r="L107" s="755">
        <f t="shared" si="16"/>
        <v>644647</v>
      </c>
      <c r="M107" s="755">
        <f t="shared" si="16"/>
        <v>0</v>
      </c>
      <c r="N107" s="771">
        <f t="shared" si="16"/>
        <v>0</v>
      </c>
    </row>
    <row r="108" spans="1:14" ht="21.75" customHeight="1">
      <c r="A108" s="56"/>
      <c r="B108" s="378"/>
      <c r="C108" s="212">
        <v>2110</v>
      </c>
      <c r="D108" s="171" t="s">
        <v>3</v>
      </c>
      <c r="E108" s="110">
        <f>'z1.1'!G110</f>
        <v>644647</v>
      </c>
      <c r="F108" s="756">
        <f>'z1.1'!G110</f>
        <v>644647</v>
      </c>
      <c r="G108" s="44"/>
      <c r="H108" s="758"/>
      <c r="I108" s="758"/>
      <c r="J108" s="758"/>
      <c r="K108" s="758"/>
      <c r="L108" s="758"/>
      <c r="M108" s="758"/>
      <c r="N108" s="765"/>
    </row>
    <row r="109" spans="1:14" ht="15.75" customHeight="1" thickBot="1">
      <c r="A109" s="391"/>
      <c r="B109" s="392"/>
      <c r="C109" s="393" t="s">
        <v>247</v>
      </c>
      <c r="D109" s="394" t="s">
        <v>604</v>
      </c>
      <c r="E109" s="395">
        <v>0</v>
      </c>
      <c r="F109" s="757"/>
      <c r="G109" s="395">
        <f>'z1. 2 '!E376</f>
        <v>644647</v>
      </c>
      <c r="H109" s="757">
        <f>'z1. 2 '!E376</f>
        <v>644647</v>
      </c>
      <c r="I109" s="757">
        <f>H109</f>
        <v>644647</v>
      </c>
      <c r="J109" s="757"/>
      <c r="K109" s="757"/>
      <c r="L109" s="757">
        <f>I109</f>
        <v>644647</v>
      </c>
      <c r="M109" s="757"/>
      <c r="N109" s="777">
        <v>0</v>
      </c>
    </row>
    <row r="110" spans="1:14" ht="16.5" customHeight="1">
      <c r="A110" s="373" t="s">
        <v>179</v>
      </c>
      <c r="B110" s="374"/>
      <c r="C110" s="374"/>
      <c r="D110" s="374" t="s">
        <v>180</v>
      </c>
      <c r="E110" s="190">
        <f aca="true" t="shared" si="17" ref="E110:N110">E111+E128</f>
        <v>312000</v>
      </c>
      <c r="F110" s="734">
        <f t="shared" si="17"/>
        <v>312000</v>
      </c>
      <c r="G110" s="190">
        <f t="shared" si="17"/>
        <v>312000</v>
      </c>
      <c r="H110" s="734">
        <f t="shared" si="17"/>
        <v>312000</v>
      </c>
      <c r="I110" s="734">
        <f t="shared" si="17"/>
        <v>312000</v>
      </c>
      <c r="J110" s="734">
        <f t="shared" si="17"/>
        <v>137220.86</v>
      </c>
      <c r="K110" s="734">
        <f t="shared" si="17"/>
        <v>27250.93</v>
      </c>
      <c r="L110" s="734">
        <f t="shared" si="17"/>
        <v>0</v>
      </c>
      <c r="M110" s="734">
        <f t="shared" si="17"/>
        <v>0</v>
      </c>
      <c r="N110" s="762">
        <f t="shared" si="17"/>
        <v>0</v>
      </c>
    </row>
    <row r="111" spans="1:14" ht="16.5" customHeight="1">
      <c r="A111" s="352"/>
      <c r="B111" s="354">
        <v>85203</v>
      </c>
      <c r="C111" s="354"/>
      <c r="D111" s="354" t="s">
        <v>458</v>
      </c>
      <c r="E111" s="353">
        <f>E112</f>
        <v>300000</v>
      </c>
      <c r="F111" s="755">
        <f>F112</f>
        <v>300000</v>
      </c>
      <c r="G111" s="353">
        <f>SUM(G113:G127)</f>
        <v>300000</v>
      </c>
      <c r="H111" s="755">
        <f>SUM(H113:H127)</f>
        <v>300000</v>
      </c>
      <c r="I111" s="755">
        <f aca="true" t="shared" si="18" ref="I111:N111">SUM(I113:I127)</f>
        <v>300000</v>
      </c>
      <c r="J111" s="755">
        <f t="shared" si="18"/>
        <v>135220.86</v>
      </c>
      <c r="K111" s="755">
        <f t="shared" si="18"/>
        <v>27250.93</v>
      </c>
      <c r="L111" s="755">
        <f t="shared" si="18"/>
        <v>0</v>
      </c>
      <c r="M111" s="755">
        <f t="shared" si="18"/>
        <v>0</v>
      </c>
      <c r="N111" s="771">
        <f t="shared" si="18"/>
        <v>0</v>
      </c>
    </row>
    <row r="112" spans="1:14" ht="22.5" customHeight="1">
      <c r="A112" s="55"/>
      <c r="B112" s="225"/>
      <c r="C112" s="355">
        <v>2110</v>
      </c>
      <c r="D112" s="171" t="s">
        <v>3</v>
      </c>
      <c r="E112" s="43">
        <f>'z1.1'!G123</f>
        <v>300000</v>
      </c>
      <c r="F112" s="495">
        <f>'z1.1'!G123</f>
        <v>300000</v>
      </c>
      <c r="G112" s="43"/>
      <c r="H112" s="495"/>
      <c r="I112" s="495"/>
      <c r="J112" s="495"/>
      <c r="K112" s="495"/>
      <c r="L112" s="495"/>
      <c r="M112" s="495"/>
      <c r="N112" s="766"/>
    </row>
    <row r="113" spans="1:14" ht="12.75">
      <c r="A113" s="55"/>
      <c r="B113" s="225"/>
      <c r="C113" s="225" t="s">
        <v>719</v>
      </c>
      <c r="D113" s="171" t="s">
        <v>2</v>
      </c>
      <c r="E113" s="43"/>
      <c r="F113" s="495"/>
      <c r="G113" s="43">
        <f>'z1. 2 '!E424</f>
        <v>134024.36</v>
      </c>
      <c r="H113" s="495">
        <f>'z1. 2 '!E424</f>
        <v>134024.36</v>
      </c>
      <c r="I113" s="495">
        <f>H113</f>
        <v>134024.36</v>
      </c>
      <c r="J113" s="495">
        <f>I113</f>
        <v>134024.36</v>
      </c>
      <c r="K113" s="495"/>
      <c r="L113" s="495"/>
      <c r="M113" s="495"/>
      <c r="N113" s="737"/>
    </row>
    <row r="114" spans="1:14" ht="12.75">
      <c r="A114" s="55"/>
      <c r="B114" s="225"/>
      <c r="C114" s="225" t="s">
        <v>121</v>
      </c>
      <c r="D114" s="171" t="s">
        <v>601</v>
      </c>
      <c r="E114" s="43"/>
      <c r="F114" s="495"/>
      <c r="G114" s="43">
        <f>'z1. 2 '!E425</f>
        <v>23957.51</v>
      </c>
      <c r="H114" s="495">
        <f>'z1. 2 '!E425</f>
        <v>23957.51</v>
      </c>
      <c r="I114" s="495">
        <f aca="true" t="shared" si="19" ref="I114:I127">H114</f>
        <v>23957.51</v>
      </c>
      <c r="J114" s="495"/>
      <c r="K114" s="495">
        <f>I114</f>
        <v>23957.51</v>
      </c>
      <c r="L114" s="495"/>
      <c r="M114" s="495"/>
      <c r="N114" s="737"/>
    </row>
    <row r="115" spans="1:14" ht="12.75">
      <c r="A115" s="55"/>
      <c r="B115" s="225"/>
      <c r="C115" s="225" t="s">
        <v>724</v>
      </c>
      <c r="D115" s="171" t="s">
        <v>725</v>
      </c>
      <c r="E115" s="43"/>
      <c r="F115" s="495"/>
      <c r="G115" s="43">
        <f>'z1. 2 '!E426</f>
        <v>3293.42</v>
      </c>
      <c r="H115" s="495">
        <f>'z1. 2 '!E426</f>
        <v>3293.42</v>
      </c>
      <c r="I115" s="495">
        <f t="shared" si="19"/>
        <v>3293.42</v>
      </c>
      <c r="J115" s="495"/>
      <c r="K115" s="495">
        <f>I115</f>
        <v>3293.42</v>
      </c>
      <c r="L115" s="495"/>
      <c r="M115" s="495"/>
      <c r="N115" s="737"/>
    </row>
    <row r="116" spans="1:14" ht="12.75">
      <c r="A116" s="55"/>
      <c r="B116" s="225"/>
      <c r="C116" s="225" t="s">
        <v>491</v>
      </c>
      <c r="D116" s="225" t="s">
        <v>492</v>
      </c>
      <c r="E116" s="43"/>
      <c r="F116" s="495"/>
      <c r="G116" s="43">
        <f>'z1. 2 '!E427</f>
        <v>1196.5</v>
      </c>
      <c r="H116" s="495">
        <f>'z1. 2 '!E427</f>
        <v>1196.5</v>
      </c>
      <c r="I116" s="495">
        <f t="shared" si="19"/>
        <v>1196.5</v>
      </c>
      <c r="J116" s="495">
        <f>I116</f>
        <v>1196.5</v>
      </c>
      <c r="K116" s="495"/>
      <c r="L116" s="495"/>
      <c r="M116" s="495"/>
      <c r="N116" s="737"/>
    </row>
    <row r="117" spans="1:14" ht="12.75">
      <c r="A117" s="55"/>
      <c r="B117" s="225"/>
      <c r="C117" s="225" t="s">
        <v>726</v>
      </c>
      <c r="D117" s="225" t="s">
        <v>727</v>
      </c>
      <c r="E117" s="43"/>
      <c r="F117" s="495"/>
      <c r="G117" s="43">
        <f>'z1. 2 '!E428</f>
        <v>44496.93</v>
      </c>
      <c r="H117" s="495">
        <f>'z1. 2 '!E428</f>
        <v>44496.93</v>
      </c>
      <c r="I117" s="495">
        <f t="shared" si="19"/>
        <v>44496.93</v>
      </c>
      <c r="J117" s="495"/>
      <c r="K117" s="495"/>
      <c r="L117" s="495"/>
      <c r="M117" s="495"/>
      <c r="N117" s="737"/>
    </row>
    <row r="118" spans="1:14" ht="12.75">
      <c r="A118" s="55"/>
      <c r="B118" s="225"/>
      <c r="C118" s="225" t="s">
        <v>256</v>
      </c>
      <c r="D118" s="225" t="s">
        <v>605</v>
      </c>
      <c r="E118" s="43"/>
      <c r="F118" s="495"/>
      <c r="G118" s="43">
        <f>'z1. 2 '!E429</f>
        <v>230.63</v>
      </c>
      <c r="H118" s="495">
        <f>'z1. 2 '!E429</f>
        <v>230.63</v>
      </c>
      <c r="I118" s="495">
        <f t="shared" si="19"/>
        <v>230.63</v>
      </c>
      <c r="J118" s="495"/>
      <c r="K118" s="495"/>
      <c r="L118" s="495"/>
      <c r="M118" s="495"/>
      <c r="N118" s="737"/>
    </row>
    <row r="119" spans="1:14" ht="12.75">
      <c r="A119" s="55"/>
      <c r="B119" s="225"/>
      <c r="C119" s="225" t="s">
        <v>728</v>
      </c>
      <c r="D119" s="225" t="s">
        <v>172</v>
      </c>
      <c r="E119" s="43"/>
      <c r="F119" s="495"/>
      <c r="G119" s="43">
        <f>'z1. 2 '!E430</f>
        <v>21819.56</v>
      </c>
      <c r="H119" s="495">
        <f>'z1. 2 '!E430</f>
        <v>21819.56</v>
      </c>
      <c r="I119" s="495">
        <f t="shared" si="19"/>
        <v>21819.56</v>
      </c>
      <c r="J119" s="495"/>
      <c r="K119" s="495"/>
      <c r="L119" s="495"/>
      <c r="M119" s="495"/>
      <c r="N119" s="737"/>
    </row>
    <row r="120" spans="1:14" ht="12.75">
      <c r="A120" s="55"/>
      <c r="B120" s="225"/>
      <c r="C120" s="225">
        <v>4270</v>
      </c>
      <c r="D120" s="225" t="s">
        <v>173</v>
      </c>
      <c r="E120" s="43"/>
      <c r="F120" s="495"/>
      <c r="G120" s="43">
        <f>'z1. 2 '!E431</f>
        <v>35000</v>
      </c>
      <c r="H120" s="495">
        <f>'z1. 2 '!E431</f>
        <v>35000</v>
      </c>
      <c r="I120" s="495">
        <f t="shared" si="19"/>
        <v>35000</v>
      </c>
      <c r="J120" s="495"/>
      <c r="K120" s="495"/>
      <c r="L120" s="495"/>
      <c r="M120" s="495"/>
      <c r="N120" s="737"/>
    </row>
    <row r="121" spans="1:14" ht="12.75">
      <c r="A121" s="55"/>
      <c r="B121" s="225"/>
      <c r="C121" s="225" t="s">
        <v>162</v>
      </c>
      <c r="D121" s="225" t="s">
        <v>163</v>
      </c>
      <c r="E121" s="43"/>
      <c r="F121" s="495"/>
      <c r="G121" s="43">
        <f>'z1. 2 '!E432</f>
        <v>265</v>
      </c>
      <c r="H121" s="495">
        <f>'z1. 2 '!E432</f>
        <v>265</v>
      </c>
      <c r="I121" s="495">
        <f t="shared" si="19"/>
        <v>265</v>
      </c>
      <c r="J121" s="495"/>
      <c r="K121" s="495"/>
      <c r="L121" s="495"/>
      <c r="M121" s="495"/>
      <c r="N121" s="737"/>
    </row>
    <row r="122" spans="1:14" ht="12.75">
      <c r="A122" s="55"/>
      <c r="B122" s="225"/>
      <c r="C122" s="225" t="s">
        <v>732</v>
      </c>
      <c r="D122" s="225" t="s">
        <v>174</v>
      </c>
      <c r="E122" s="43"/>
      <c r="F122" s="495"/>
      <c r="G122" s="43">
        <f>'z1. 2 '!E433</f>
        <v>19963.99</v>
      </c>
      <c r="H122" s="495">
        <f>'z1. 2 '!E433</f>
        <v>19963.99</v>
      </c>
      <c r="I122" s="495">
        <f t="shared" si="19"/>
        <v>19963.99</v>
      </c>
      <c r="J122" s="495"/>
      <c r="K122" s="495"/>
      <c r="L122" s="495"/>
      <c r="M122" s="495"/>
      <c r="N122" s="737"/>
    </row>
    <row r="123" spans="1:14" ht="12.75">
      <c r="A123" s="55"/>
      <c r="B123" s="225"/>
      <c r="C123" s="225" t="s">
        <v>275</v>
      </c>
      <c r="D123" s="225" t="s">
        <v>279</v>
      </c>
      <c r="E123" s="43"/>
      <c r="F123" s="495"/>
      <c r="G123" s="43">
        <f>'z1. 2 '!E434</f>
        <v>3050</v>
      </c>
      <c r="H123" s="495">
        <f>'z1. 2 '!E434</f>
        <v>3050</v>
      </c>
      <c r="I123" s="495">
        <f t="shared" si="19"/>
        <v>3050</v>
      </c>
      <c r="J123" s="495"/>
      <c r="K123" s="495"/>
      <c r="L123" s="495"/>
      <c r="M123" s="495"/>
      <c r="N123" s="737"/>
    </row>
    <row r="124" spans="1:14" ht="12.75">
      <c r="A124" s="55"/>
      <c r="B124" s="225"/>
      <c r="C124" s="225" t="s">
        <v>734</v>
      </c>
      <c r="D124" s="225" t="s">
        <v>735</v>
      </c>
      <c r="E124" s="43"/>
      <c r="F124" s="495"/>
      <c r="G124" s="43">
        <f>'z1. 2 '!E435</f>
        <v>828.1</v>
      </c>
      <c r="H124" s="495">
        <f>'z1. 2 '!E435</f>
        <v>828.1</v>
      </c>
      <c r="I124" s="495">
        <f t="shared" si="19"/>
        <v>828.1</v>
      </c>
      <c r="J124" s="495"/>
      <c r="K124" s="495"/>
      <c r="L124" s="495"/>
      <c r="M124" s="495"/>
      <c r="N124" s="737"/>
    </row>
    <row r="125" spans="1:14" ht="12.75">
      <c r="A125" s="55"/>
      <c r="B125" s="225"/>
      <c r="C125" s="225" t="s">
        <v>738</v>
      </c>
      <c r="D125" s="225" t="s">
        <v>739</v>
      </c>
      <c r="E125" s="43"/>
      <c r="F125" s="495"/>
      <c r="G125" s="43">
        <f>'z1. 2 '!E436</f>
        <v>6702</v>
      </c>
      <c r="H125" s="495">
        <f>'z1. 2 '!E436</f>
        <v>6702</v>
      </c>
      <c r="I125" s="495">
        <f t="shared" si="19"/>
        <v>6702</v>
      </c>
      <c r="J125" s="495"/>
      <c r="K125" s="495"/>
      <c r="L125" s="495"/>
      <c r="M125" s="495"/>
      <c r="N125" s="737"/>
    </row>
    <row r="126" spans="1:14" ht="12.75">
      <c r="A126" s="55"/>
      <c r="B126" s="225"/>
      <c r="C126" s="225" t="s">
        <v>276</v>
      </c>
      <c r="D126" s="225" t="s">
        <v>606</v>
      </c>
      <c r="E126" s="43"/>
      <c r="F126" s="495"/>
      <c r="G126" s="43">
        <f>'z1. 2 '!E437</f>
        <v>3555</v>
      </c>
      <c r="H126" s="495">
        <f>'z1. 2 '!E437</f>
        <v>3555</v>
      </c>
      <c r="I126" s="495">
        <f t="shared" si="19"/>
        <v>3555</v>
      </c>
      <c r="J126" s="495"/>
      <c r="K126" s="495"/>
      <c r="L126" s="495"/>
      <c r="M126" s="495"/>
      <c r="N126" s="737"/>
    </row>
    <row r="127" spans="1:14" ht="12.75">
      <c r="A127" s="55"/>
      <c r="B127" s="225"/>
      <c r="C127" s="23">
        <v>4750</v>
      </c>
      <c r="D127" s="171" t="s">
        <v>281</v>
      </c>
      <c r="E127" s="43"/>
      <c r="F127" s="495"/>
      <c r="G127" s="43">
        <f>'z1. 2 '!E438</f>
        <v>1617</v>
      </c>
      <c r="H127" s="495">
        <f>'z1. 2 '!E438</f>
        <v>1617</v>
      </c>
      <c r="I127" s="495">
        <f t="shared" si="19"/>
        <v>1617</v>
      </c>
      <c r="J127" s="495"/>
      <c r="K127" s="495"/>
      <c r="L127" s="495"/>
      <c r="M127" s="495"/>
      <c r="N127" s="737"/>
    </row>
    <row r="128" spans="1:14" ht="16.5" customHeight="1">
      <c r="A128" s="352"/>
      <c r="B128" s="354" t="s">
        <v>183</v>
      </c>
      <c r="C128" s="354"/>
      <c r="D128" s="354" t="s">
        <v>259</v>
      </c>
      <c r="E128" s="356">
        <f>E129</f>
        <v>12000</v>
      </c>
      <c r="F128" s="759">
        <f>F129</f>
        <v>12000</v>
      </c>
      <c r="G128" s="353">
        <f aca="true" t="shared" si="20" ref="G128:N128">SUM(G130:G138)</f>
        <v>12000</v>
      </c>
      <c r="H128" s="755">
        <f t="shared" si="20"/>
        <v>12000</v>
      </c>
      <c r="I128" s="755">
        <f t="shared" si="20"/>
        <v>12000</v>
      </c>
      <c r="J128" s="755">
        <f t="shared" si="20"/>
        <v>2000</v>
      </c>
      <c r="K128" s="755">
        <f t="shared" si="20"/>
        <v>0</v>
      </c>
      <c r="L128" s="755">
        <f t="shared" si="20"/>
        <v>0</v>
      </c>
      <c r="M128" s="755">
        <f t="shared" si="20"/>
        <v>0</v>
      </c>
      <c r="N128" s="771">
        <f t="shared" si="20"/>
        <v>0</v>
      </c>
    </row>
    <row r="129" spans="1:14" ht="22.5" customHeight="1">
      <c r="A129" s="55"/>
      <c r="B129" s="225"/>
      <c r="C129" s="355">
        <v>2110</v>
      </c>
      <c r="D129" s="171" t="s">
        <v>3</v>
      </c>
      <c r="E129" s="43">
        <f>'z1.1'!G130</f>
        <v>12000</v>
      </c>
      <c r="F129" s="495">
        <f>'z1.1'!G130</f>
        <v>12000</v>
      </c>
      <c r="G129" s="43"/>
      <c r="H129" s="495"/>
      <c r="I129" s="495"/>
      <c r="J129" s="495"/>
      <c r="K129" s="495"/>
      <c r="L129" s="495"/>
      <c r="M129" s="495"/>
      <c r="N129" s="766"/>
    </row>
    <row r="130" spans="1:14" ht="12.75">
      <c r="A130" s="55"/>
      <c r="B130" s="225"/>
      <c r="C130" s="225" t="s">
        <v>491</v>
      </c>
      <c r="D130" s="225" t="s">
        <v>492</v>
      </c>
      <c r="E130" s="43"/>
      <c r="F130" s="495"/>
      <c r="G130" s="43">
        <v>2000</v>
      </c>
      <c r="H130" s="495">
        <v>2000</v>
      </c>
      <c r="I130" s="495">
        <f>G130</f>
        <v>2000</v>
      </c>
      <c r="J130" s="495">
        <f>I130</f>
        <v>2000</v>
      </c>
      <c r="K130" s="495"/>
      <c r="L130" s="495"/>
      <c r="M130" s="495"/>
      <c r="N130" s="737"/>
    </row>
    <row r="131" spans="1:14" ht="12.75">
      <c r="A131" s="55"/>
      <c r="B131" s="225"/>
      <c r="C131" s="225" t="s">
        <v>726</v>
      </c>
      <c r="D131" s="225" t="s">
        <v>727</v>
      </c>
      <c r="E131" s="43"/>
      <c r="F131" s="495"/>
      <c r="G131" s="43">
        <v>3900</v>
      </c>
      <c r="H131" s="495">
        <v>3900.11</v>
      </c>
      <c r="I131" s="495">
        <f aca="true" t="shared" si="21" ref="I131:I138">G131</f>
        <v>3900</v>
      </c>
      <c r="J131" s="495"/>
      <c r="K131" s="495"/>
      <c r="L131" s="495"/>
      <c r="M131" s="495"/>
      <c r="N131" s="737"/>
    </row>
    <row r="132" spans="1:14" ht="12.75">
      <c r="A132" s="55"/>
      <c r="B132" s="225"/>
      <c r="C132" s="225" t="s">
        <v>728</v>
      </c>
      <c r="D132" s="225" t="s">
        <v>172</v>
      </c>
      <c r="E132" s="43"/>
      <c r="F132" s="495"/>
      <c r="G132" s="43">
        <v>1000</v>
      </c>
      <c r="H132" s="495">
        <v>1000</v>
      </c>
      <c r="I132" s="495">
        <f t="shared" si="21"/>
        <v>1000</v>
      </c>
      <c r="J132" s="495"/>
      <c r="K132" s="495"/>
      <c r="L132" s="495"/>
      <c r="M132" s="495"/>
      <c r="N132" s="737"/>
    </row>
    <row r="133" spans="1:14" ht="12.75">
      <c r="A133" s="55"/>
      <c r="B133" s="225"/>
      <c r="C133" s="225" t="s">
        <v>732</v>
      </c>
      <c r="D133" s="225" t="s">
        <v>174</v>
      </c>
      <c r="E133" s="43"/>
      <c r="F133" s="495"/>
      <c r="G133" s="43">
        <v>2700</v>
      </c>
      <c r="H133" s="495">
        <v>2700</v>
      </c>
      <c r="I133" s="495">
        <f t="shared" si="21"/>
        <v>2700</v>
      </c>
      <c r="J133" s="495"/>
      <c r="K133" s="495"/>
      <c r="L133" s="495"/>
      <c r="M133" s="495"/>
      <c r="N133" s="737"/>
    </row>
    <row r="134" spans="1:14" ht="12.75">
      <c r="A134" s="55"/>
      <c r="B134" s="225"/>
      <c r="C134" s="225" t="s">
        <v>275</v>
      </c>
      <c r="D134" s="225" t="s">
        <v>279</v>
      </c>
      <c r="E134" s="43"/>
      <c r="F134" s="495"/>
      <c r="G134" s="43">
        <v>1200</v>
      </c>
      <c r="H134" s="495">
        <v>1200</v>
      </c>
      <c r="I134" s="495">
        <f t="shared" si="21"/>
        <v>1200</v>
      </c>
      <c r="J134" s="495"/>
      <c r="K134" s="495"/>
      <c r="L134" s="495"/>
      <c r="M134" s="495"/>
      <c r="N134" s="737"/>
    </row>
    <row r="135" spans="1:14" ht="12.75">
      <c r="A135" s="55"/>
      <c r="B135" s="225"/>
      <c r="C135" s="225" t="s">
        <v>734</v>
      </c>
      <c r="D135" s="225" t="s">
        <v>735</v>
      </c>
      <c r="E135" s="43"/>
      <c r="F135" s="495"/>
      <c r="G135" s="43">
        <v>300</v>
      </c>
      <c r="H135" s="495">
        <v>300</v>
      </c>
      <c r="I135" s="495">
        <f t="shared" si="21"/>
        <v>300</v>
      </c>
      <c r="J135" s="495"/>
      <c r="K135" s="495"/>
      <c r="L135" s="495"/>
      <c r="M135" s="495"/>
      <c r="N135" s="737"/>
    </row>
    <row r="136" spans="1:14" ht="12.75">
      <c r="A136" s="55"/>
      <c r="B136" s="225"/>
      <c r="C136" s="225" t="s">
        <v>276</v>
      </c>
      <c r="D136" s="225" t="s">
        <v>606</v>
      </c>
      <c r="E136" s="43"/>
      <c r="F136" s="495"/>
      <c r="G136" s="43">
        <v>450</v>
      </c>
      <c r="H136" s="495">
        <v>450</v>
      </c>
      <c r="I136" s="495">
        <f t="shared" si="21"/>
        <v>450</v>
      </c>
      <c r="J136" s="495"/>
      <c r="K136" s="495"/>
      <c r="L136" s="495"/>
      <c r="M136" s="495"/>
      <c r="N136" s="737"/>
    </row>
    <row r="137" spans="1:14" ht="12.75">
      <c r="A137" s="55"/>
      <c r="B137" s="225"/>
      <c r="C137" s="225" t="s">
        <v>277</v>
      </c>
      <c r="D137" s="171" t="s">
        <v>280</v>
      </c>
      <c r="E137" s="43"/>
      <c r="F137" s="495"/>
      <c r="G137" s="43">
        <v>300</v>
      </c>
      <c r="H137" s="495">
        <v>299.89</v>
      </c>
      <c r="I137" s="495">
        <f t="shared" si="21"/>
        <v>300</v>
      </c>
      <c r="J137" s="495"/>
      <c r="K137" s="495"/>
      <c r="L137" s="495"/>
      <c r="M137" s="495"/>
      <c r="N137" s="737"/>
    </row>
    <row r="138" spans="1:14" ht="13.5" thickBot="1">
      <c r="A138" s="351"/>
      <c r="B138" s="381"/>
      <c r="C138" s="381" t="s">
        <v>278</v>
      </c>
      <c r="D138" s="382" t="s">
        <v>281</v>
      </c>
      <c r="E138" s="112"/>
      <c r="F138" s="760"/>
      <c r="G138" s="112">
        <v>150</v>
      </c>
      <c r="H138" s="760">
        <v>150</v>
      </c>
      <c r="I138" s="760">
        <f t="shared" si="21"/>
        <v>150</v>
      </c>
      <c r="J138" s="760"/>
      <c r="K138" s="760"/>
      <c r="L138" s="760"/>
      <c r="M138" s="760"/>
      <c r="N138" s="778"/>
    </row>
    <row r="139" spans="1:14" ht="21" customHeight="1" thickBot="1">
      <c r="A139" s="1038" t="s">
        <v>607</v>
      </c>
      <c r="B139" s="1039"/>
      <c r="C139" s="1039"/>
      <c r="D139" s="1039"/>
      <c r="E139" s="372">
        <f>E15+E19+E28+E55+E77+E106+E110</f>
        <v>3844775</v>
      </c>
      <c r="F139" s="761">
        <f>F15+F19+F28+F55+F77+F106+F110</f>
        <v>3844775</v>
      </c>
      <c r="G139" s="372">
        <f>G15+G19+G28+G55+G77+G106+G110</f>
        <v>3844774.7600000007</v>
      </c>
      <c r="H139" s="761">
        <f>H15+H19+H28+H55+H77+H106+H110</f>
        <v>3844775.0000000005</v>
      </c>
      <c r="I139" s="761">
        <f>I15+I19+I28+I55+I77+I106+I110</f>
        <v>3790775.0000000005</v>
      </c>
      <c r="J139" s="761">
        <f>J15+J19+J28+J55+J77+J106+J110</f>
        <v>2047626.0899999999</v>
      </c>
      <c r="K139" s="761">
        <f>K15+K19+K28+K55+K77+K106+K110</f>
        <v>78197.20999999999</v>
      </c>
      <c r="L139" s="761">
        <f>L15+L19+L28+L55+L77+L106+L110</f>
        <v>644647</v>
      </c>
      <c r="M139" s="761">
        <f>M15+M19+M28+M55+M77+M106+M110</f>
        <v>54000</v>
      </c>
      <c r="N139" s="779">
        <v>0</v>
      </c>
    </row>
    <row r="140" spans="1:14" ht="10.5" customHeight="1">
      <c r="A140" s="131"/>
      <c r="B140" s="131"/>
      <c r="C140" s="131"/>
      <c r="D140" s="131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</row>
    <row r="141" spans="1:14" ht="14.25" customHeight="1">
      <c r="A141" s="131"/>
      <c r="B141" s="131"/>
      <c r="C141" s="131"/>
      <c r="D141" s="131"/>
      <c r="E141" s="132"/>
      <c r="F141" s="132"/>
      <c r="G141" s="132"/>
      <c r="H141" s="132"/>
      <c r="I141" s="132"/>
      <c r="J141" s="132"/>
      <c r="K141" s="132"/>
      <c r="L141" s="226"/>
      <c r="M141" s="227"/>
      <c r="N141" s="227"/>
    </row>
    <row r="142" spans="1:14" ht="15.75" customHeight="1">
      <c r="A142" s="131"/>
      <c r="B142" s="131"/>
      <c r="C142" s="131"/>
      <c r="D142" s="131"/>
      <c r="E142" s="132"/>
      <c r="F142" s="132"/>
      <c r="G142" s="132"/>
      <c r="H142" s="132"/>
      <c r="I142" s="132"/>
      <c r="J142" s="132"/>
      <c r="K142" s="132"/>
      <c r="L142" s="226"/>
      <c r="M142" s="227"/>
      <c r="N142" s="227"/>
    </row>
    <row r="143" spans="1:14" ht="15.75" customHeight="1">
      <c r="A143" s="131"/>
      <c r="B143" s="131"/>
      <c r="C143" s="131"/>
      <c r="D143" s="131"/>
      <c r="E143" s="132"/>
      <c r="F143" s="132"/>
      <c r="G143" s="132"/>
      <c r="H143" s="132"/>
      <c r="I143" s="132"/>
      <c r="J143" s="132"/>
      <c r="K143" s="132"/>
      <c r="L143" s="133"/>
      <c r="M143" s="132"/>
      <c r="N143" s="132"/>
    </row>
    <row r="144" ht="12" customHeight="1"/>
  </sheetData>
  <mergeCells count="15">
    <mergeCell ref="B14:G14"/>
    <mergeCell ref="E1:N1"/>
    <mergeCell ref="A5:N5"/>
    <mergeCell ref="F7:F9"/>
    <mergeCell ref="H7:H9"/>
    <mergeCell ref="A139:D139"/>
    <mergeCell ref="N7:N9"/>
    <mergeCell ref="D7:D9"/>
    <mergeCell ref="A7:C7"/>
    <mergeCell ref="E7:E9"/>
    <mergeCell ref="I8:I9"/>
    <mergeCell ref="J8:L8"/>
    <mergeCell ref="G7:G9"/>
    <mergeCell ref="I7:M7"/>
    <mergeCell ref="M8:M9"/>
  </mergeCells>
  <printOptions/>
  <pageMargins left="0" right="0" top="0.35433070866141736" bottom="0.3937007874015748" header="0.5118110236220472" footer="0.5118110236220472"/>
  <pageSetup horizontalDpi="600" verticalDpi="600" orientation="landscape" paperSize="9" scale="88" r:id="rId1"/>
  <rowBreaks count="4" manualBreakCount="4">
    <brk id="35" max="11" man="1"/>
    <brk id="76" max="11" man="1"/>
    <brk id="109" max="11" man="1"/>
    <brk id="14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37">
      <selection activeCell="E57" sqref="E57"/>
    </sheetView>
  </sheetViews>
  <sheetFormatPr defaultColWidth="9.00390625" defaultRowHeight="12.75"/>
  <cols>
    <col min="1" max="1" width="4.75390625" style="0" customWidth="1"/>
    <col min="2" max="2" width="7.125" style="0" customWidth="1"/>
    <col min="3" max="3" width="5.375" style="0" customWidth="1"/>
    <col min="4" max="4" width="42.25390625" style="0" customWidth="1"/>
    <col min="5" max="6" width="12.125" style="0" customWidth="1"/>
    <col min="7" max="7" width="12.25390625" style="0" customWidth="1"/>
    <col min="8" max="13" width="12.75390625" style="0" customWidth="1"/>
    <col min="14" max="14" width="9.625" style="0" bestFit="1" customWidth="1"/>
  </cols>
  <sheetData>
    <row r="1" spans="4:13" ht="14.25" customHeight="1">
      <c r="D1" s="115"/>
      <c r="E1" s="1032" t="s">
        <v>896</v>
      </c>
      <c r="F1" s="1032"/>
      <c r="G1" s="1032"/>
      <c r="H1" s="1032"/>
      <c r="I1" s="1032"/>
      <c r="J1" s="1032"/>
      <c r="K1" s="1032"/>
      <c r="L1" s="1032"/>
      <c r="M1" s="1032"/>
    </row>
    <row r="2" spans="1:13" ht="19.5" customHeight="1" thickBot="1">
      <c r="A2" s="1064" t="s">
        <v>799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</row>
    <row r="3" spans="1:13" ht="9.75" customHeight="1">
      <c r="A3" s="1065" t="s">
        <v>347</v>
      </c>
      <c r="B3" s="1066"/>
      <c r="C3" s="1066"/>
      <c r="D3" s="1066" t="s">
        <v>348</v>
      </c>
      <c r="E3" s="1069" t="s">
        <v>901</v>
      </c>
      <c r="F3" s="1075" t="s">
        <v>902</v>
      </c>
      <c r="G3" s="1069" t="s">
        <v>30</v>
      </c>
      <c r="H3" s="1075" t="s">
        <v>29</v>
      </c>
      <c r="I3" s="1066" t="s">
        <v>608</v>
      </c>
      <c r="J3" s="1066"/>
      <c r="K3" s="1066"/>
      <c r="L3" s="1066"/>
      <c r="M3" s="1072"/>
    </row>
    <row r="4" spans="1:13" ht="9.75" customHeight="1">
      <c r="A4" s="200"/>
      <c r="B4" s="199"/>
      <c r="C4" s="199"/>
      <c r="D4" s="1067"/>
      <c r="E4" s="1070"/>
      <c r="F4" s="1076"/>
      <c r="G4" s="1070"/>
      <c r="H4" s="1076"/>
      <c r="I4" s="1070" t="s">
        <v>496</v>
      </c>
      <c r="J4" s="1067" t="s">
        <v>371</v>
      </c>
      <c r="K4" s="1067"/>
      <c r="L4" s="1067"/>
      <c r="M4" s="1073" t="s">
        <v>523</v>
      </c>
    </row>
    <row r="5" spans="1:13" ht="21" customHeight="1" thickBot="1">
      <c r="A5" s="201" t="s">
        <v>349</v>
      </c>
      <c r="B5" s="202" t="s">
        <v>350</v>
      </c>
      <c r="C5" s="202" t="s">
        <v>540</v>
      </c>
      <c r="D5" s="1068"/>
      <c r="E5" s="1071"/>
      <c r="F5" s="1077"/>
      <c r="G5" s="1071"/>
      <c r="H5" s="1077"/>
      <c r="I5" s="1071"/>
      <c r="J5" s="202" t="s">
        <v>609</v>
      </c>
      <c r="K5" s="203" t="s">
        <v>585</v>
      </c>
      <c r="L5" s="203" t="s">
        <v>586</v>
      </c>
      <c r="M5" s="1074"/>
    </row>
    <row r="6" spans="1:13" ht="11.25" customHeight="1" thickBot="1">
      <c r="A6" s="87">
        <v>1</v>
      </c>
      <c r="B6" s="86">
        <v>2</v>
      </c>
      <c r="C6" s="86">
        <v>3</v>
      </c>
      <c r="D6" s="86">
        <v>4</v>
      </c>
      <c r="E6" s="134">
        <v>5</v>
      </c>
      <c r="F6" s="134"/>
      <c r="G6" s="134">
        <v>6</v>
      </c>
      <c r="H6" s="134"/>
      <c r="I6" s="134">
        <v>7</v>
      </c>
      <c r="J6" s="134">
        <v>8</v>
      </c>
      <c r="K6" s="134">
        <v>9</v>
      </c>
      <c r="L6" s="134">
        <v>10</v>
      </c>
      <c r="M6" s="135">
        <v>11</v>
      </c>
    </row>
    <row r="7" spans="1:13" ht="15.75" customHeight="1">
      <c r="A7" s="228">
        <v>801</v>
      </c>
      <c r="B7" s="229"/>
      <c r="C7" s="229"/>
      <c r="D7" s="230" t="s">
        <v>472</v>
      </c>
      <c r="E7" s="231">
        <f>E8</f>
        <v>75577</v>
      </c>
      <c r="F7" s="785">
        <f aca="true" t="shared" si="0" ref="F7:H8">F8</f>
        <v>75577</v>
      </c>
      <c r="G7" s="231">
        <f t="shared" si="0"/>
        <v>75576.88</v>
      </c>
      <c r="H7" s="785">
        <f t="shared" si="0"/>
        <v>75577</v>
      </c>
      <c r="I7" s="785">
        <f>I8</f>
        <v>75577</v>
      </c>
      <c r="J7" s="785">
        <f>J8</f>
        <v>13434.56</v>
      </c>
      <c r="K7" s="785">
        <f>K8</f>
        <v>2676.3199999999997</v>
      </c>
      <c r="L7" s="785">
        <f>L8</f>
        <v>0</v>
      </c>
      <c r="M7" s="847">
        <f>M8</f>
        <v>0</v>
      </c>
    </row>
    <row r="8" spans="1:13" ht="13.5" customHeight="1">
      <c r="A8" s="338"/>
      <c r="B8" s="339">
        <v>80195</v>
      </c>
      <c r="C8" s="339"/>
      <c r="D8" s="340" t="s">
        <v>158</v>
      </c>
      <c r="E8" s="341">
        <f>E9</f>
        <v>75577</v>
      </c>
      <c r="F8" s="786">
        <f t="shared" si="0"/>
        <v>75577</v>
      </c>
      <c r="G8" s="341">
        <f aca="true" t="shared" si="1" ref="G8:M8">SUM(G10:G14)</f>
        <v>75576.88</v>
      </c>
      <c r="H8" s="786">
        <f t="shared" si="1"/>
        <v>75577</v>
      </c>
      <c r="I8" s="786">
        <f t="shared" si="1"/>
        <v>75577</v>
      </c>
      <c r="J8" s="786">
        <f t="shared" si="1"/>
        <v>13434.56</v>
      </c>
      <c r="K8" s="786">
        <f t="shared" si="1"/>
        <v>2676.3199999999997</v>
      </c>
      <c r="L8" s="786">
        <f t="shared" si="1"/>
        <v>0</v>
      </c>
      <c r="M8" s="848">
        <f t="shared" si="1"/>
        <v>0</v>
      </c>
    </row>
    <row r="9" spans="1:13" ht="24" customHeight="1">
      <c r="A9" s="403"/>
      <c r="B9" s="404"/>
      <c r="C9" s="398">
        <v>2130</v>
      </c>
      <c r="D9" s="399" t="s">
        <v>806</v>
      </c>
      <c r="E9" s="405">
        <f>'z1.1'!G94</f>
        <v>75577</v>
      </c>
      <c r="F9" s="787">
        <f>'z1.1'!G94</f>
        <v>75577</v>
      </c>
      <c r="G9" s="406"/>
      <c r="H9" s="795"/>
      <c r="I9" s="795"/>
      <c r="J9" s="795"/>
      <c r="K9" s="795"/>
      <c r="L9" s="795"/>
      <c r="M9" s="796"/>
    </row>
    <row r="10" spans="1:13" ht="11.25" customHeight="1">
      <c r="A10" s="259"/>
      <c r="B10" s="253"/>
      <c r="C10" s="253">
        <v>4010</v>
      </c>
      <c r="D10" s="400" t="s">
        <v>720</v>
      </c>
      <c r="E10" s="254"/>
      <c r="F10" s="788"/>
      <c r="G10" s="402">
        <f>'z1. 2 '!E335</f>
        <v>13434.56</v>
      </c>
      <c r="H10" s="797">
        <f>'z1. 2 '!E335</f>
        <v>13434.56</v>
      </c>
      <c r="I10" s="797">
        <f>H10</f>
        <v>13434.56</v>
      </c>
      <c r="J10" s="797">
        <f>I10</f>
        <v>13434.56</v>
      </c>
      <c r="K10" s="797"/>
      <c r="L10" s="788"/>
      <c r="M10" s="798"/>
    </row>
    <row r="11" spans="1:13" ht="11.25" customHeight="1">
      <c r="A11" s="259"/>
      <c r="B11" s="253"/>
      <c r="C11" s="253">
        <v>4110</v>
      </c>
      <c r="D11" s="400" t="s">
        <v>156</v>
      </c>
      <c r="E11" s="254"/>
      <c r="F11" s="788"/>
      <c r="G11" s="402">
        <f>'z1. 2 '!E336</f>
        <v>2346.85</v>
      </c>
      <c r="H11" s="797">
        <f>'z1. 2 '!E336</f>
        <v>2346.85</v>
      </c>
      <c r="I11" s="797">
        <f>H11</f>
        <v>2346.85</v>
      </c>
      <c r="J11" s="797"/>
      <c r="K11" s="797">
        <f>I11</f>
        <v>2346.85</v>
      </c>
      <c r="L11" s="788"/>
      <c r="M11" s="798"/>
    </row>
    <row r="12" spans="1:13" ht="11.25" customHeight="1">
      <c r="A12" s="259"/>
      <c r="B12" s="253"/>
      <c r="C12" s="253">
        <v>4120</v>
      </c>
      <c r="D12" s="400" t="s">
        <v>725</v>
      </c>
      <c r="E12" s="254"/>
      <c r="F12" s="788"/>
      <c r="G12" s="402">
        <f>'z1. 2 '!E337</f>
        <v>329.47</v>
      </c>
      <c r="H12" s="797">
        <f>'z1. 2 '!E337</f>
        <v>329.47</v>
      </c>
      <c r="I12" s="797">
        <f>H12</f>
        <v>329.47</v>
      </c>
      <c r="J12" s="797"/>
      <c r="K12" s="797">
        <f>I12</f>
        <v>329.47</v>
      </c>
      <c r="L12" s="788"/>
      <c r="M12" s="798"/>
    </row>
    <row r="13" spans="1:13" ht="11.25" customHeight="1">
      <c r="A13" s="259"/>
      <c r="B13" s="253"/>
      <c r="C13" s="253">
        <v>4210</v>
      </c>
      <c r="D13" s="400" t="s">
        <v>727</v>
      </c>
      <c r="E13" s="254"/>
      <c r="F13" s="788"/>
      <c r="G13" s="402">
        <f>'z1. 2 '!E338</f>
        <v>45200</v>
      </c>
      <c r="H13" s="797">
        <f>'z1. 2 '!E338</f>
        <v>45200</v>
      </c>
      <c r="I13" s="797">
        <f>H13</f>
        <v>45200</v>
      </c>
      <c r="J13" s="797"/>
      <c r="K13" s="797"/>
      <c r="L13" s="788"/>
      <c r="M13" s="798"/>
    </row>
    <row r="14" spans="1:13" ht="11.25" customHeight="1">
      <c r="A14" s="259"/>
      <c r="B14" s="253"/>
      <c r="C14" s="253">
        <v>4300</v>
      </c>
      <c r="D14" s="400" t="s">
        <v>174</v>
      </c>
      <c r="E14" s="254"/>
      <c r="F14" s="788"/>
      <c r="G14" s="402">
        <v>14266</v>
      </c>
      <c r="H14" s="797">
        <v>14266.12</v>
      </c>
      <c r="I14" s="797">
        <f>H14</f>
        <v>14266.12</v>
      </c>
      <c r="J14" s="797"/>
      <c r="K14" s="797"/>
      <c r="L14" s="788"/>
      <c r="M14" s="798"/>
    </row>
    <row r="15" spans="1:13" ht="16.5" customHeight="1">
      <c r="A15" s="232">
        <v>852</v>
      </c>
      <c r="B15" s="233"/>
      <c r="C15" s="233"/>
      <c r="D15" s="234" t="s">
        <v>180</v>
      </c>
      <c r="E15" s="235">
        <f aca="true" t="shared" si="2" ref="E15:M15">E16+E21+E36+E45</f>
        <v>983975</v>
      </c>
      <c r="F15" s="789">
        <f t="shared" si="2"/>
        <v>983975</v>
      </c>
      <c r="G15" s="235">
        <f t="shared" si="2"/>
        <v>983975</v>
      </c>
      <c r="H15" s="789">
        <f t="shared" si="2"/>
        <v>983975</v>
      </c>
      <c r="I15" s="789">
        <f t="shared" si="2"/>
        <v>983975</v>
      </c>
      <c r="J15" s="789">
        <f t="shared" si="2"/>
        <v>358998.1</v>
      </c>
      <c r="K15" s="789">
        <f t="shared" si="2"/>
        <v>38190.71</v>
      </c>
      <c r="L15" s="789">
        <f t="shared" si="2"/>
        <v>0</v>
      </c>
      <c r="M15" s="849">
        <f t="shared" si="2"/>
        <v>0</v>
      </c>
    </row>
    <row r="16" spans="1:13" ht="20.25" customHeight="1">
      <c r="A16" s="342"/>
      <c r="B16" s="343">
        <v>85201</v>
      </c>
      <c r="C16" s="343"/>
      <c r="D16" s="344" t="s">
        <v>610</v>
      </c>
      <c r="E16" s="113">
        <f>E17</f>
        <v>303000</v>
      </c>
      <c r="F16" s="790">
        <f>F17</f>
        <v>303000</v>
      </c>
      <c r="G16" s="113">
        <f aca="true" t="shared" si="3" ref="G16:M16">SUM(G18:G20)</f>
        <v>303000</v>
      </c>
      <c r="H16" s="790">
        <f t="shared" si="3"/>
        <v>303000</v>
      </c>
      <c r="I16" s="790">
        <f t="shared" si="3"/>
        <v>303000</v>
      </c>
      <c r="J16" s="790">
        <f t="shared" si="3"/>
        <v>3000</v>
      </c>
      <c r="K16" s="790">
        <f t="shared" si="3"/>
        <v>0</v>
      </c>
      <c r="L16" s="790">
        <f t="shared" si="3"/>
        <v>0</v>
      </c>
      <c r="M16" s="850">
        <f t="shared" si="3"/>
        <v>0</v>
      </c>
    </row>
    <row r="17" spans="1:13" ht="26.25" customHeight="1">
      <c r="A17" s="396"/>
      <c r="B17" s="397"/>
      <c r="C17" s="398">
        <v>2130</v>
      </c>
      <c r="D17" s="399" t="s">
        <v>806</v>
      </c>
      <c r="E17" s="105">
        <f>'z1.1'!G115</f>
        <v>303000</v>
      </c>
      <c r="F17" s="498">
        <f>'z1.1'!G115</f>
        <v>303000</v>
      </c>
      <c r="G17" s="109"/>
      <c r="H17" s="799"/>
      <c r="I17" s="799"/>
      <c r="J17" s="799"/>
      <c r="K17" s="799"/>
      <c r="L17" s="799"/>
      <c r="M17" s="775"/>
    </row>
    <row r="18" spans="1:13" ht="14.25" customHeight="1">
      <c r="A18" s="259"/>
      <c r="B18" s="253"/>
      <c r="C18" s="253">
        <v>4010</v>
      </c>
      <c r="D18" s="400" t="s">
        <v>720</v>
      </c>
      <c r="E18" s="401"/>
      <c r="F18" s="788"/>
      <c r="G18" s="402">
        <v>3000</v>
      </c>
      <c r="H18" s="797">
        <v>3000</v>
      </c>
      <c r="I18" s="797">
        <f>H18</f>
        <v>3000</v>
      </c>
      <c r="J18" s="797">
        <f>I18</f>
        <v>3000</v>
      </c>
      <c r="K18" s="788"/>
      <c r="L18" s="788"/>
      <c r="M18" s="798"/>
    </row>
    <row r="19" spans="1:13" ht="16.5" customHeight="1">
      <c r="A19" s="259"/>
      <c r="B19" s="253"/>
      <c r="C19" s="253">
        <v>4210</v>
      </c>
      <c r="D19" s="400" t="s">
        <v>727</v>
      </c>
      <c r="E19" s="401"/>
      <c r="F19" s="788"/>
      <c r="G19" s="402">
        <v>50000</v>
      </c>
      <c r="H19" s="797">
        <v>50000</v>
      </c>
      <c r="I19" s="797">
        <f>H19</f>
        <v>50000</v>
      </c>
      <c r="J19" s="797"/>
      <c r="K19" s="788"/>
      <c r="L19" s="788"/>
      <c r="M19" s="798"/>
    </row>
    <row r="20" spans="1:13" ht="17.25" customHeight="1">
      <c r="A20" s="259"/>
      <c r="B20" s="253"/>
      <c r="C20" s="253">
        <v>4270</v>
      </c>
      <c r="D20" s="400" t="s">
        <v>173</v>
      </c>
      <c r="E20" s="401"/>
      <c r="F20" s="788"/>
      <c r="G20" s="402">
        <v>250000</v>
      </c>
      <c r="H20" s="797">
        <v>250000</v>
      </c>
      <c r="I20" s="797">
        <f>H20</f>
        <v>250000</v>
      </c>
      <c r="J20" s="797"/>
      <c r="K20" s="788"/>
      <c r="L20" s="788"/>
      <c r="M20" s="798"/>
    </row>
    <row r="21" spans="1:13" ht="18.75" customHeight="1">
      <c r="A21" s="342"/>
      <c r="B21" s="343">
        <v>85202</v>
      </c>
      <c r="C21" s="343"/>
      <c r="D21" s="344" t="s">
        <v>255</v>
      </c>
      <c r="E21" s="346">
        <f>E22</f>
        <v>581785</v>
      </c>
      <c r="F21" s="791">
        <f>F22</f>
        <v>581785</v>
      </c>
      <c r="G21" s="346">
        <f aca="true" t="shared" si="4" ref="G21:M21">SUM(G23:G35)</f>
        <v>581785</v>
      </c>
      <c r="H21" s="791">
        <f t="shared" si="4"/>
        <v>581785</v>
      </c>
      <c r="I21" s="791">
        <f t="shared" si="4"/>
        <v>581785</v>
      </c>
      <c r="J21" s="791">
        <f t="shared" si="4"/>
        <v>350498.1</v>
      </c>
      <c r="K21" s="791">
        <f t="shared" si="4"/>
        <v>37690.71</v>
      </c>
      <c r="L21" s="791">
        <f t="shared" si="4"/>
        <v>0</v>
      </c>
      <c r="M21" s="800">
        <f t="shared" si="4"/>
        <v>0</v>
      </c>
    </row>
    <row r="22" spans="1:13" ht="27.75" customHeight="1">
      <c r="A22" s="396"/>
      <c r="B22" s="397"/>
      <c r="C22" s="398">
        <v>2130</v>
      </c>
      <c r="D22" s="399" t="s">
        <v>806</v>
      </c>
      <c r="E22" s="408">
        <f>'z1.1'!G121</f>
        <v>581785</v>
      </c>
      <c r="F22" s="792">
        <f>'z1.1'!G121</f>
        <v>581785</v>
      </c>
      <c r="G22" s="409"/>
      <c r="H22" s="801"/>
      <c r="I22" s="801"/>
      <c r="J22" s="801"/>
      <c r="K22" s="801"/>
      <c r="L22" s="801"/>
      <c r="M22" s="802"/>
    </row>
    <row r="23" spans="1:13" ht="12.75" customHeight="1">
      <c r="A23" s="410"/>
      <c r="B23" s="411"/>
      <c r="C23" s="412">
        <v>4010</v>
      </c>
      <c r="D23" s="400" t="s">
        <v>720</v>
      </c>
      <c r="E23" s="107">
        <v>0</v>
      </c>
      <c r="F23" s="741"/>
      <c r="G23" s="107">
        <v>323014</v>
      </c>
      <c r="H23" s="741">
        <v>323014.1</v>
      </c>
      <c r="I23" s="741">
        <f>H23</f>
        <v>323014.1</v>
      </c>
      <c r="J23" s="741">
        <f>I23</f>
        <v>323014.1</v>
      </c>
      <c r="K23" s="741"/>
      <c r="L23" s="741"/>
      <c r="M23" s="803"/>
    </row>
    <row r="24" spans="1:13" ht="12.75" customHeight="1">
      <c r="A24" s="410"/>
      <c r="B24" s="411"/>
      <c r="C24" s="412">
        <v>4040</v>
      </c>
      <c r="D24" s="400" t="s">
        <v>599</v>
      </c>
      <c r="E24" s="107">
        <v>0</v>
      </c>
      <c r="F24" s="741"/>
      <c r="G24" s="107">
        <v>27484</v>
      </c>
      <c r="H24" s="741">
        <v>27484</v>
      </c>
      <c r="I24" s="741">
        <f aca="true" t="shared" si="5" ref="I24:I35">H24</f>
        <v>27484</v>
      </c>
      <c r="J24" s="741">
        <f>I24</f>
        <v>27484</v>
      </c>
      <c r="K24" s="741"/>
      <c r="L24" s="741"/>
      <c r="M24" s="803"/>
    </row>
    <row r="25" spans="1:13" ht="12" customHeight="1">
      <c r="A25" s="410"/>
      <c r="B25" s="411"/>
      <c r="C25" s="407">
        <v>4110</v>
      </c>
      <c r="D25" s="400" t="s">
        <v>156</v>
      </c>
      <c r="E25" s="107">
        <v>0</v>
      </c>
      <c r="F25" s="741"/>
      <c r="G25" s="107">
        <v>28740</v>
      </c>
      <c r="H25" s="741">
        <v>28740.26</v>
      </c>
      <c r="I25" s="741">
        <f t="shared" si="5"/>
        <v>28740.26</v>
      </c>
      <c r="J25" s="741"/>
      <c r="K25" s="741">
        <f>I25</f>
        <v>28740.26</v>
      </c>
      <c r="L25" s="741"/>
      <c r="M25" s="803"/>
    </row>
    <row r="26" spans="1:13" ht="12" customHeight="1">
      <c r="A26" s="410"/>
      <c r="B26" s="411"/>
      <c r="C26" s="407">
        <v>4120</v>
      </c>
      <c r="D26" s="400" t="s">
        <v>725</v>
      </c>
      <c r="E26" s="107">
        <v>0</v>
      </c>
      <c r="F26" s="741"/>
      <c r="G26" s="107">
        <v>8950</v>
      </c>
      <c r="H26" s="741">
        <v>8950.45</v>
      </c>
      <c r="I26" s="741">
        <f t="shared" si="5"/>
        <v>8950.45</v>
      </c>
      <c r="J26" s="741"/>
      <c r="K26" s="741">
        <f>I26</f>
        <v>8950.45</v>
      </c>
      <c r="L26" s="741"/>
      <c r="M26" s="803"/>
    </row>
    <row r="27" spans="1:13" ht="13.5" customHeight="1">
      <c r="A27" s="410"/>
      <c r="B27" s="411"/>
      <c r="C27" s="412">
        <v>4210</v>
      </c>
      <c r="D27" s="400" t="s">
        <v>727</v>
      </c>
      <c r="E27" s="107">
        <v>0</v>
      </c>
      <c r="F27" s="741"/>
      <c r="G27" s="107">
        <v>96681</v>
      </c>
      <c r="H27" s="741">
        <v>96680.6</v>
      </c>
      <c r="I27" s="741">
        <f t="shared" si="5"/>
        <v>96680.6</v>
      </c>
      <c r="J27" s="741"/>
      <c r="K27" s="741"/>
      <c r="L27" s="741"/>
      <c r="M27" s="803"/>
    </row>
    <row r="28" spans="1:13" ht="12.75" customHeight="1">
      <c r="A28" s="410"/>
      <c r="B28" s="411"/>
      <c r="C28" s="412">
        <v>4230</v>
      </c>
      <c r="D28" s="400" t="s">
        <v>611</v>
      </c>
      <c r="E28" s="107">
        <v>0</v>
      </c>
      <c r="F28" s="741"/>
      <c r="G28" s="107">
        <v>1000</v>
      </c>
      <c r="H28" s="741">
        <v>999.68</v>
      </c>
      <c r="I28" s="741">
        <f t="shared" si="5"/>
        <v>999.68</v>
      </c>
      <c r="J28" s="741"/>
      <c r="K28" s="741"/>
      <c r="L28" s="741"/>
      <c r="M28" s="803"/>
    </row>
    <row r="29" spans="1:13" ht="11.25" customHeight="1">
      <c r="A29" s="410"/>
      <c r="B29" s="411"/>
      <c r="C29" s="412">
        <v>4260</v>
      </c>
      <c r="D29" s="400" t="s">
        <v>172</v>
      </c>
      <c r="E29" s="107">
        <v>0</v>
      </c>
      <c r="F29" s="741"/>
      <c r="G29" s="107">
        <v>5000</v>
      </c>
      <c r="H29" s="741">
        <v>5000.18</v>
      </c>
      <c r="I29" s="741">
        <f t="shared" si="5"/>
        <v>5000.18</v>
      </c>
      <c r="J29" s="741"/>
      <c r="K29" s="741"/>
      <c r="L29" s="741"/>
      <c r="M29" s="803"/>
    </row>
    <row r="30" spans="1:13" ht="11.25" customHeight="1">
      <c r="A30" s="410"/>
      <c r="B30" s="411"/>
      <c r="C30" s="412">
        <v>4300</v>
      </c>
      <c r="D30" s="400" t="s">
        <v>174</v>
      </c>
      <c r="E30" s="107">
        <v>0</v>
      </c>
      <c r="F30" s="741"/>
      <c r="G30" s="107">
        <v>86000</v>
      </c>
      <c r="H30" s="741">
        <v>85999.54</v>
      </c>
      <c r="I30" s="741">
        <f t="shared" si="5"/>
        <v>85999.54</v>
      </c>
      <c r="J30" s="741"/>
      <c r="K30" s="741"/>
      <c r="L30" s="741"/>
      <c r="M30" s="803"/>
    </row>
    <row r="31" spans="1:13" ht="11.25" customHeight="1">
      <c r="A31" s="410"/>
      <c r="B31" s="411"/>
      <c r="C31" s="412">
        <v>4350</v>
      </c>
      <c r="D31" s="20" t="s">
        <v>494</v>
      </c>
      <c r="E31" s="107">
        <v>0</v>
      </c>
      <c r="F31" s="741"/>
      <c r="G31" s="107">
        <v>428</v>
      </c>
      <c r="H31" s="741">
        <v>428</v>
      </c>
      <c r="I31" s="741">
        <f t="shared" si="5"/>
        <v>428</v>
      </c>
      <c r="J31" s="741"/>
      <c r="K31" s="741"/>
      <c r="L31" s="741"/>
      <c r="M31" s="803"/>
    </row>
    <row r="32" spans="1:13" ht="13.5" customHeight="1">
      <c r="A32" s="410"/>
      <c r="B32" s="411"/>
      <c r="C32" s="412">
        <v>4360</v>
      </c>
      <c r="D32" s="20" t="s">
        <v>284</v>
      </c>
      <c r="E32" s="107">
        <v>0</v>
      </c>
      <c r="F32" s="741"/>
      <c r="G32" s="107">
        <v>500</v>
      </c>
      <c r="H32" s="741">
        <v>500.38</v>
      </c>
      <c r="I32" s="741">
        <f t="shared" si="5"/>
        <v>500.38</v>
      </c>
      <c r="J32" s="741"/>
      <c r="K32" s="741"/>
      <c r="L32" s="741"/>
      <c r="M32" s="803"/>
    </row>
    <row r="33" spans="1:13" ht="13.5" customHeight="1">
      <c r="A33" s="410"/>
      <c r="B33" s="411"/>
      <c r="C33" s="412">
        <v>4370</v>
      </c>
      <c r="D33" s="20" t="s">
        <v>279</v>
      </c>
      <c r="E33" s="107">
        <v>0</v>
      </c>
      <c r="F33" s="741"/>
      <c r="G33" s="107">
        <v>1500</v>
      </c>
      <c r="H33" s="741">
        <v>1499.57</v>
      </c>
      <c r="I33" s="741">
        <f t="shared" si="5"/>
        <v>1499.57</v>
      </c>
      <c r="J33" s="741"/>
      <c r="K33" s="741"/>
      <c r="L33" s="741"/>
      <c r="M33" s="803"/>
    </row>
    <row r="34" spans="1:13" ht="12.75" customHeight="1">
      <c r="A34" s="410"/>
      <c r="B34" s="411"/>
      <c r="C34" s="412">
        <v>4440</v>
      </c>
      <c r="D34" s="400" t="s">
        <v>739</v>
      </c>
      <c r="E34" s="107">
        <v>0</v>
      </c>
      <c r="F34" s="741"/>
      <c r="G34" s="107">
        <v>2062</v>
      </c>
      <c r="H34" s="741">
        <v>2062</v>
      </c>
      <c r="I34" s="741">
        <f t="shared" si="5"/>
        <v>2062</v>
      </c>
      <c r="J34" s="741"/>
      <c r="K34" s="741"/>
      <c r="L34" s="741"/>
      <c r="M34" s="803"/>
    </row>
    <row r="35" spans="1:13" ht="12.75" customHeight="1">
      <c r="A35" s="410"/>
      <c r="B35" s="411"/>
      <c r="C35" s="412">
        <v>4520</v>
      </c>
      <c r="D35" s="400" t="s">
        <v>602</v>
      </c>
      <c r="E35" s="107">
        <v>0</v>
      </c>
      <c r="F35" s="741"/>
      <c r="G35" s="107">
        <v>426</v>
      </c>
      <c r="H35" s="741">
        <v>426.24</v>
      </c>
      <c r="I35" s="741">
        <f t="shared" si="5"/>
        <v>426.24</v>
      </c>
      <c r="J35" s="741"/>
      <c r="K35" s="741"/>
      <c r="L35" s="741"/>
      <c r="M35" s="803"/>
    </row>
    <row r="36" spans="1:13" ht="19.5" customHeight="1">
      <c r="A36" s="342"/>
      <c r="B36" s="343">
        <v>85218</v>
      </c>
      <c r="C36" s="343"/>
      <c r="D36" s="344" t="s">
        <v>259</v>
      </c>
      <c r="E36" s="345">
        <f>E37</f>
        <v>74900</v>
      </c>
      <c r="F36" s="509">
        <f>F37</f>
        <v>74900</v>
      </c>
      <c r="G36" s="345">
        <f aca="true" t="shared" si="6" ref="G36:M36">SUM(G38:G44)</f>
        <v>74900</v>
      </c>
      <c r="H36" s="509">
        <f t="shared" si="6"/>
        <v>74900</v>
      </c>
      <c r="I36" s="509">
        <f t="shared" si="6"/>
        <v>74900</v>
      </c>
      <c r="J36" s="509">
        <f t="shared" si="6"/>
        <v>5500</v>
      </c>
      <c r="K36" s="509">
        <f t="shared" si="6"/>
        <v>500</v>
      </c>
      <c r="L36" s="509">
        <f t="shared" si="6"/>
        <v>0</v>
      </c>
      <c r="M36" s="537">
        <f t="shared" si="6"/>
        <v>0</v>
      </c>
    </row>
    <row r="37" spans="1:13" ht="25.5" customHeight="1">
      <c r="A37" s="396"/>
      <c r="B37" s="397"/>
      <c r="C37" s="398">
        <v>2130</v>
      </c>
      <c r="D37" s="399" t="s">
        <v>806</v>
      </c>
      <c r="E37" s="105">
        <f>'z1.1'!G131</f>
        <v>74900</v>
      </c>
      <c r="F37" s="498">
        <f>'z1.1'!G131</f>
        <v>74900</v>
      </c>
      <c r="G37" s="109"/>
      <c r="H37" s="799"/>
      <c r="I37" s="799"/>
      <c r="J37" s="799"/>
      <c r="K37" s="799"/>
      <c r="L37" s="799"/>
      <c r="M37" s="775"/>
    </row>
    <row r="38" spans="1:13" ht="12" customHeight="1">
      <c r="A38" s="410"/>
      <c r="B38" s="411"/>
      <c r="C38" s="412">
        <v>4010</v>
      </c>
      <c r="D38" s="400" t="s">
        <v>720</v>
      </c>
      <c r="E38" s="107"/>
      <c r="F38" s="741"/>
      <c r="G38" s="107">
        <v>5500</v>
      </c>
      <c r="H38" s="741">
        <v>5500</v>
      </c>
      <c r="I38" s="741">
        <f>H38</f>
        <v>5500</v>
      </c>
      <c r="J38" s="741">
        <f>I38</f>
        <v>5500</v>
      </c>
      <c r="K38" s="741"/>
      <c r="L38" s="741"/>
      <c r="M38" s="803"/>
    </row>
    <row r="39" spans="1:13" ht="12" customHeight="1">
      <c r="A39" s="410"/>
      <c r="B39" s="411"/>
      <c r="C39" s="412">
        <v>4110</v>
      </c>
      <c r="D39" s="400" t="s">
        <v>156</v>
      </c>
      <c r="E39" s="107"/>
      <c r="F39" s="741"/>
      <c r="G39" s="107">
        <v>440</v>
      </c>
      <c r="H39" s="741">
        <v>440</v>
      </c>
      <c r="I39" s="741">
        <f aca="true" t="shared" si="7" ref="I39:I44">H39</f>
        <v>440</v>
      </c>
      <c r="J39" s="741"/>
      <c r="K39" s="741">
        <f>I39</f>
        <v>440</v>
      </c>
      <c r="L39" s="741"/>
      <c r="M39" s="803"/>
    </row>
    <row r="40" spans="1:13" ht="12" customHeight="1">
      <c r="A40" s="410"/>
      <c r="B40" s="411"/>
      <c r="C40" s="412">
        <v>4120</v>
      </c>
      <c r="D40" s="400" t="s">
        <v>725</v>
      </c>
      <c r="E40" s="107"/>
      <c r="F40" s="741"/>
      <c r="G40" s="107">
        <v>60</v>
      </c>
      <c r="H40" s="741">
        <v>60</v>
      </c>
      <c r="I40" s="741">
        <f t="shared" si="7"/>
        <v>60</v>
      </c>
      <c r="J40" s="741"/>
      <c r="K40" s="741">
        <f>I40</f>
        <v>60</v>
      </c>
      <c r="L40" s="741"/>
      <c r="M40" s="803"/>
    </row>
    <row r="41" spans="1:13" ht="12" customHeight="1">
      <c r="A41" s="410"/>
      <c r="B41" s="411"/>
      <c r="C41" s="412">
        <v>4210</v>
      </c>
      <c r="D41" s="400" t="s">
        <v>727</v>
      </c>
      <c r="E41" s="107"/>
      <c r="F41" s="741"/>
      <c r="G41" s="107">
        <v>8500</v>
      </c>
      <c r="H41" s="741">
        <v>8500</v>
      </c>
      <c r="I41" s="741">
        <f t="shared" si="7"/>
        <v>8500</v>
      </c>
      <c r="J41" s="741"/>
      <c r="K41" s="741"/>
      <c r="L41" s="741"/>
      <c r="M41" s="803"/>
    </row>
    <row r="42" spans="1:13" ht="12" customHeight="1">
      <c r="A42" s="410"/>
      <c r="B42" s="411"/>
      <c r="C42" s="412">
        <v>4270</v>
      </c>
      <c r="D42" s="400" t="s">
        <v>173</v>
      </c>
      <c r="E42" s="107"/>
      <c r="F42" s="741"/>
      <c r="G42" s="107">
        <v>53000</v>
      </c>
      <c r="H42" s="741">
        <v>53000</v>
      </c>
      <c r="I42" s="741">
        <f t="shared" si="7"/>
        <v>53000</v>
      </c>
      <c r="J42" s="741"/>
      <c r="K42" s="741"/>
      <c r="L42" s="741"/>
      <c r="M42" s="803"/>
    </row>
    <row r="43" spans="1:13" ht="12" customHeight="1">
      <c r="A43" s="410"/>
      <c r="B43" s="411"/>
      <c r="C43" s="412">
        <v>4700</v>
      </c>
      <c r="D43" s="20" t="s">
        <v>684</v>
      </c>
      <c r="E43" s="107"/>
      <c r="F43" s="741"/>
      <c r="G43" s="107">
        <v>4000</v>
      </c>
      <c r="H43" s="741">
        <v>4000</v>
      </c>
      <c r="I43" s="741">
        <f t="shared" si="7"/>
        <v>4000</v>
      </c>
      <c r="J43" s="741"/>
      <c r="K43" s="741"/>
      <c r="L43" s="741"/>
      <c r="M43" s="803"/>
    </row>
    <row r="44" spans="1:13" ht="12" customHeight="1">
      <c r="A44" s="410"/>
      <c r="B44" s="411"/>
      <c r="C44" s="412">
        <v>4750</v>
      </c>
      <c r="D44" s="20" t="s">
        <v>691</v>
      </c>
      <c r="E44" s="107"/>
      <c r="F44" s="741"/>
      <c r="G44" s="107">
        <v>3400</v>
      </c>
      <c r="H44" s="741">
        <v>3400</v>
      </c>
      <c r="I44" s="741">
        <f t="shared" si="7"/>
        <v>3400</v>
      </c>
      <c r="J44" s="741"/>
      <c r="K44" s="741"/>
      <c r="L44" s="741"/>
      <c r="M44" s="803"/>
    </row>
    <row r="45" spans="1:13" ht="18" customHeight="1">
      <c r="A45" s="342"/>
      <c r="B45" s="343">
        <v>85220</v>
      </c>
      <c r="C45" s="343"/>
      <c r="D45" s="347" t="s">
        <v>663</v>
      </c>
      <c r="E45" s="345">
        <f>E46</f>
        <v>24290</v>
      </c>
      <c r="F45" s="509">
        <f>F46</f>
        <v>24290</v>
      </c>
      <c r="G45" s="345">
        <f aca="true" t="shared" si="8" ref="G45:M45">SUM(G47:G51)</f>
        <v>24290</v>
      </c>
      <c r="H45" s="509">
        <f t="shared" si="8"/>
        <v>24290</v>
      </c>
      <c r="I45" s="509">
        <f t="shared" si="8"/>
        <v>24290</v>
      </c>
      <c r="J45" s="509">
        <f t="shared" si="8"/>
        <v>0</v>
      </c>
      <c r="K45" s="509">
        <f t="shared" si="8"/>
        <v>0</v>
      </c>
      <c r="L45" s="509">
        <f t="shared" si="8"/>
        <v>0</v>
      </c>
      <c r="M45" s="537">
        <f t="shared" si="8"/>
        <v>0</v>
      </c>
    </row>
    <row r="46" spans="1:13" ht="24.75" customHeight="1">
      <c r="A46" s="396"/>
      <c r="B46" s="397"/>
      <c r="C46" s="398">
        <v>2130</v>
      </c>
      <c r="D46" s="399" t="s">
        <v>806</v>
      </c>
      <c r="E46" s="105">
        <f>'z1.1'!G134</f>
        <v>24290</v>
      </c>
      <c r="F46" s="498">
        <f>'z1.1'!G134</f>
        <v>24290</v>
      </c>
      <c r="G46" s="109"/>
      <c r="H46" s="799"/>
      <c r="I46" s="799"/>
      <c r="J46" s="799"/>
      <c r="K46" s="799"/>
      <c r="L46" s="799"/>
      <c r="M46" s="775"/>
    </row>
    <row r="47" spans="1:13" ht="12" customHeight="1">
      <c r="A47" s="410"/>
      <c r="B47" s="411"/>
      <c r="C47" s="412">
        <v>4210</v>
      </c>
      <c r="D47" s="400" t="s">
        <v>727</v>
      </c>
      <c r="E47" s="107"/>
      <c r="F47" s="741"/>
      <c r="G47" s="107">
        <v>10005</v>
      </c>
      <c r="H47" s="741">
        <v>10005</v>
      </c>
      <c r="I47" s="741">
        <f>H47</f>
        <v>10005</v>
      </c>
      <c r="J47" s="741"/>
      <c r="K47" s="741"/>
      <c r="L47" s="741"/>
      <c r="M47" s="803"/>
    </row>
    <row r="48" spans="1:13" ht="12" customHeight="1">
      <c r="A48" s="410"/>
      <c r="B48" s="411"/>
      <c r="C48" s="412">
        <v>4260</v>
      </c>
      <c r="D48" s="400" t="s">
        <v>172</v>
      </c>
      <c r="E48" s="107"/>
      <c r="F48" s="741"/>
      <c r="G48" s="107">
        <v>2000</v>
      </c>
      <c r="H48" s="741">
        <v>2000</v>
      </c>
      <c r="I48" s="741">
        <f>H48</f>
        <v>2000</v>
      </c>
      <c r="J48" s="741"/>
      <c r="K48" s="741"/>
      <c r="L48" s="741"/>
      <c r="M48" s="803"/>
    </row>
    <row r="49" spans="1:13" ht="12" customHeight="1">
      <c r="A49" s="410"/>
      <c r="B49" s="411"/>
      <c r="C49" s="412">
        <v>4270</v>
      </c>
      <c r="D49" s="400" t="s">
        <v>173</v>
      </c>
      <c r="E49" s="107"/>
      <c r="F49" s="741"/>
      <c r="G49" s="107">
        <v>8500</v>
      </c>
      <c r="H49" s="741">
        <v>8500</v>
      </c>
      <c r="I49" s="741">
        <f>H49</f>
        <v>8500</v>
      </c>
      <c r="J49" s="741"/>
      <c r="K49" s="741"/>
      <c r="L49" s="741"/>
      <c r="M49" s="803"/>
    </row>
    <row r="50" spans="1:13" ht="11.25" customHeight="1">
      <c r="A50" s="410"/>
      <c r="B50" s="411"/>
      <c r="C50" s="412">
        <v>4300</v>
      </c>
      <c r="D50" s="400" t="s">
        <v>174</v>
      </c>
      <c r="E50" s="107"/>
      <c r="F50" s="741"/>
      <c r="G50" s="107">
        <v>3585</v>
      </c>
      <c r="H50" s="741">
        <v>3585</v>
      </c>
      <c r="I50" s="741">
        <f>H50</f>
        <v>3585</v>
      </c>
      <c r="J50" s="741"/>
      <c r="K50" s="741"/>
      <c r="L50" s="741"/>
      <c r="M50" s="803"/>
    </row>
    <row r="51" spans="1:13" ht="11.25" customHeight="1">
      <c r="A51" s="410"/>
      <c r="B51" s="411"/>
      <c r="C51" s="412">
        <v>4370</v>
      </c>
      <c r="D51" s="20" t="s">
        <v>279</v>
      </c>
      <c r="E51" s="107"/>
      <c r="F51" s="741"/>
      <c r="G51" s="107">
        <v>200</v>
      </c>
      <c r="H51" s="741">
        <v>200</v>
      </c>
      <c r="I51" s="741">
        <f>H51</f>
        <v>200</v>
      </c>
      <c r="J51" s="741"/>
      <c r="K51" s="741"/>
      <c r="L51" s="741"/>
      <c r="M51" s="803"/>
    </row>
    <row r="52" spans="1:13" ht="20.25" customHeight="1">
      <c r="A52" s="232">
        <v>854</v>
      </c>
      <c r="B52" s="233"/>
      <c r="C52" s="233"/>
      <c r="D52" s="234" t="s">
        <v>478</v>
      </c>
      <c r="E52" s="235">
        <f aca="true" t="shared" si="9" ref="E52:M52">E53+E61</f>
        <v>145917</v>
      </c>
      <c r="F52" s="789">
        <f t="shared" si="9"/>
        <v>145917</v>
      </c>
      <c r="G52" s="235">
        <f t="shared" si="9"/>
        <v>148117.07</v>
      </c>
      <c r="H52" s="789">
        <f t="shared" si="9"/>
        <v>145917</v>
      </c>
      <c r="I52" s="789">
        <f t="shared" si="9"/>
        <v>145917</v>
      </c>
      <c r="J52" s="789">
        <f t="shared" si="9"/>
        <v>24366.57</v>
      </c>
      <c r="K52" s="789">
        <f t="shared" si="9"/>
        <v>3159.62</v>
      </c>
      <c r="L52" s="789">
        <f t="shared" si="9"/>
        <v>0</v>
      </c>
      <c r="M52" s="849">
        <f t="shared" si="9"/>
        <v>0</v>
      </c>
    </row>
    <row r="53" spans="1:13" ht="21.75" customHeight="1">
      <c r="A53" s="342"/>
      <c r="B53" s="343">
        <v>85406</v>
      </c>
      <c r="C53" s="343"/>
      <c r="D53" s="344" t="s">
        <v>754</v>
      </c>
      <c r="E53" s="113">
        <f>E54</f>
        <v>5515</v>
      </c>
      <c r="F53" s="790">
        <f>F54</f>
        <v>5515</v>
      </c>
      <c r="G53" s="113">
        <f aca="true" t="shared" si="10" ref="G53:M53">SUM(G55:G60)</f>
        <v>5515</v>
      </c>
      <c r="H53" s="790">
        <f t="shared" si="10"/>
        <v>5515</v>
      </c>
      <c r="I53" s="790">
        <f t="shared" si="10"/>
        <v>5515</v>
      </c>
      <c r="J53" s="790">
        <f t="shared" si="10"/>
        <v>3680</v>
      </c>
      <c r="K53" s="790">
        <f t="shared" si="10"/>
        <v>731.98</v>
      </c>
      <c r="L53" s="790">
        <f t="shared" si="10"/>
        <v>0</v>
      </c>
      <c r="M53" s="850">
        <f t="shared" si="10"/>
        <v>0</v>
      </c>
    </row>
    <row r="54" spans="1:13" ht="25.5" customHeight="1">
      <c r="A54" s="396"/>
      <c r="B54" s="397"/>
      <c r="C54" s="398">
        <v>2130</v>
      </c>
      <c r="D54" s="399" t="s">
        <v>806</v>
      </c>
      <c r="E54" s="105">
        <f>'z1.1'!G156</f>
        <v>5515</v>
      </c>
      <c r="F54" s="498">
        <f>'z1.1'!G156</f>
        <v>5515</v>
      </c>
      <c r="G54" s="109"/>
      <c r="H54" s="799"/>
      <c r="I54" s="799"/>
      <c r="J54" s="799"/>
      <c r="K54" s="799"/>
      <c r="L54" s="799"/>
      <c r="M54" s="775"/>
    </row>
    <row r="55" spans="1:13" ht="15" customHeight="1">
      <c r="A55" s="410"/>
      <c r="B55" s="411"/>
      <c r="C55" s="412">
        <v>4110</v>
      </c>
      <c r="D55" s="20" t="s">
        <v>156</v>
      </c>
      <c r="E55" s="107"/>
      <c r="F55" s="741"/>
      <c r="G55" s="107">
        <v>642</v>
      </c>
      <c r="H55" s="741">
        <v>641.78</v>
      </c>
      <c r="I55" s="741">
        <f aca="true" t="shared" si="11" ref="I55:I60">H55</f>
        <v>641.78</v>
      </c>
      <c r="J55" s="741"/>
      <c r="K55" s="741">
        <f>I55</f>
        <v>641.78</v>
      </c>
      <c r="L55" s="741"/>
      <c r="M55" s="803"/>
    </row>
    <row r="56" spans="1:13" ht="15.75" customHeight="1">
      <c r="A56" s="410"/>
      <c r="B56" s="411"/>
      <c r="C56" s="412">
        <v>4120</v>
      </c>
      <c r="D56" s="20" t="s">
        <v>725</v>
      </c>
      <c r="E56" s="107"/>
      <c r="F56" s="741"/>
      <c r="G56" s="107">
        <v>90</v>
      </c>
      <c r="H56" s="741">
        <v>90.2</v>
      </c>
      <c r="I56" s="741">
        <f t="shared" si="11"/>
        <v>90.2</v>
      </c>
      <c r="J56" s="741"/>
      <c r="K56" s="741">
        <f>I56</f>
        <v>90.2</v>
      </c>
      <c r="L56" s="741"/>
      <c r="M56" s="803"/>
    </row>
    <row r="57" spans="1:13" ht="15.75" customHeight="1">
      <c r="A57" s="410"/>
      <c r="B57" s="411"/>
      <c r="C57" s="412">
        <v>4170</v>
      </c>
      <c r="D57" s="20" t="s">
        <v>492</v>
      </c>
      <c r="E57" s="107"/>
      <c r="F57" s="741"/>
      <c r="G57" s="107">
        <v>3680</v>
      </c>
      <c r="H57" s="741">
        <v>3680</v>
      </c>
      <c r="I57" s="741">
        <f t="shared" si="11"/>
        <v>3680</v>
      </c>
      <c r="J57" s="741">
        <f>I57</f>
        <v>3680</v>
      </c>
      <c r="K57" s="741"/>
      <c r="L57" s="741"/>
      <c r="M57" s="803"/>
    </row>
    <row r="58" spans="1:13" ht="15" customHeight="1">
      <c r="A58" s="410"/>
      <c r="B58" s="411"/>
      <c r="C58" s="412">
        <v>4210</v>
      </c>
      <c r="D58" s="20" t="s">
        <v>203</v>
      </c>
      <c r="E58" s="107"/>
      <c r="F58" s="741"/>
      <c r="G58" s="107">
        <v>653</v>
      </c>
      <c r="H58" s="741">
        <v>653.02</v>
      </c>
      <c r="I58" s="741">
        <f t="shared" si="11"/>
        <v>653.02</v>
      </c>
      <c r="J58" s="741"/>
      <c r="K58" s="741"/>
      <c r="L58" s="741"/>
      <c r="M58" s="803"/>
    </row>
    <row r="59" spans="1:13" ht="15" customHeight="1">
      <c r="A59" s="410"/>
      <c r="B59" s="411"/>
      <c r="C59" s="412">
        <v>4740</v>
      </c>
      <c r="D59" s="171" t="s">
        <v>280</v>
      </c>
      <c r="E59" s="107"/>
      <c r="F59" s="741"/>
      <c r="G59" s="107">
        <v>110</v>
      </c>
      <c r="H59" s="741">
        <v>110</v>
      </c>
      <c r="I59" s="741">
        <f t="shared" si="11"/>
        <v>110</v>
      </c>
      <c r="J59" s="741"/>
      <c r="K59" s="741"/>
      <c r="L59" s="741"/>
      <c r="M59" s="803"/>
    </row>
    <row r="60" spans="1:13" ht="15.75" customHeight="1">
      <c r="A60" s="410"/>
      <c r="B60" s="411"/>
      <c r="C60" s="412">
        <v>4750</v>
      </c>
      <c r="D60" s="20" t="s">
        <v>691</v>
      </c>
      <c r="E60" s="107"/>
      <c r="F60" s="741"/>
      <c r="G60" s="107">
        <v>340</v>
      </c>
      <c r="H60" s="741">
        <v>340</v>
      </c>
      <c r="I60" s="741">
        <f t="shared" si="11"/>
        <v>340</v>
      </c>
      <c r="J60" s="741"/>
      <c r="K60" s="741"/>
      <c r="L60" s="741"/>
      <c r="M60" s="803"/>
    </row>
    <row r="61" spans="1:13" ht="22.5" customHeight="1">
      <c r="A61" s="342"/>
      <c r="B61" s="343">
        <v>85415</v>
      </c>
      <c r="C61" s="343"/>
      <c r="D61" s="348" t="s">
        <v>462</v>
      </c>
      <c r="E61" s="113">
        <f>E62</f>
        <v>140402</v>
      </c>
      <c r="F61" s="790">
        <f>F62</f>
        <v>140402</v>
      </c>
      <c r="G61" s="113">
        <f aca="true" t="shared" si="12" ref="G61:M61">SUM(G63:G70)</f>
        <v>142602.07</v>
      </c>
      <c r="H61" s="790">
        <f t="shared" si="12"/>
        <v>140402</v>
      </c>
      <c r="I61" s="790">
        <f t="shared" si="12"/>
        <v>140402</v>
      </c>
      <c r="J61" s="790">
        <f t="shared" si="12"/>
        <v>20686.57</v>
      </c>
      <c r="K61" s="790">
        <f t="shared" si="12"/>
        <v>2427.64</v>
      </c>
      <c r="L61" s="790">
        <f t="shared" si="12"/>
        <v>0</v>
      </c>
      <c r="M61" s="537">
        <f t="shared" si="12"/>
        <v>0</v>
      </c>
    </row>
    <row r="62" spans="1:13" ht="23.25" customHeight="1">
      <c r="A62" s="396"/>
      <c r="B62" s="397"/>
      <c r="C62" s="398">
        <v>2130</v>
      </c>
      <c r="D62" s="399" t="s">
        <v>806</v>
      </c>
      <c r="E62" s="105">
        <f>'z1.1'!G164</f>
        <v>140402</v>
      </c>
      <c r="F62" s="498">
        <f>'z1.1'!G164</f>
        <v>140402</v>
      </c>
      <c r="G62" s="109"/>
      <c r="H62" s="799"/>
      <c r="I62" s="799"/>
      <c r="J62" s="799"/>
      <c r="K62" s="799"/>
      <c r="L62" s="799"/>
      <c r="M62" s="775"/>
    </row>
    <row r="63" spans="1:13" ht="15.75" customHeight="1">
      <c r="A63" s="410"/>
      <c r="B63" s="411"/>
      <c r="C63" s="412">
        <v>3240</v>
      </c>
      <c r="D63" s="20" t="s">
        <v>341</v>
      </c>
      <c r="E63" s="107"/>
      <c r="F63" s="741"/>
      <c r="G63" s="107">
        <v>86000</v>
      </c>
      <c r="H63" s="741">
        <v>83800</v>
      </c>
      <c r="I63" s="741">
        <f>H63</f>
        <v>83800</v>
      </c>
      <c r="J63" s="741"/>
      <c r="K63" s="741"/>
      <c r="L63" s="741"/>
      <c r="M63" s="803"/>
    </row>
    <row r="64" spans="1:13" ht="15.75" customHeight="1">
      <c r="A64" s="410"/>
      <c r="B64" s="411"/>
      <c r="C64" s="412">
        <v>4110</v>
      </c>
      <c r="D64" s="400" t="s">
        <v>156</v>
      </c>
      <c r="E64" s="107"/>
      <c r="F64" s="741"/>
      <c r="G64" s="107">
        <f>'z1. 2 '!E588</f>
        <v>2130.7</v>
      </c>
      <c r="H64" s="741">
        <f>'z1. 2 '!E588</f>
        <v>2130.7</v>
      </c>
      <c r="I64" s="741">
        <f aca="true" t="shared" si="13" ref="I64:I70">H64</f>
        <v>2130.7</v>
      </c>
      <c r="J64" s="741"/>
      <c r="K64" s="741">
        <f>I64</f>
        <v>2130.7</v>
      </c>
      <c r="L64" s="741"/>
      <c r="M64" s="803"/>
    </row>
    <row r="65" spans="1:13" ht="15.75" customHeight="1">
      <c r="A65" s="410"/>
      <c r="B65" s="411"/>
      <c r="C65" s="412">
        <v>4120</v>
      </c>
      <c r="D65" s="400" t="s">
        <v>725</v>
      </c>
      <c r="E65" s="107"/>
      <c r="F65" s="741"/>
      <c r="G65" s="107">
        <f>'z1. 2 '!E591</f>
        <v>296.94</v>
      </c>
      <c r="H65" s="741">
        <f>'z1. 2 '!E591</f>
        <v>296.94</v>
      </c>
      <c r="I65" s="741">
        <f t="shared" si="13"/>
        <v>296.94</v>
      </c>
      <c r="J65" s="741"/>
      <c r="K65" s="741">
        <f>I65</f>
        <v>296.94</v>
      </c>
      <c r="L65" s="741"/>
      <c r="M65" s="803"/>
    </row>
    <row r="66" spans="1:13" ht="15.75" customHeight="1">
      <c r="A66" s="410"/>
      <c r="B66" s="411"/>
      <c r="C66" s="412">
        <v>4170</v>
      </c>
      <c r="D66" s="21" t="s">
        <v>492</v>
      </c>
      <c r="E66" s="107"/>
      <c r="F66" s="741"/>
      <c r="G66" s="107">
        <v>20687</v>
      </c>
      <c r="H66" s="741">
        <v>20686.57</v>
      </c>
      <c r="I66" s="741">
        <f t="shared" si="13"/>
        <v>20686.57</v>
      </c>
      <c r="J66" s="741">
        <f>I66</f>
        <v>20686.57</v>
      </c>
      <c r="K66" s="741"/>
      <c r="L66" s="741"/>
      <c r="M66" s="803"/>
    </row>
    <row r="67" spans="1:13" ht="15.75" customHeight="1">
      <c r="A67" s="410"/>
      <c r="B67" s="411"/>
      <c r="C67" s="412">
        <v>4210</v>
      </c>
      <c r="D67" s="400" t="s">
        <v>727</v>
      </c>
      <c r="E67" s="107"/>
      <c r="F67" s="741"/>
      <c r="G67" s="107">
        <v>7452</v>
      </c>
      <c r="H67" s="741">
        <v>7452</v>
      </c>
      <c r="I67" s="741">
        <f t="shared" si="13"/>
        <v>7452</v>
      </c>
      <c r="J67" s="741"/>
      <c r="K67" s="741"/>
      <c r="L67" s="741"/>
      <c r="M67" s="803"/>
    </row>
    <row r="68" spans="1:13" ht="15.75" customHeight="1">
      <c r="A68" s="410"/>
      <c r="B68" s="411"/>
      <c r="C68" s="412">
        <v>4220</v>
      </c>
      <c r="D68" s="20" t="s">
        <v>700</v>
      </c>
      <c r="E68" s="107"/>
      <c r="F68" s="741"/>
      <c r="G68" s="107">
        <f>'z1. 2 '!E598</f>
        <v>700</v>
      </c>
      <c r="H68" s="741">
        <f>'z1. 2 '!E598</f>
        <v>700</v>
      </c>
      <c r="I68" s="741">
        <f t="shared" si="13"/>
        <v>700</v>
      </c>
      <c r="J68" s="741"/>
      <c r="K68" s="741"/>
      <c r="L68" s="741"/>
      <c r="M68" s="803"/>
    </row>
    <row r="69" spans="1:13" ht="15" customHeight="1">
      <c r="A69" s="410"/>
      <c r="B69" s="411"/>
      <c r="C69" s="412">
        <v>4240</v>
      </c>
      <c r="D69" s="20" t="s">
        <v>664</v>
      </c>
      <c r="E69" s="107"/>
      <c r="F69" s="741"/>
      <c r="G69" s="107">
        <f>'z1. 2 '!E599</f>
        <v>57.43</v>
      </c>
      <c r="H69" s="741">
        <f>'z1. 2 '!E599</f>
        <v>57.43</v>
      </c>
      <c r="I69" s="741">
        <f t="shared" si="13"/>
        <v>57.43</v>
      </c>
      <c r="J69" s="741"/>
      <c r="K69" s="741"/>
      <c r="L69" s="741"/>
      <c r="M69" s="803"/>
    </row>
    <row r="70" spans="1:13" ht="16.5" customHeight="1" thickBot="1">
      <c r="A70" s="413"/>
      <c r="B70" s="414"/>
      <c r="C70" s="415">
        <v>4300</v>
      </c>
      <c r="D70" s="416" t="s">
        <v>174</v>
      </c>
      <c r="E70" s="417"/>
      <c r="F70" s="793"/>
      <c r="G70" s="417">
        <v>25278</v>
      </c>
      <c r="H70" s="741">
        <v>25278.36</v>
      </c>
      <c r="I70" s="741">
        <f t="shared" si="13"/>
        <v>25278.36</v>
      </c>
      <c r="J70" s="793"/>
      <c r="K70" s="793"/>
      <c r="L70" s="793"/>
      <c r="M70" s="804"/>
    </row>
    <row r="71" spans="1:13" ht="24" customHeight="1" thickBot="1">
      <c r="A71" s="1062" t="s">
        <v>612</v>
      </c>
      <c r="B71" s="1063"/>
      <c r="C71" s="1063"/>
      <c r="D71" s="1063"/>
      <c r="E71" s="237">
        <f aca="true" t="shared" si="14" ref="E71:M71">E7+E15+E52</f>
        <v>1205469</v>
      </c>
      <c r="F71" s="794">
        <f t="shared" si="14"/>
        <v>1205469</v>
      </c>
      <c r="G71" s="237">
        <f t="shared" si="14"/>
        <v>1207668.95</v>
      </c>
      <c r="H71" s="794">
        <f t="shared" si="14"/>
        <v>1205469</v>
      </c>
      <c r="I71" s="794">
        <f t="shared" si="14"/>
        <v>1205469</v>
      </c>
      <c r="J71" s="794">
        <f t="shared" si="14"/>
        <v>396799.23</v>
      </c>
      <c r="K71" s="794">
        <f t="shared" si="14"/>
        <v>44026.65</v>
      </c>
      <c r="L71" s="794">
        <f t="shared" si="14"/>
        <v>0</v>
      </c>
      <c r="M71" s="851">
        <f t="shared" si="14"/>
        <v>0</v>
      </c>
    </row>
    <row r="72" spans="1:13" ht="24" customHeight="1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</row>
    <row r="73" spans="1:13" ht="27" customHeight="1">
      <c r="A73" s="238"/>
      <c r="B73" s="238"/>
      <c r="C73" s="239"/>
      <c r="D73" s="238"/>
      <c r="E73" s="238"/>
      <c r="F73" s="238"/>
      <c r="G73" s="238"/>
      <c r="H73" s="238"/>
      <c r="I73" s="238"/>
      <c r="J73" s="238"/>
      <c r="K73" s="238"/>
      <c r="L73" s="240"/>
      <c r="M73" s="238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M74" s="14"/>
    </row>
    <row r="75" spans="3:12" ht="13.5" customHeight="1">
      <c r="C75" s="137"/>
      <c r="L75" s="81"/>
    </row>
    <row r="76" ht="12.75">
      <c r="C76" s="137"/>
    </row>
    <row r="77" ht="12.75">
      <c r="C77" s="137"/>
    </row>
  </sheetData>
  <mergeCells count="13">
    <mergeCell ref="E1:M1"/>
    <mergeCell ref="F3:F5"/>
    <mergeCell ref="H3:H5"/>
    <mergeCell ref="A71:D71"/>
    <mergeCell ref="A2:M2"/>
    <mergeCell ref="A3:C3"/>
    <mergeCell ref="D3:D5"/>
    <mergeCell ref="E3:E5"/>
    <mergeCell ref="G3:G5"/>
    <mergeCell ref="I3:M3"/>
    <mergeCell ref="I4:I5"/>
    <mergeCell ref="M4:M5"/>
    <mergeCell ref="J4:L4"/>
  </mergeCells>
  <printOptions/>
  <pageMargins left="0" right="0" top="0" bottom="0" header="0.5118110236220472" footer="0.5118110236220472"/>
  <pageSetup horizontalDpi="600" verticalDpi="600" orientation="landscape" paperSize="9" scale="8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2008-02-18T05:53:14Z</cp:lastPrinted>
  <dcterms:created xsi:type="dcterms:W3CDTF">2002-03-22T09:59:04Z</dcterms:created>
  <dcterms:modified xsi:type="dcterms:W3CDTF">2008-02-18T05:55:58Z</dcterms:modified>
  <cp:category/>
  <cp:version/>
  <cp:contentType/>
  <cp:contentStatus/>
</cp:coreProperties>
</file>