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 1" sheetId="1" r:id="rId1"/>
    <sheet name="Z 2 " sheetId="2" r:id="rId2"/>
    <sheet name="Z3" sheetId="3" r:id="rId3"/>
    <sheet name="z3a" sheetId="4" r:id="rId4"/>
    <sheet name="z3b" sheetId="5" r:id="rId5"/>
    <sheet name="Z4" sheetId="6" r:id="rId6"/>
    <sheet name="Z5" sheetId="7" r:id="rId7"/>
    <sheet name="Z 6 " sheetId="8" r:id="rId8"/>
    <sheet name="z7" sheetId="9" r:id="rId9"/>
    <sheet name="Z 8 " sheetId="10" r:id="rId10"/>
    <sheet name="Z9" sheetId="11" r:id="rId11"/>
    <sheet name="Z10" sheetId="12" r:id="rId12"/>
    <sheet name="z11" sheetId="13" r:id="rId13"/>
    <sheet name="z12" sheetId="14" r:id="rId14"/>
    <sheet name="z13" sheetId="15" r:id="rId15"/>
    <sheet name="Z14" sheetId="16" r:id="rId16"/>
    <sheet name="Z14a" sheetId="17" r:id="rId17"/>
  </sheets>
  <definedNames>
    <definedName name="_xlnm.Print_Area" localSheetId="0">'Z 1'!$A$2:$L$204</definedName>
    <definedName name="_xlnm.Print_Area" localSheetId="1">'Z 2 '!$A$1:$M$741</definedName>
    <definedName name="_xlnm.Print_Area" localSheetId="7">'Z 6 '!$A$1:$L$166</definedName>
    <definedName name="_xlnm.Print_Area" localSheetId="9">'Z 8 '!$A$1:$K$82</definedName>
    <definedName name="_xlnm.Print_Area" localSheetId="14">'z13'!$A$1:$C$43</definedName>
    <definedName name="_xlnm.Print_Area" localSheetId="15">'Z14'!$A$1:$R$30</definedName>
    <definedName name="_xlnm.Print_Area" localSheetId="2">'Z3'!$A$1:$P$33</definedName>
    <definedName name="_xlnm.Print_Area" localSheetId="3">'z3a'!$A$1:$N$43</definedName>
    <definedName name="_xlnm.Print_Area" localSheetId="4">'z3b'!$A$1:$F$18</definedName>
    <definedName name="_xlnm.Print_Area" localSheetId="5">'Z4'!$A$1:$P$148</definedName>
    <definedName name="_xlnm.Print_Area" localSheetId="6">'Z5'!$A$1:$F$33</definedName>
    <definedName name="_xlnm.Print_Area" localSheetId="10">'Z9'!$A$1:$K$25</definedName>
    <definedName name="_xlnm.Print_Titles" localSheetId="0">'Z 1'!$5:$7</definedName>
    <definedName name="_xlnm.Print_Titles" localSheetId="1">'Z 2 '!$3:$7</definedName>
  </definedNames>
  <calcPr fullCalcOnLoad="1"/>
</workbook>
</file>

<file path=xl/sharedStrings.xml><?xml version="1.0" encoding="utf-8"?>
<sst xmlns="http://schemas.openxmlformats.org/spreadsheetml/2006/main" count="3002" uniqueCount="1021">
  <si>
    <t>Zarządzanie kryzysowe</t>
  </si>
  <si>
    <t>3030</t>
  </si>
  <si>
    <t>4010</t>
  </si>
  <si>
    <t>Wynagrodzenia osobowe pracowników</t>
  </si>
  <si>
    <t>4020</t>
  </si>
  <si>
    <t>Wynagr. osobowe członków korpusu służby cywilnej</t>
  </si>
  <si>
    <t>4040</t>
  </si>
  <si>
    <t>Dodatkowe wynagr.roczne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</si>
  <si>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</si>
  <si>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</si>
  <si>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</si>
  <si>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</si>
  <si>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</si>
  <si>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</si>
  <si>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</si>
  <si>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</si>
  <si>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</si>
  <si>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</si>
  <si>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</si>
  <si>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</si>
  <si>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</si>
  <si>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</si>
  <si>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</si>
  <si>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</si>
  <si>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</si>
  <si>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</si>
  <si>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</si>
  <si>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</si>
  <si>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</si>
  <si>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</si>
  <si>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</si>
  <si>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</si>
  <si>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</si>
  <si>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</si>
  <si>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Składki na ubez.społeczne</t>
  </si>
  <si>
    <t>podatek doch.od osób prawnych</t>
  </si>
  <si>
    <t>nagrody i wyd.nie zal.do wynagr.</t>
  </si>
  <si>
    <t>zakup materiałów i wyposażenia</t>
  </si>
  <si>
    <t>4480</t>
  </si>
  <si>
    <t>Podatek od nieruchomości</t>
  </si>
  <si>
    <t>6050</t>
  </si>
  <si>
    <t>Wyd. inwest.jed.budż.</t>
  </si>
  <si>
    <t>6060</t>
  </si>
  <si>
    <t>700</t>
  </si>
  <si>
    <t>GOSPODARKA MIESZKANIOWA ORAZ NIEMAT.USŁUGI KOMUNAL.</t>
  </si>
  <si>
    <t>70005</t>
  </si>
  <si>
    <t>Gospodarka gruntami i nieruchomościami</t>
  </si>
  <si>
    <t>wydatki rzeczowe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</si>
  <si>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</si>
  <si>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</si>
  <si>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</si>
  <si>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</si>
  <si>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</si>
  <si>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</si>
  <si>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</si>
  <si>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</si>
  <si>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</si>
  <si>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</si>
  <si>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</si>
  <si>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</si>
  <si>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</si>
  <si>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Składki na ubezp. Społeczne</t>
  </si>
  <si>
    <t>2310</t>
  </si>
  <si>
    <t>75019</t>
  </si>
  <si>
    <t>Rady powiatów</t>
  </si>
  <si>
    <t>Różne wydatki na rzecz os.fiz.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</si>
  <si>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</si>
  <si>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</si>
  <si>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</si>
  <si>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</si>
  <si>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</si>
  <si>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</si>
  <si>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</si>
  <si>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</si>
  <si>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</si>
  <si>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4500</t>
  </si>
  <si>
    <t>4280</t>
  </si>
  <si>
    <t>Zakup usług zdrowotnych</t>
  </si>
  <si>
    <t>Załącznik nr 3a do Uchwały Rady Powiatu w Olecku Nr ...../....../.... z dnia ...........</t>
  </si>
  <si>
    <t>Załącznik nr 8 do uchwały Rady Powiatu w Olecku nr. ......../........./ ........       z dnia ...............</t>
  </si>
  <si>
    <t>Załącznik nr 4 do Uchwały Rady Powiatu w Olecku nr......../........./...........z dnia ..................</t>
  </si>
  <si>
    <t>Placówki opiekuńczo-wychowawcze</t>
  </si>
  <si>
    <t>Pozostałe podatki na rzecz j.s.t.</t>
  </si>
  <si>
    <t>Pozostałe podatki na rzecz jst</t>
  </si>
  <si>
    <t>4050</t>
  </si>
  <si>
    <t xml:space="preserve">Uposaż.żołnierzy zawodowych   i nadterminow. oraz funkcjonar. </t>
  </si>
  <si>
    <t>4060</t>
  </si>
  <si>
    <t>Pozostałe należności funkcjon.</t>
  </si>
  <si>
    <t>4070</t>
  </si>
  <si>
    <t>Nagrody roczne funkcjonariuszy</t>
  </si>
  <si>
    <t>4220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</si>
  <si>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</si>
  <si>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</si>
  <si>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</si>
  <si>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</si>
  <si>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</si>
  <si>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</si>
  <si>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</si>
  <si>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</si>
  <si>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</si>
  <si>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</si>
  <si>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</si>
  <si>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</si>
  <si>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</si>
  <si>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</si>
  <si>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</si>
  <si>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</si>
  <si>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</si>
  <si>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</si>
  <si>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</si>
  <si>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</si>
  <si>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Obsługa papierów wart., kredytów i pożyczek j.s.t.</t>
  </si>
  <si>
    <t>8070</t>
  </si>
  <si>
    <t>75704</t>
  </si>
  <si>
    <t>8020</t>
  </si>
  <si>
    <t>758</t>
  </si>
  <si>
    <t>RÓŻNE ROZLICZENIA</t>
  </si>
  <si>
    <t>75818</t>
  </si>
  <si>
    <t>Rezerwy ogólne i celowe</t>
  </si>
  <si>
    <t>4810</t>
  </si>
  <si>
    <t>Rezerwa ogólna</t>
  </si>
  <si>
    <t>Rezerwa celowa oświatowa</t>
  </si>
  <si>
    <t>801</t>
  </si>
  <si>
    <t>OŚWIATA I WYCHOWANIE</t>
  </si>
  <si>
    <t>80102</t>
  </si>
  <si>
    <t>Szkoły podstawowe specjalne</t>
  </si>
  <si>
    <t>§ 9950</t>
  </si>
  <si>
    <t>Zakup mater. i wyposażenia</t>
  </si>
  <si>
    <t>4240</t>
  </si>
  <si>
    <t>Wydatki rzeczowe</t>
  </si>
  <si>
    <t>2540</t>
  </si>
  <si>
    <t>Dot.podmiot z budż. dla szkół niepub. (Niep.Spec.Ośr.Szk.-Wych. Przy Stow. "Dać Nadzieję")</t>
  </si>
  <si>
    <t>80111</t>
  </si>
  <si>
    <t>Gimnazja specjalne</t>
  </si>
  <si>
    <t>zakup materiałów i wyposaż.</t>
  </si>
  <si>
    <t>80120</t>
  </si>
  <si>
    <t>Licea Ogólnokształcące</t>
  </si>
  <si>
    <t>Nagr.i wyd.nie zal.do wynagr.</t>
  </si>
  <si>
    <t>4140</t>
  </si>
  <si>
    <t>Załącznik Nr 5 do Uchwały Rady Powiatu w Olecku Nr...../....../...     z dnia  ..............</t>
  </si>
  <si>
    <t>ZDZ Białystok</t>
  </si>
  <si>
    <t>L.Olszewski Olecko</t>
  </si>
  <si>
    <t>Wydatki na obsługę długu</t>
  </si>
  <si>
    <t>Pochodne od wynagrodzeń</t>
  </si>
  <si>
    <t>Wynagrodzenia</t>
  </si>
  <si>
    <t>Załącznik nr 3 do Uchwały Rady Powiatu w Olecku Nr ...../....../.... z dnia ...........</t>
  </si>
  <si>
    <t xml:space="preserve">Łączne koszty finansowe </t>
  </si>
  <si>
    <t>Jednostka organizacyjna realizująca program lub koordynująca wykonanie programu</t>
  </si>
  <si>
    <t xml:space="preserve">kredyty  i pożyczki </t>
  </si>
  <si>
    <t>dochody własne j.s.t.</t>
  </si>
  <si>
    <t>z tego źródła finansowania</t>
  </si>
  <si>
    <t>środki wymienione w art.5 ust.1pkt 2 i 3 u.f.p</t>
  </si>
  <si>
    <t>2009 r.</t>
  </si>
  <si>
    <t>* Wybrać odpowiednie oznaczenie źródła finansowania:</t>
  </si>
  <si>
    <t>A. Dotacje i środki z budżetu państwa ( np.. Od wojewody, MEN, UKFiS, ...)</t>
  </si>
  <si>
    <t>B. Środki i dotacje otrzymane od innych jst oraz innych jednostek zaliczanych do sektora finansów publicznych</t>
  </si>
  <si>
    <t>C. Inne źródła</t>
  </si>
  <si>
    <t>- z funduszy celowych (§  2440, 2690 i 6260)</t>
  </si>
  <si>
    <t>Spłaty pożyczek otrzymanych na finansowanie zadań realizowanych z udziałem środków pochodzących z budżetu UE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</si>
  <si>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</si>
  <si>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</si>
  <si>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</si>
  <si>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2.1</t>
  </si>
  <si>
    <t>2.2</t>
  </si>
  <si>
    <t>Ogółem (1+2)</t>
  </si>
  <si>
    <t>Środki z budżetu krajowego</t>
  </si>
  <si>
    <t>Wydatki bieżące razem:</t>
  </si>
  <si>
    <t>Wydatki w okresie realizacji Projektu (całkowita wartość projektu) (5+6)</t>
  </si>
  <si>
    <t>wydatki inwest. jednost. budżet.</t>
  </si>
  <si>
    <t>80130</t>
  </si>
  <si>
    <t>Szkoły zawodowe</t>
  </si>
  <si>
    <t>Nagr.i wydat.nie zalicz.do wynagr.</t>
  </si>
  <si>
    <t>Składki PFRON</t>
  </si>
  <si>
    <t xml:space="preserve">Dot.podmiot z budż. dla szkół niepub.  </t>
  </si>
  <si>
    <t>80131</t>
  </si>
  <si>
    <t>Licea i technika zawodowe</t>
  </si>
  <si>
    <t>zakup pom.dydakt.i książek</t>
  </si>
  <si>
    <t>podróże służbowe krajowe</t>
  </si>
  <si>
    <t>2110</t>
  </si>
  <si>
    <t>różne opłaty i składki</t>
  </si>
  <si>
    <t>odpisy na ZFŚS</t>
  </si>
  <si>
    <t xml:space="preserve">dot. podmiot. z budż. dla szkół niepublicznych   </t>
  </si>
  <si>
    <t>6430</t>
  </si>
  <si>
    <t>Dotacje celowe przekazane dla samorządu województwa na zadania bieżące realizowane na podstawie porozumień między j.s.t.</t>
  </si>
  <si>
    <t>Dot.cel.przek.z budż.pań.na real.inwest.i zak.inwest.włas.powiatu</t>
  </si>
  <si>
    <t>80133</t>
  </si>
  <si>
    <t>Szkoły pomaturalne i policealne</t>
  </si>
  <si>
    <t xml:space="preserve">Dot. podmiot. z budż. dla szkół niepublicznych, w tym:  </t>
  </si>
  <si>
    <t>Centr.Szkol."Omega"</t>
  </si>
  <si>
    <t>80134</t>
  </si>
  <si>
    <t>Szkoły zawodowe specjalne</t>
  </si>
  <si>
    <t>2320</t>
  </si>
  <si>
    <t>Spłaty pożyczek (WFOŚiGW)</t>
  </si>
  <si>
    <t>Uposaż.żołn. zawod. i nadtermin.oraz funkcjonar.</t>
  </si>
  <si>
    <t xml:space="preserve">Załącznik nr 6 do Uchwały Rady Powiatu w Olecku Nr......./...../... z dn. ........... </t>
  </si>
  <si>
    <t>Dotacje ogółem</t>
  </si>
  <si>
    <t>Rehabilitacja zawodowa i społeczna</t>
  </si>
  <si>
    <t xml:space="preserve">                                                </t>
  </si>
  <si>
    <t>§6270  - dotacje z f-szy celowych na realiz.inwest.jedn.nie zal.do sektora fin.publ.</t>
  </si>
  <si>
    <t>§ 4370 - zakup rozmów telefon.telefonii stacjonarnej</t>
  </si>
  <si>
    <t>§ 4700 - szkolenia osób niebędących czł.służby cywilnej</t>
  </si>
  <si>
    <t>§ 4740 -zakup materiałów papierniczych</t>
  </si>
  <si>
    <t>§ 4750 - zakup akcesoriów komputerowych</t>
  </si>
  <si>
    <t>§ 4260 - zakup energii</t>
  </si>
  <si>
    <t>Ogółem Oswiata i Wychowanie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</si>
  <si>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</si>
  <si>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</si>
  <si>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</si>
  <si>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</si>
  <si>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</si>
  <si>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</si>
  <si>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</si>
  <si>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Pochodne od wynagrodzerń</t>
  </si>
  <si>
    <t>dotacje</t>
  </si>
  <si>
    <t>Z tego:</t>
  </si>
  <si>
    <t>wynagrodznia</t>
  </si>
  <si>
    <t>85156</t>
  </si>
  <si>
    <t>skł. na ubezp. zdrow.osób nie obj. obow.ubezp.zdrow.</t>
  </si>
  <si>
    <t>4130</t>
  </si>
  <si>
    <t>Uposaż. i świadcz. pienięż. wypł. funkcjonariuszom zwol. ze służby</t>
  </si>
  <si>
    <t>Wpływy z tytułu pomocy finansowej udzielanej między j.s.t. na dofinansowanie własnych zadań bieżących</t>
  </si>
  <si>
    <t>Dotacje celowe otrzymane z powiatu na zadania bieżące</t>
  </si>
  <si>
    <t>Dotacje  celowe przekazane powiatowi</t>
  </si>
  <si>
    <t xml:space="preserve">Wpływy z tytułu pomocy finansowej udzielanej między j.s.t.na dofinansowanie własnych zadań inwestycyjnych </t>
  </si>
  <si>
    <t xml:space="preserve">Dotacje celowe otrzymane z powiatów na zadania bieżące </t>
  </si>
  <si>
    <t>Wydatki  inwestycyjne jednostek budżetowych</t>
  </si>
  <si>
    <t>Dotacje celowe otrzymane z gmin na zadania bieżące</t>
  </si>
  <si>
    <t>Dotacje celowe przekazane gminie</t>
  </si>
  <si>
    <t xml:space="preserve"> Załącznik nr 3b  do Uchwały Rady Powiatu w Olecku  Nr ......./......./........ z dnia ........................</t>
  </si>
  <si>
    <t>środki otrzymane od pozostałych jednostek sektora finansów publicznych</t>
  </si>
  <si>
    <t>Składki na ubezp.zdrow.</t>
  </si>
  <si>
    <t>853</t>
  </si>
  <si>
    <t>Plac. opiekuń - wychowaw.</t>
  </si>
  <si>
    <t>3110</t>
  </si>
  <si>
    <t>Świadczenia społeczne</t>
  </si>
  <si>
    <t>zakup środków żywności</t>
  </si>
  <si>
    <t>zakup pom.nauk.dydakt.książek</t>
  </si>
  <si>
    <t>Domy Pomocy Społecznej</t>
  </si>
  <si>
    <t>4230</t>
  </si>
  <si>
    <t>zakup leków i mater.medycz.</t>
  </si>
  <si>
    <t xml:space="preserve">Rodziny zastępcze </t>
  </si>
  <si>
    <t>Powiatowe Centrum Pomocy Rodzinie</t>
  </si>
  <si>
    <t>85324</t>
  </si>
  <si>
    <t>Składki na ubezp. społeczne</t>
  </si>
  <si>
    <t>4018</t>
  </si>
  <si>
    <t>4118</t>
  </si>
  <si>
    <t>4128</t>
  </si>
  <si>
    <t>85203</t>
  </si>
  <si>
    <t>85311</t>
  </si>
  <si>
    <t>Rehabilitacja zawodowa                i społeczna osób niepełnosprawnych</t>
  </si>
  <si>
    <t xml:space="preserve">Odsetki  od kraj. poż. i kredyt. </t>
  </si>
  <si>
    <t>Zakup materiałów i wyposaż.</t>
  </si>
  <si>
    <t>Wpłaty na PFRON</t>
  </si>
  <si>
    <t>Zakup pomocy dydakt.i książek</t>
  </si>
  <si>
    <t>4370</t>
  </si>
  <si>
    <t>4700</t>
  </si>
  <si>
    <t>4740</t>
  </si>
  <si>
    <t>4750</t>
  </si>
  <si>
    <t>Zakup usług telefonii stacjonarnej</t>
  </si>
  <si>
    <t>Szkolenia prac.niebędących czł.sł.cywilnej</t>
  </si>
  <si>
    <t>Zakup materiałów papierniczych</t>
  </si>
  <si>
    <t>Zakup akcesoriów komputerowych</t>
  </si>
  <si>
    <t>4360</t>
  </si>
  <si>
    <t>4380</t>
  </si>
  <si>
    <t>Zakup usług telefonii komórkowej</t>
  </si>
  <si>
    <t>Zakup uslug obejmujących tłumaczenia</t>
  </si>
  <si>
    <t>4510</t>
  </si>
  <si>
    <t>Opłaty na rzecz budżetu państwa</t>
  </si>
  <si>
    <t>4400</t>
  </si>
  <si>
    <t>Opłaty czynszowe za pomieszcz.biurowe</t>
  </si>
  <si>
    <t>Pozostałe podatki na rzecz budżetów j.s.t.</t>
  </si>
  <si>
    <t>Opłaty na rzecz budżetów jst.</t>
  </si>
  <si>
    <t>4748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</si>
  <si>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</si>
  <si>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</si>
  <si>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</si>
  <si>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</si>
  <si>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</si>
  <si>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</si>
  <si>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</si>
  <si>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4590</t>
  </si>
  <si>
    <t>85406</t>
  </si>
  <si>
    <t>Poradnie Psychol- Pedagog.</t>
  </si>
  <si>
    <t>85410</t>
  </si>
  <si>
    <t>Internaty i bursy szkolne</t>
  </si>
  <si>
    <t>85415</t>
  </si>
  <si>
    <t>Pomoc material. dla uczniów</t>
  </si>
  <si>
    <t>85417</t>
  </si>
  <si>
    <t>Szkolne schroniska młodz.</t>
  </si>
  <si>
    <t>85495</t>
  </si>
  <si>
    <t>921</t>
  </si>
  <si>
    <t>KULTURA I OCHRONA DZIEDZICTWA NAROD.</t>
  </si>
  <si>
    <t>92116</t>
  </si>
  <si>
    <t>Biblioteki</t>
  </si>
  <si>
    <t>dot. cel. przek. gminie na zad. bież real. na podst.poroz.j.s.t.</t>
  </si>
  <si>
    <t>92195</t>
  </si>
  <si>
    <t>926</t>
  </si>
  <si>
    <t>KULTURA FIZYCZNA I SPORT</t>
  </si>
  <si>
    <t>92695</t>
  </si>
  <si>
    <t>Ogółem</t>
  </si>
  <si>
    <t>z tego:</t>
  </si>
  <si>
    <t>X</t>
  </si>
  <si>
    <t>0870</t>
  </si>
  <si>
    <t>wpływy ze sprzedaży skł.majątk.</t>
  </si>
  <si>
    <t>Struktura % (5:4)</t>
  </si>
  <si>
    <t>Wydatki       z tytułu poręczeń     i gwarancji</t>
  </si>
  <si>
    <t>6058</t>
  </si>
  <si>
    <t>75075</t>
  </si>
  <si>
    <t>Promocja jednostek samorządu terytorialnego</t>
  </si>
  <si>
    <t xml:space="preserve">Wynagrodzenia osobowe </t>
  </si>
  <si>
    <t>4178</t>
  </si>
  <si>
    <t>4218</t>
  </si>
  <si>
    <t>4308</t>
  </si>
  <si>
    <t>4219</t>
  </si>
  <si>
    <t>85154</t>
  </si>
  <si>
    <t xml:space="preserve">Przeciwdziałanie alkoholizmowi </t>
  </si>
  <si>
    <t>Zakup usług internetowych</t>
  </si>
  <si>
    <t>85220</t>
  </si>
  <si>
    <t>Załącznik nr 2 do Uchwały Rady Powiatu w Olecku Nr........../......./........ z dn. ..................</t>
  </si>
  <si>
    <t>Wynagrodzenia osobowe prac.</t>
  </si>
  <si>
    <t>Jednostki specjalistycznego poradnictwa, mieszkania chronione i ośrodki interwencji kryzysowej</t>
  </si>
  <si>
    <t>Nagr.i wyd.nie zal.do wynagrodzeń</t>
  </si>
  <si>
    <t>Stypendia  dla uczniów</t>
  </si>
  <si>
    <t>Dotacje celowe z budżetu na dofinans.zadań zleconych do realiz.stowarzyszeniom</t>
  </si>
  <si>
    <t>Rozliczenie z tyt.poręczeń i gwarancji udzielonych przez Skarb Państwa lub jednostki samorządu terytorialnego</t>
  </si>
  <si>
    <t>wpływy od rodziców z tyt. odpłatności za utrzymanie dzieci</t>
  </si>
  <si>
    <t>0680</t>
  </si>
  <si>
    <t>wpływy od rodziców z tyt.odpłatności z utrzym.dzieci</t>
  </si>
  <si>
    <t>Klasyfikacja</t>
  </si>
  <si>
    <t>Nazwa</t>
  </si>
  <si>
    <t>Wydatki</t>
  </si>
  <si>
    <t xml:space="preserve">Dochody do przekazania do budżetu państwa                            </t>
  </si>
  <si>
    <t>Dział</t>
  </si>
  <si>
    <t>Rozdział</t>
  </si>
  <si>
    <t>I</t>
  </si>
  <si>
    <t>DOCHODY SKARBU PAŃSTWA</t>
  </si>
  <si>
    <t>II</t>
  </si>
  <si>
    <t>DOCHODY I WYDATKI ZWIĄZANE Z REALIZACJĄ ZADAŃ ZLECONYCH</t>
  </si>
  <si>
    <t>211</t>
  </si>
  <si>
    <t>Prace geodezyjno - urządzeniowe na potrzeby rolnictwa</t>
  </si>
  <si>
    <t>Koszty postępow.sąd.i prokurat.</t>
  </si>
  <si>
    <t>Dokształcanie i doskonalenie nauczycieli</t>
  </si>
  <si>
    <t>Przedszkola specjalne</t>
  </si>
  <si>
    <t>80105</t>
  </si>
  <si>
    <t>Inspekcja weterynaryjna</t>
  </si>
  <si>
    <t>Dodatkowe wynagr. roczne</t>
  </si>
  <si>
    <t xml:space="preserve">Składki na ubezp. społeczne </t>
  </si>
  <si>
    <t>L.p.</t>
  </si>
  <si>
    <t>A.</t>
  </si>
  <si>
    <t>Dochody własne, w tym:</t>
  </si>
  <si>
    <t>B.</t>
  </si>
  <si>
    <t>Subwencje</t>
  </si>
  <si>
    <t>C.</t>
  </si>
  <si>
    <t>Dotacje</t>
  </si>
  <si>
    <t>Wydatki ogółem</t>
  </si>
  <si>
    <t>odsetki</t>
  </si>
  <si>
    <t>Wynik (I-II)</t>
  </si>
  <si>
    <t>Różne wydatki na rzecz osób fiz.</t>
  </si>
  <si>
    <t>Dodatkowe wynagrodzenie roczne</t>
  </si>
  <si>
    <t>Pozostałe należn. funkcjonar.</t>
  </si>
  <si>
    <t xml:space="preserve">Składki na ubezp.społeczne </t>
  </si>
  <si>
    <t>Komendy Powiatowe Państwowej Straży Pożarnej</t>
  </si>
  <si>
    <t>Wynagr.osobow.korpusu służby cywilnej</t>
  </si>
  <si>
    <t>Opłaty na rzecz jst</t>
  </si>
  <si>
    <t>Składki na ubezp.zdr.os.nie obj.obow.ubezp.</t>
  </si>
  <si>
    <t>Składki na ubezp.zdrowotne</t>
  </si>
  <si>
    <t>RAZEM:</t>
  </si>
  <si>
    <t>Placówki opiekuńczo - wychowawcze</t>
  </si>
  <si>
    <t>Rodziny zastępcze</t>
  </si>
  <si>
    <t>Przebudowa drogi powiatowej Nr 1826 Kukowo - Zajdy - Dudki i Nr 1901 Giże - Dudki - Gąski</t>
  </si>
  <si>
    <t>dotacje na real. zad. bież. jed. sekt. finan. publicz.</t>
  </si>
  <si>
    <t>6619</t>
  </si>
  <si>
    <t>dotacje cel. na zad. bież.real.przez powiat na podst.poroz. z org.adm.rząd.</t>
  </si>
  <si>
    <t>w tym:</t>
  </si>
  <si>
    <t>Kultura i ochrona dziedzictwa narodowego</t>
  </si>
  <si>
    <t>Źródła sfinansowania deficytu lub rozdysponowania nadwyżki budżetowej</t>
  </si>
  <si>
    <t>Lp.</t>
  </si>
  <si>
    <t>Treść</t>
  </si>
  <si>
    <t>Klasyfikacja przychodów i rozchodów</t>
  </si>
  <si>
    <t>I.</t>
  </si>
  <si>
    <t>Planowane dochody</t>
  </si>
  <si>
    <t>II.</t>
  </si>
  <si>
    <t>Planowane wydatki</t>
  </si>
  <si>
    <t>Nadwyżka/deficyt I - II</t>
  </si>
  <si>
    <t>Finansowanie  III - IV</t>
  </si>
  <si>
    <t>III.</t>
  </si>
  <si>
    <t>Przychody ogółem:</t>
  </si>
  <si>
    <t>1.</t>
  </si>
  <si>
    <t>2.</t>
  </si>
  <si>
    <t>Pożyczki (uzyskane)</t>
  </si>
  <si>
    <t>3.</t>
  </si>
  <si>
    <t>Spłaty pożyczek udzielonych</t>
  </si>
  <si>
    <t>4.</t>
  </si>
  <si>
    <t>Prywatyzacja majątku j.s.t.</t>
  </si>
  <si>
    <t>5.</t>
  </si>
  <si>
    <t>0570</t>
  </si>
  <si>
    <t>grzywny, mandaty i inne kary pieniężne od ludności</t>
  </si>
  <si>
    <t>Pow.Centra Pomocy Rodzinie</t>
  </si>
  <si>
    <t>6298</t>
  </si>
  <si>
    <t>dotacja na dofinansowanie kosztów realizacji zakupów inwestycyjnych jednostek sektora finansów publicznych</t>
  </si>
  <si>
    <t>datacje na realizację zadań bieżących jednostek sektora  finansów publicznych</t>
  </si>
  <si>
    <t>subwencje ogólne z udżetu państwa</t>
  </si>
  <si>
    <t>subwencje ogólne z budżetu państwa</t>
  </si>
  <si>
    <t>Przebudowa chodnika w Świętajnie</t>
  </si>
  <si>
    <t>Zakup samochodu osobowo-terenowego</t>
  </si>
  <si>
    <t>subwencja ogólna z budżetu państwa</t>
  </si>
  <si>
    <t>Nadwyżka budżetu z lat ubiegłych</t>
  </si>
  <si>
    <t>Sprzedaż papierów wartościowych</t>
  </si>
  <si>
    <t>8.</t>
  </si>
  <si>
    <t xml:space="preserve">Inne rozliczenia (wolne środki z tyt.rozl.kred.) 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</si>
  <si>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</si>
  <si>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</si>
  <si>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</si>
  <si>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</si>
  <si>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</si>
  <si>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</si>
  <si>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</si>
  <si>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V.</t>
  </si>
  <si>
    <t>a) ustaw,</t>
  </si>
  <si>
    <t>b) orzeczeń sądu,</t>
  </si>
  <si>
    <t>6.</t>
  </si>
  <si>
    <t>7.</t>
  </si>
  <si>
    <t>Dochody ogółem</t>
  </si>
  <si>
    <t>Usługi internetowe</t>
  </si>
  <si>
    <t>wynagrodzenia bezosobowe</t>
  </si>
  <si>
    <t>3070</t>
  </si>
  <si>
    <t>Wydatki osob.nie zal.do wynagr.</t>
  </si>
  <si>
    <t>4180</t>
  </si>
  <si>
    <t>Równoważniki i ekwiwalenty</t>
  </si>
  <si>
    <t>Dotacje celowe przekazane dla powiatu na zadania bieżące</t>
  </si>
  <si>
    <t>Koszty post.sądowego i prok.</t>
  </si>
  <si>
    <t>Opłaty na rzecz j.s.t.</t>
  </si>
  <si>
    <t>75018</t>
  </si>
  <si>
    <t>2330</t>
  </si>
  <si>
    <t>Dotacje celowe przekazane do samorządu województwa</t>
  </si>
  <si>
    <t>6059</t>
  </si>
  <si>
    <t>Koszty postępow. sądow. i prok.</t>
  </si>
  <si>
    <t>Wyn.osob. korpusu sł.cywilnej</t>
  </si>
  <si>
    <t>Dotacje celowe przek.gminie</t>
  </si>
  <si>
    <t>Dotacje celowe przek.powiatowi</t>
  </si>
  <si>
    <t>Dot. cel.przekazane powiatowi</t>
  </si>
  <si>
    <t>Stypendia różne</t>
  </si>
  <si>
    <t>Projekt</t>
  </si>
  <si>
    <t>Kategoria (dział, rozdział)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</si>
  <si>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</si>
  <si>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</si>
  <si>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</si>
  <si>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</si>
  <si>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</si>
  <si>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</si>
  <si>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</si>
  <si>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</si>
  <si>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</si>
  <si>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</si>
  <si>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</si>
  <si>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</si>
  <si>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1.1</t>
  </si>
  <si>
    <t>Razem wydatki:</t>
  </si>
  <si>
    <t>z dnia ................</t>
  </si>
  <si>
    <t>z tego</t>
  </si>
  <si>
    <t>pochodne od wynagrodzeń</t>
  </si>
  <si>
    <t>świadczenia społeczne</t>
  </si>
  <si>
    <t>w złotych</t>
  </si>
  <si>
    <t>L.p</t>
  </si>
  <si>
    <t xml:space="preserve">Treść </t>
  </si>
  <si>
    <t>Prace geodezyjno-urządz. na potrzeby rolnictwa</t>
  </si>
  <si>
    <t>10.</t>
  </si>
  <si>
    <t>Powiatowy Zarząd Dróg w Olecku</t>
  </si>
  <si>
    <t>Nazwa zadania inwestycyjnego i okres realizacji (w latach)</t>
  </si>
  <si>
    <t>kredyty i pożyczki</t>
  </si>
  <si>
    <t>Starostwo Powiatowe w Olecku</t>
  </si>
  <si>
    <t>OGÓŁEM</t>
  </si>
  <si>
    <t>9.</t>
  </si>
  <si>
    <t>Nazwa działu, rozdziału</t>
  </si>
  <si>
    <t>Dz.</t>
  </si>
  <si>
    <t>Rolnictwo i łowiectwo</t>
  </si>
  <si>
    <t>a)</t>
  </si>
  <si>
    <t xml:space="preserve">Urzędy wojewódzkie                                 </t>
  </si>
  <si>
    <t>pozostałe odsetki</t>
  </si>
  <si>
    <t>b)</t>
  </si>
  <si>
    <t>01095</t>
  </si>
  <si>
    <t>wpływy z różnych opłat</t>
  </si>
  <si>
    <t>Transport i Łączność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</si>
  <si>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</si>
  <si>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</si>
  <si>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</si>
  <si>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</si>
  <si>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OBSŁUGA DŁUGU PUBL.</t>
  </si>
  <si>
    <t>§  9520</t>
  </si>
  <si>
    <t>§  9550</t>
  </si>
  <si>
    <t>dotacje celowe z zakresu administracji rządowej</t>
  </si>
  <si>
    <t>Fundusz Ochrony Gruntów Rolnych</t>
  </si>
  <si>
    <t>dotacje celowe otrzymane z gmin na inwestycje</t>
  </si>
  <si>
    <t>01028</t>
  </si>
  <si>
    <t>część oświatowa subw. ogólnej dla jst</t>
  </si>
  <si>
    <t>13.</t>
  </si>
  <si>
    <t>dotacje celowe na zadania z zakresu administracji rządowej</t>
  </si>
  <si>
    <t>14.</t>
  </si>
  <si>
    <t>2120</t>
  </si>
  <si>
    <t>dotacje cel. na zad. własne powiatu</t>
  </si>
  <si>
    <t>2130</t>
  </si>
  <si>
    <t xml:space="preserve">dotacje celowe otrzymane z powiatów na zadania bieżące </t>
  </si>
  <si>
    <t>dotacje celowe na zad. własne powiatu</t>
  </si>
  <si>
    <t>Ośrodki wsparcia</t>
  </si>
  <si>
    <t>dotacje celowe na zadania własne powiatu</t>
  </si>
  <si>
    <t>g)</t>
  </si>
  <si>
    <t>15.</t>
  </si>
  <si>
    <t>Sprzedaż składników majątkowych</t>
  </si>
  <si>
    <t>Pomoc materialna dla uczniów</t>
  </si>
  <si>
    <t>§ od 9410 do 9440</t>
  </si>
  <si>
    <t>§ 9570</t>
  </si>
  <si>
    <t>§  9310</t>
  </si>
  <si>
    <t>§  9920</t>
  </si>
  <si>
    <t>§  9950</t>
  </si>
  <si>
    <t>§  9940</t>
  </si>
  <si>
    <t>§  9820</t>
  </si>
  <si>
    <t>Administracja publiczna</t>
  </si>
  <si>
    <t>Starostwa Powiatowe</t>
  </si>
  <si>
    <t>wpływy z opłaty komunikacyjnej</t>
  </si>
  <si>
    <t>wpływy z różnych dochodów</t>
  </si>
  <si>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</si>
  <si>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</si>
  <si>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</si>
  <si>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</si>
  <si>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</si>
  <si>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</si>
  <si>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c)</t>
  </si>
  <si>
    <t>Ochrona zdrowia</t>
  </si>
  <si>
    <t>d)</t>
  </si>
  <si>
    <t>e)</t>
  </si>
  <si>
    <t>PFRON</t>
  </si>
  <si>
    <t>Edukacyjna opieka wychowawcza</t>
  </si>
  <si>
    <t>Leśnictwo</t>
  </si>
  <si>
    <t>IV</t>
  </si>
  <si>
    <t>Działalność usługowa</t>
  </si>
  <si>
    <t>Skł.na ubezp.zdrow.dla os.nie obj.obow.ubezp.</t>
  </si>
  <si>
    <t>Wypłaty z tyt. poręczeń i gwarancji</t>
  </si>
  <si>
    <t>Prognozowana sytuacja finansowa powiatu w latach spłaty dlugu</t>
  </si>
  <si>
    <t>Lata spłaty kredytu / pożyczki</t>
  </si>
  <si>
    <t>Dochody ogółem: (A+B+C)</t>
  </si>
  <si>
    <t xml:space="preserve">Dotacje celowe </t>
  </si>
  <si>
    <t>Spłata zobowiązań ( A+B+C+D)</t>
  </si>
  <si>
    <t>spłata pożyczek, kredytów zaciągniętych w związku ze środkami określonymi w umowie zawartej z podmiotem dysponującym z funduszami strukturalnymi lub F.S.U.E</t>
  </si>
  <si>
    <t>Planowana, łączna kwota długu, w tym:</t>
  </si>
  <si>
    <t>Dług / dochody  (%) (art..170 ust.1 u.f.p.)</t>
  </si>
  <si>
    <t>spłaty kredytów, pożyczek do dochodów (%) (art..169 ust.1 u.f.p.)</t>
  </si>
  <si>
    <t>Dług/dochody po wyłączeniach (%) (art..170 ust.3 u.f.p.)</t>
  </si>
  <si>
    <t>Spłata kredytów, pożyczek do dochodów po wyłączeniach (%) (art..169 ust. 3 u.f.p.)</t>
  </si>
  <si>
    <t>Spłata przewidywanych pożyczek, kredytów, w tym:</t>
  </si>
  <si>
    <t>spłata pożyczek, kredytów krajowych</t>
  </si>
  <si>
    <t>Wartość udzielonych poręczeń</t>
  </si>
  <si>
    <t>VII.1.</t>
  </si>
  <si>
    <t>VII.2.</t>
  </si>
  <si>
    <t>środki pochodzące z innych źródeł</t>
  </si>
  <si>
    <t>- przelewy na fundusz centralny</t>
  </si>
  <si>
    <t>- przelewy na fundusz wojewódzki</t>
  </si>
  <si>
    <t>01008</t>
  </si>
  <si>
    <t>2350</t>
  </si>
  <si>
    <t>Melioracje wodne</t>
  </si>
  <si>
    <t>§ 903</t>
  </si>
  <si>
    <t>RAZEM UMOWY I POROZUMIENIA</t>
  </si>
  <si>
    <t>f)</t>
  </si>
  <si>
    <t>Pożyczki na finansowanie zadań realizowanych z udziałem środków pochodzących z budżetu UE</t>
  </si>
  <si>
    <t>§ 963</t>
  </si>
  <si>
    <t>część wyrównawcza subwencji ogólnej dla powiatów</t>
  </si>
  <si>
    <t>DOCHODY OGÓŁEM</t>
  </si>
  <si>
    <t>1. Dotacje celowe</t>
  </si>
  <si>
    <t>Nagrody i wyd.nie zal.do wynagr.</t>
  </si>
  <si>
    <t>Zakup leków i mater.medycznych</t>
  </si>
  <si>
    <t>4170</t>
  </si>
  <si>
    <t>Wynagrodzenia bezosobowe</t>
  </si>
  <si>
    <t>4350</t>
  </si>
  <si>
    <t>Opłaty za usługi internetowe</t>
  </si>
  <si>
    <t>OGÓŁEM DOTACJE NA ZADANIA WŁASNE</t>
  </si>
  <si>
    <t>Wyszczególnienie</t>
  </si>
  <si>
    <t>Stan funduszy na początek roku, w tym:</t>
  </si>
  <si>
    <t>- środki pieniężne</t>
  </si>
  <si>
    <t>- należności</t>
  </si>
  <si>
    <t>- zobowiązania</t>
  </si>
  <si>
    <t>- materiały</t>
  </si>
  <si>
    <t>Przychody</t>
  </si>
  <si>
    <t>Wydatki bieżące</t>
  </si>
  <si>
    <t>Stan funduszy na koniec roku, w tym:</t>
  </si>
  <si>
    <t>6439</t>
  </si>
  <si>
    <t>3250</t>
  </si>
  <si>
    <t>4610</t>
  </si>
  <si>
    <t>Gospodarka leśna</t>
  </si>
  <si>
    <t>02001</t>
  </si>
  <si>
    <t>§ 0830  - Wpływy z usług</t>
  </si>
  <si>
    <t>§ 0920  - Odsetki</t>
  </si>
  <si>
    <t>Dotacja dla Urzędu Marszałkowskiego na projekt "Znakowanie turystyczne Warmii i Mazur"</t>
  </si>
  <si>
    <t>Dotacja na zakup alkometru dla Komendy Powiatowej Policji w Olecku</t>
  </si>
  <si>
    <t>§0690-opłaty i kary z tyt.gosp.korzystania ze środowiska</t>
  </si>
  <si>
    <t>§2710-wpływy z tyt.pomocy finans.udziel.między j.s.t.na dofin.własnych zadań bieżących</t>
  </si>
  <si>
    <t>§ 6260 - dotacja z f-szy cel.na realiz.inwest.jedn.sekt.fin.publ.</t>
  </si>
  <si>
    <t xml:space="preserve">Plan przychodów i wydatków Powiatowego Funduszu Ochrony Środowiska i Gospodarki Wodnej </t>
  </si>
  <si>
    <t>Wydatki majątkowe, w tym</t>
  </si>
  <si>
    <t>Odsetki od kredytów i pożyczek</t>
  </si>
  <si>
    <t>Przewidywany stan na koniec roku</t>
  </si>
  <si>
    <t>Wyemitowane papiery wartościowe</t>
  </si>
  <si>
    <t>Kredyty</t>
  </si>
  <si>
    <t>Pożyczki</t>
  </si>
  <si>
    <t>Przyjęte depozyty</t>
  </si>
  <si>
    <t>Wymagalne zobowiązania:</t>
  </si>
  <si>
    <t>1) jednostek budżetowych,</t>
  </si>
  <si>
    <t>2) wynikające z:</t>
  </si>
  <si>
    <t>c) udzielonych poręczeń i gwarancji,</t>
  </si>
  <si>
    <t>d) innych tytułów,</t>
  </si>
  <si>
    <t>Łączna kwota długu na koniec roku budżetowego</t>
  </si>
  <si>
    <t>Procentowy udział długu w dochodach</t>
  </si>
  <si>
    <t>z opłat</t>
  </si>
  <si>
    <t>z majątku jednostki</t>
  </si>
  <si>
    <t>z udziału w podatkach</t>
  </si>
  <si>
    <t>Spłata zaciągniętych pożyczek, kredytów, w tym:</t>
  </si>
  <si>
    <t>D.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</si>
  <si>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</si>
  <si>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</si>
  <si>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</si>
  <si>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</si>
  <si>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</si>
  <si>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</si>
  <si>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</si>
  <si>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</si>
  <si>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</si>
  <si>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</si>
  <si>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- na zadania własne (§ 2130 i § 6430)</t>
  </si>
  <si>
    <t>Przewidywane wykonanie 2002</t>
  </si>
  <si>
    <t>Nagr.i wyd.nie zal.do wynagr</t>
  </si>
  <si>
    <t>kwota dotacji</t>
  </si>
  <si>
    <t>Wyrównanie  z tyt.rozliczenia dotacji za 2002rok</t>
  </si>
  <si>
    <t xml:space="preserve"> </t>
  </si>
  <si>
    <t xml:space="preserve">- w ramach porozumień (umów) z j.s.t </t>
  </si>
  <si>
    <t>Udziały powiatu w podatkach stanow.dochód budżetu państwa</t>
  </si>
  <si>
    <t>podatek doch.od osób fizyczn.</t>
  </si>
  <si>
    <t>Przebudowa chodnika przy Placu Wolności (od ulicy Stromej do ulicy Jeziornej)</t>
  </si>
  <si>
    <t>Dochody od osób prawnych,  fizycznych i  innych jedn.nie posiad.osobow.prawnej</t>
  </si>
  <si>
    <t>Poradnie psychologiczno-pedagogiczne</t>
  </si>
  <si>
    <t>Wydatki osob.nie zal. do wynagrodzeń</t>
  </si>
  <si>
    <t>Plan przychodów i wydatków Powiatowego Funduszu Gospodarki Zasobem Geodezyjnym i Kartograficznym</t>
  </si>
  <si>
    <t>w zł.</t>
  </si>
  <si>
    <t>§ 2960-przelewy redystrybucyjne</t>
  </si>
  <si>
    <t>§ 4210-zakup matriałów i wyposażenia</t>
  </si>
  <si>
    <t>§ 4270-zakup usług remontowych</t>
  </si>
  <si>
    <t>§ 4300-zakup usług pozostałych</t>
  </si>
  <si>
    <t>Wydatki majątkowe</t>
  </si>
  <si>
    <t>§ 6120- wydatki na zakupy inwestycyjne funduszy celowych</t>
  </si>
  <si>
    <t>Kwota dotacji</t>
  </si>
  <si>
    <t xml:space="preserve"> - Gmina Kowale Oleckie</t>
  </si>
  <si>
    <t>Urzędy marszałkowskie</t>
  </si>
  <si>
    <t>wydatki inwestycyjne jednostek budżetowych</t>
  </si>
  <si>
    <t>Wydatki na zakupy inwestycyjne</t>
  </si>
  <si>
    <t>Wynagr. osobowe pracowników</t>
  </si>
  <si>
    <t>Wynagr. os. czł. korp. sł. cywiln.</t>
  </si>
  <si>
    <t>Nazwa zadania</t>
  </si>
  <si>
    <t>§ 6120- wydatki na zakupy inwestycyjne</t>
  </si>
  <si>
    <t>4580</t>
  </si>
  <si>
    <t>kary i odszkod.na rzecz os.fiz.</t>
  </si>
  <si>
    <t xml:space="preserve">dochody z najmu i dzierżawy składników majątkowych </t>
  </si>
  <si>
    <t xml:space="preserve">środki na finan. własnych inwest. pozysk.z innych źródeł </t>
  </si>
  <si>
    <t>środki na finansowanie własnych inwest.pozysk. z innych źródeł</t>
  </si>
  <si>
    <t>Kredyty zaciągane w bankach krajowych</t>
  </si>
  <si>
    <t>Ośrodki informacji turystycznej</t>
  </si>
  <si>
    <t xml:space="preserve"> - dotacja z samorządu wojewódzkiego</t>
  </si>
  <si>
    <t>11.</t>
  </si>
  <si>
    <t>80123</t>
  </si>
  <si>
    <t>Licea profilowane</t>
  </si>
  <si>
    <t>Drogi publiczne powiatowe</t>
  </si>
  <si>
    <t xml:space="preserve"> - Gmina Wieliczki</t>
  </si>
  <si>
    <t xml:space="preserve"> - Gmina Olecko</t>
  </si>
  <si>
    <t xml:space="preserve"> - Gmina Świętajno</t>
  </si>
  <si>
    <t>4420</t>
  </si>
  <si>
    <t>Podróże służbowe zagraniczne</t>
  </si>
  <si>
    <t>Opracowania geodez. i kartogr.</t>
  </si>
  <si>
    <t>Centrum Edukacji i Rozwoju Zawodowego w Olecku</t>
  </si>
  <si>
    <t>3240</t>
  </si>
  <si>
    <t>Samorząd województwa</t>
  </si>
  <si>
    <t>Dział, rozdz.</t>
  </si>
  <si>
    <t>§</t>
  </si>
  <si>
    <t>010</t>
  </si>
  <si>
    <t>część równoważąca subwencji ogólnej dla powiatów</t>
  </si>
  <si>
    <t>ROLNICTWO I ŁOWIECTWO</t>
  </si>
  <si>
    <t>01021</t>
  </si>
  <si>
    <t>3020</t>
  </si>
  <si>
    <t>do Uchwały Rady Powiatu w Olecku  nr......../……/……</t>
  </si>
  <si>
    <t xml:space="preserve">Załącznik nr 7 do Uchwały Rady Powiatu w Olecku Nr......./........../... z dn.............. </t>
  </si>
  <si>
    <t>Załącznik nr 10</t>
  </si>
  <si>
    <t>Załącznik Nr 11 do Uchwały Rady Powiatu             w Olecku Nr ....../...../.....                z dnia ............</t>
  </si>
  <si>
    <t>Dochody i wydatki związane z realizacją bieżących zadań własnych powiatu w 2009 roku</t>
  </si>
  <si>
    <t>Załacznik Nr 12 do Uchwały Rady Powiatu  w Olecku Nr ..../......./.....        z dnia ............</t>
  </si>
  <si>
    <t xml:space="preserve">Załącznik nr 13 do Uchwały Rady Powiatu  w Olecku  ..../....../....                                                                                          z dnia ................ </t>
  </si>
  <si>
    <t>Załącznik nr 14a</t>
  </si>
  <si>
    <t>do uchwały Rady Powiatu w Olecku nr ....../...../......</t>
  </si>
  <si>
    <t>Zalącznik Nr 1 do Uchwały Rady Powiatu w Olecku Nr …./…./… z dnia …………</t>
  </si>
  <si>
    <t>Struktura %</t>
  </si>
  <si>
    <t>Struktura % (7 : 6)</t>
  </si>
  <si>
    <t>bieżące</t>
  </si>
  <si>
    <t>majątkowe</t>
  </si>
  <si>
    <t>Dotacje celowe na finansowanie inwestycji jednostek sektora finansów publicznych</t>
  </si>
  <si>
    <t>dotacje celowe otrzymane z gmin na zadania bieżące</t>
  </si>
  <si>
    <t>0470</t>
  </si>
  <si>
    <t>wpływy z opłat za zarząd nieruchomościami</t>
  </si>
  <si>
    <t xml:space="preserve">d) </t>
  </si>
  <si>
    <t>Gospodarka komunalna i ochrona środowiska</t>
  </si>
  <si>
    <t>Fundusz Ochrony Środowiska i Gospodarki Wodnej</t>
  </si>
  <si>
    <t xml:space="preserve">                                     </t>
  </si>
  <si>
    <t>Szkolenie członków korpusu służby cywilnej</t>
  </si>
  <si>
    <t>4550</t>
  </si>
  <si>
    <t>Szkol. prac.niebędących czł.sł.cywilnej</t>
  </si>
  <si>
    <t>Zakup leków i mat.medycznych</t>
  </si>
  <si>
    <t>Zakup środków żywności</t>
  </si>
  <si>
    <t>Przeciwdziałanie alkoholizmowi</t>
  </si>
  <si>
    <t>dotacje celowe otrzymane od samorządu województwa na zadania bieżące realizowane na podstawie umów</t>
  </si>
  <si>
    <t>Komenda Powiatowa Państwowej Straży Pożarnej w Olecku</t>
  </si>
  <si>
    <t>Nazwa zadania inwestycyjnego i okres realizacji w roku budżetowym</t>
  </si>
  <si>
    <t>dotacje celowe otrzymane z powiatu na zadania bieżące</t>
  </si>
  <si>
    <t>Dotacje celowe z budżetu na dofinansowanie zadań zleconych do realizacji stowarzyszeniom</t>
  </si>
  <si>
    <t>4015</t>
  </si>
  <si>
    <t>4016</t>
  </si>
  <si>
    <t>4115</t>
  </si>
  <si>
    <t>4116</t>
  </si>
  <si>
    <t>4125</t>
  </si>
  <si>
    <t>4126</t>
  </si>
  <si>
    <t>4175</t>
  </si>
  <si>
    <t>4176</t>
  </si>
  <si>
    <t>4215</t>
  </si>
  <si>
    <t>4216</t>
  </si>
  <si>
    <t>4225</t>
  </si>
  <si>
    <t>4226</t>
  </si>
  <si>
    <t>4245</t>
  </si>
  <si>
    <t>4246</t>
  </si>
  <si>
    <t>4305</t>
  </si>
  <si>
    <t>4306</t>
  </si>
  <si>
    <t>4425</t>
  </si>
  <si>
    <t>4426</t>
  </si>
  <si>
    <t>4435</t>
  </si>
  <si>
    <t>4436</t>
  </si>
  <si>
    <t>4755</t>
  </si>
  <si>
    <t>4756</t>
  </si>
  <si>
    <t>B.Środki i dotacje otrzymane od innych jst oraz innych jednostek zalicznych do sektora finansów publicznych</t>
  </si>
  <si>
    <t>75405</t>
  </si>
  <si>
    <t>Komendy Powiatowe Policji</t>
  </si>
  <si>
    <t>6170</t>
  </si>
  <si>
    <t xml:space="preserve">Wpłaty jednostek na fundusz celowy na finansowanie zadań inwestycyjnych </t>
  </si>
  <si>
    <t>- na zadania zlecone (§ 2110,  i §6410)</t>
  </si>
  <si>
    <t>2010 r.</t>
  </si>
  <si>
    <t>2110, 6410</t>
  </si>
  <si>
    <t>Zakup materiałów i wyposażźenia</t>
  </si>
  <si>
    <t xml:space="preserve">: </t>
  </si>
  <si>
    <t>spłata kredytów krajowych</t>
  </si>
  <si>
    <t>spłata pożyczek krajowych</t>
  </si>
  <si>
    <t>VI.</t>
  </si>
  <si>
    <t>VIII.1.</t>
  </si>
  <si>
    <t>VIII.2.</t>
  </si>
  <si>
    <t>Wsparcie zadań publicznych powiatu w zakresie kultury, sztuki, ochrony dóbr kultury i tradycji, w tym mniejszości narodowych oraz rozwój i promocja walorów turystycznych powiatu.</t>
  </si>
  <si>
    <t>OGÓŁEM KWOTA DOTACJI</t>
  </si>
  <si>
    <t>Umasowienie sportu wsród dzieci, młodzieży                        i dorosłych, promocja powiatu na imprezach ogólnopolskich oraz organizacja imprez ponadlokalnych na terenie powiatu oleckiego</t>
  </si>
  <si>
    <t>§ 4300 - zakup usług pozostałych</t>
  </si>
  <si>
    <t xml:space="preserve"> § 4210 - zakup materiałów i wyposażenia</t>
  </si>
  <si>
    <t>§ 2450 - dotacje przekazane z funduszy celowych na realizację zadań bieżących dla jednostek niezalicznych do sektora finansów publicznych</t>
  </si>
  <si>
    <t>§ 2710 - wydatki na pomoc finansową udzielaną na podstawie porozumień z jst na dofinansow. zadań bieżących</t>
  </si>
  <si>
    <t>§ 2440 - dotacje przekazane z funduszy celowych na realizację zadań bieżących dla jednostek sektora finansów publicznych</t>
  </si>
  <si>
    <t>§ 4700 - szkolenia osób nie będących członkami służby cywilnej</t>
  </si>
  <si>
    <t>wpływy z tytułu pomocy finansowej udzielanej między j.s.t. na dofinansowanie własnych zakupów inwestycyjnych</t>
  </si>
  <si>
    <t>Przewidywane wykonanie 2008</t>
  </si>
  <si>
    <t>Dochody i wydatki związane z realizacją zadań z zakresu administracji rządowej i innych zadań zleconych odrębnymi ustawami w 2009 r.</t>
  </si>
  <si>
    <t>UMOWY i POROZUMIENIA</t>
  </si>
  <si>
    <t>2710</t>
  </si>
  <si>
    <t>Dotacje celowe na pomoc fin.udzielaną między jst.na dofin.bieżących zadań własnych</t>
  </si>
  <si>
    <t xml:space="preserve">Wynagrodzenia bezosobowe </t>
  </si>
  <si>
    <t>Dochody i wydatki związane z realizacją zadań  realizowanych na podstwaie umów (porozumień) z jednostkami samorządu terytorialnego w 2009 roku</t>
  </si>
  <si>
    <t>Przewidywane wykonanie          za 2008</t>
  </si>
  <si>
    <t>Projekt planu    na 2009</t>
  </si>
  <si>
    <t>Prognoza kwoty długu powiatu na rok 2009 i lata następne</t>
  </si>
  <si>
    <t>Przewidywane wykonanie na koniec 2008 r.</t>
  </si>
  <si>
    <t>Załącznik Nr 9 do uchwały Rady Powiatu Nr   ……/……/… z dnia ………………..</t>
  </si>
  <si>
    <t xml:space="preserve">Lp. </t>
  </si>
  <si>
    <t>Stan środków obrotowych na początek roku</t>
  </si>
  <si>
    <t>Stan środków obrotowych na koniec roku</t>
  </si>
  <si>
    <t>Rozliczenie z budżetwm z tytułu wpłat nadwyżek środków za 2008 rok</t>
  </si>
  <si>
    <t>ogółem</t>
  </si>
  <si>
    <t>dotacje z budżetu</t>
  </si>
  <si>
    <t>inwestycje</t>
  </si>
  <si>
    <t>w tym: wpłata do budżetu</t>
  </si>
  <si>
    <t>§ 2650,§ 2660</t>
  </si>
  <si>
    <t xml:space="preserve">                            Plan przychodów i wydatków gospodarstwa pomocniczych oraz dochodów i wydatków rachunków dochodów własnych na 2009 r.</t>
  </si>
  <si>
    <t>Gospodarstwa pomocnicze</t>
  </si>
  <si>
    <t>1. Gospodarstwo Pomocnicze przy ZSLiZ w Olecku Ośrodek Wypoczynkowo - Szkoleniowy "Dworek Mazurski"</t>
  </si>
  <si>
    <t>Rachunki dochodów własnych jednostek budżetowych</t>
  </si>
  <si>
    <t>1. Zespół Szkół Technicznych w Olecku</t>
  </si>
  <si>
    <t>2. Zespół Szkół Licealnych i Zawodowych w Olecku</t>
  </si>
  <si>
    <t>3. Ośrodek Szkolno-Wychowawczy dla Dzieci Głuchych w Olecku</t>
  </si>
  <si>
    <t>4. Dom im. Janusza Korczaka w Olecku</t>
  </si>
  <si>
    <t>5. Powiatowy Zarząd Dróg w Olecku</t>
  </si>
  <si>
    <t>Przewidywane wykonanie w 2008 r.</t>
  </si>
  <si>
    <t>Plan na 2009</t>
  </si>
  <si>
    <t xml:space="preserve"> A. Dotacje i środki z budżetu państwa ( np.. Od wojewody, MEN, UKFiS, ...)</t>
  </si>
  <si>
    <t>2009 rok</t>
  </si>
  <si>
    <t>Program: RPO 2007-2013 "Znakowanie turystyczne regionu Warmii i Mazur"</t>
  </si>
  <si>
    <t xml:space="preserve">Działanie 2.1 Wzrost potencjału turystycznego </t>
  </si>
  <si>
    <t>Poddziałanie 2.1.4 Publiczna infrastruktura turystyczna i okołoturystyczna</t>
  </si>
  <si>
    <t>dotacja na zadania inwestycyjne</t>
  </si>
  <si>
    <t>630, 63003</t>
  </si>
  <si>
    <t>§ 6639</t>
  </si>
  <si>
    <t>§ 4115</t>
  </si>
  <si>
    <t>§ 4116</t>
  </si>
  <si>
    <t>§ 4125</t>
  </si>
  <si>
    <t>§ 4126</t>
  </si>
  <si>
    <t>§ 4175</t>
  </si>
  <si>
    <t>§ 4176</t>
  </si>
  <si>
    <t>§ 4215</t>
  </si>
  <si>
    <t>§ 4216</t>
  </si>
  <si>
    <t>§ 4305</t>
  </si>
  <si>
    <t>§ 4306</t>
  </si>
  <si>
    <t>§ 4425</t>
  </si>
  <si>
    <t>§ 4426</t>
  </si>
  <si>
    <t>§ 4435</t>
  </si>
  <si>
    <t>§ 4436</t>
  </si>
  <si>
    <t>Działanie IX. Rozwój wykształcenia i kompetencji w regionach</t>
  </si>
  <si>
    <t>Działanie 9.1.2 Wyrówynywanie szans edukacyjnych uczniów z grup o utrudnionym dostępie do edukacji oraz zmniejszenie różnic w jakości usług edukacyjnych</t>
  </si>
  <si>
    <t>Tytuł projektu:I ty możesz zrobić karierę! Zrealizuj swoje marzenia!</t>
  </si>
  <si>
    <t>Program Operacyjny Kapitał Ludzki</t>
  </si>
  <si>
    <t>801, 80195</t>
  </si>
  <si>
    <t>§ 4118</t>
  </si>
  <si>
    <t>§ 4128</t>
  </si>
  <si>
    <t>§ 4178</t>
  </si>
  <si>
    <t>§ 4218</t>
  </si>
  <si>
    <t>§ 4248</t>
  </si>
  <si>
    <t>§ 4308</t>
  </si>
  <si>
    <t>§ 4748</t>
  </si>
  <si>
    <t>§ 4758</t>
  </si>
  <si>
    <t>2.4</t>
  </si>
  <si>
    <t>Tytuł projektu:Open Your Eyes And See - Debating Film Club</t>
  </si>
  <si>
    <t>Priorytet: VI Rynek pracy otwarty na wszystko</t>
  </si>
  <si>
    <t>Działanie 6.1 Poprawa dostępu do zatrudnienia oraz wspieranie katywności zawodowej w regionie</t>
  </si>
  <si>
    <t>Poddziałanie 6.1.2 Wsparcie powiatowych i wojewódzkich urzędów pracy w realizacji zadań na rzecz aktywności zawodowej osób bezrobotnych w regionie "Kompetentny pracownik"</t>
  </si>
  <si>
    <t>§ 4018</t>
  </si>
  <si>
    <t>§ 4048</t>
  </si>
  <si>
    <t>2011 r.</t>
  </si>
  <si>
    <t>2012 r.</t>
  </si>
  <si>
    <t>2013 r.</t>
  </si>
  <si>
    <t>853, 85333</t>
  </si>
  <si>
    <t>2.5</t>
  </si>
  <si>
    <t>Priorytet: VII Promocja integracji społecznej</t>
  </si>
  <si>
    <t>Działanie 7.2 Przeciwdziałanie wykluczeniu i wzmocnienie sektora ekonomii społecznej</t>
  </si>
  <si>
    <t>Poddziałanie: 7.2.1 Aktywizacja zawodowa i społeczna osób zagrożonych wykluczeniem społecznym</t>
  </si>
  <si>
    <t>853, 85395</t>
  </si>
  <si>
    <t>§ 4019</t>
  </si>
  <si>
    <t>§ 4119</t>
  </si>
  <si>
    <t>§ 4129</t>
  </si>
  <si>
    <t>§ 4179</t>
  </si>
  <si>
    <t>§ 4219</t>
  </si>
  <si>
    <t>§ 4309</t>
  </si>
  <si>
    <t>§ 4749</t>
  </si>
  <si>
    <t>2.6</t>
  </si>
  <si>
    <t>Priorytet: VIII Regionalne kadry gospodarki</t>
  </si>
  <si>
    <t>Działanie 8.1. Rozwój pracowników i przedsiębiorstw w regionie</t>
  </si>
  <si>
    <t>Poddziałanie: 8.1.2 Wsparcie procesów adaptacyjnych i modernizacyjnych w regionie</t>
  </si>
  <si>
    <t>§ 4289</t>
  </si>
  <si>
    <t>§ 4288</t>
  </si>
  <si>
    <t>§ 4378</t>
  </si>
  <si>
    <t>§ 4379</t>
  </si>
  <si>
    <t>§ 4408</t>
  </si>
  <si>
    <t>§ 4409</t>
  </si>
  <si>
    <t>§ 4759</t>
  </si>
  <si>
    <t>Tytuł projektu: "Wyższe kwalifikacje - lepsze perspektywy"</t>
  </si>
  <si>
    <t>2.7</t>
  </si>
  <si>
    <t>Tytuł projektu: Współczesność i perspektywy rozwoju przemysłu transportowego w Europie oraz ich konsekwencje dla środowiska naturalnego</t>
  </si>
  <si>
    <t>Comenius - partnerskie projekty szkół</t>
  </si>
  <si>
    <t>854, 85495</t>
  </si>
  <si>
    <t>§ 4217</t>
  </si>
  <si>
    <t>§ 4307</t>
  </si>
  <si>
    <t>§ 4427</t>
  </si>
  <si>
    <t>4019</t>
  </si>
  <si>
    <t>4119</t>
  </si>
  <si>
    <t>4129</t>
  </si>
  <si>
    <t>4179</t>
  </si>
  <si>
    <t>4288</t>
  </si>
  <si>
    <t>4289</t>
  </si>
  <si>
    <t>4309</t>
  </si>
  <si>
    <t>4379</t>
  </si>
  <si>
    <t>4408</t>
  </si>
  <si>
    <t>4409</t>
  </si>
  <si>
    <t>4749</t>
  </si>
  <si>
    <t>4759</t>
  </si>
  <si>
    <t>Plan na 2009 r</t>
  </si>
  <si>
    <t>Plan 2009</t>
  </si>
  <si>
    <t>Dotacje celowe na zadania własne gminy realizowane przez podmioty należące i nienależące do sektora finansów publicznych w 2009r.</t>
  </si>
  <si>
    <t>Dofinansowanie do przebudowy ulicy Kasprowicza na odcinku od ulicy Batorego do ulicy Kościuszki i Rzeźnickiej</t>
  </si>
  <si>
    <t xml:space="preserve"> C. Inne źródła</t>
  </si>
  <si>
    <t>środki na dofinansowanie własnych zadań bieżących powiatów pozyskane z innych żródeł</t>
  </si>
  <si>
    <t>6610</t>
  </si>
  <si>
    <t>Zakłady opiekuńczo-lecznicze i pielęgnacyjno-opiekuńcze</t>
  </si>
  <si>
    <t>85117</t>
  </si>
  <si>
    <t>6220</t>
  </si>
  <si>
    <t>Dotacje celowe z budżetu na dofinansowanie kosztów realizacji inwestycji innych jednostek sektora finansów publicznych</t>
  </si>
  <si>
    <t xml:space="preserve">                                 Limity wydatków na wieloletnie programy inwestycyjne w latach 2009 - 2011                                                                                        </t>
  </si>
  <si>
    <t xml:space="preserve">                                 Zadania inwestycyjne w 2009 r.                                                                                              </t>
  </si>
  <si>
    <t xml:space="preserve">                                   Pozostałe wydatki majątkowe na 2009 rok</t>
  </si>
  <si>
    <t>Plan na 2009 rok</t>
  </si>
  <si>
    <t>"Przebudowa drogi powiatowej nr 1830 N "Niedźwiedzkie - Wilkasy - Sobole" na odcinku Niedźwiedzkie - Wilkasy</t>
  </si>
  <si>
    <t>rok budżetowy 2009 (8+9+10+11)</t>
  </si>
  <si>
    <t>Zakup samochodu lekkiego ratowniczo-gaśniczego</t>
  </si>
  <si>
    <t>Przebudowa chodnika przy Placu Wolności (od budynku Plac Wolności 2 w kierunku ulicy Cichej)</t>
  </si>
  <si>
    <t>Przebudowa chodnika przy ulicy Jeziornej</t>
  </si>
  <si>
    <t>Przebudowa chodnika przy ulicy Szosa Świętajno</t>
  </si>
  <si>
    <t>"Przebudowa ulic powiatowych miasta Olecko - ulice: Grunwaldzka, Kościuszki,Plac Zamkowy, Zamkowa, Mazurska,Syrokomli, Norwida, Dąbrowskiej"</t>
  </si>
  <si>
    <t>"Budowa drogi Nr 1899 N Olecko - Krupin - Szczecinki - II etap"</t>
  </si>
  <si>
    <t>"Przebudowa drogi powiatowej Nr 1940 N na odcinku Zatyki - Kijewo"</t>
  </si>
  <si>
    <t>Dotacja celowa na pomoc finansową udzielaną między jst na dofin.własnych zadań inwestycyjnych</t>
  </si>
  <si>
    <t>Szkolenia prac.nieb.czł.sł.cywilnej</t>
  </si>
  <si>
    <t>4080</t>
  </si>
  <si>
    <t>Uposażenia i świadczenia pieniężne wypł.przez okres roku funkcjonariuszom zwolnionym ze służby</t>
  </si>
  <si>
    <t>Dotacje podmiotowe w 2009 r.</t>
  </si>
  <si>
    <t>Nazwa instytucji</t>
  </si>
  <si>
    <t>Szkoły podstawowe specjalne przy Centrum Edukacji Specjalnej</t>
  </si>
  <si>
    <t>Przedszkola specjalne przy Centrum Edukacji Specjalnej</t>
  </si>
  <si>
    <t>Gimnazium specjalne przy Centrum Edikacji Specjalnej</t>
  </si>
  <si>
    <t>Licea Ogólnokształcace, w tym:</t>
  </si>
  <si>
    <t>Zakład Doskonalenia Zawodowego w Białymstoku</t>
  </si>
  <si>
    <t>Szkoły prowadzone przed J.C. Dzioba w Kowalach Oleckich</t>
  </si>
  <si>
    <t>Szkoła Społecznego Towarzystwa Oświatowego w Olecku</t>
  </si>
  <si>
    <t>Szkoły zawodowe, w tym:</t>
  </si>
  <si>
    <t>Zasadnicza szkoła zawodowa - Szkoła przyspsabiająca do pracy przy Centrum Edukacji Specjalnej</t>
  </si>
  <si>
    <t>Niepubliczna poradnia psychologiczno-pedagogiczna przy Środowiskowym Domu Samopomocy w Olecku</t>
  </si>
  <si>
    <t>85195</t>
  </si>
  <si>
    <t>"Doposażenie Szpitala w sprzęt i aparaturę medyczną"</t>
  </si>
  <si>
    <t>"Adaptacja parteru starej części Szpitala na zakład rehabilitacji leczniczej"</t>
  </si>
  <si>
    <t>"Adaptacja pomieszczeń w starej części Szpitala na poradnię przeciwgruźliczą"</t>
  </si>
  <si>
    <t>"Rozbudowa i modernizacja bazy kształcenia zawodowego w powiecie oleckim"</t>
  </si>
  <si>
    <t>"Termomodernizacja budynków użyteczności publicznej"</t>
  </si>
  <si>
    <t>4048</t>
  </si>
  <si>
    <t>Promocja jednostek samorządu tereytorialnego</t>
  </si>
  <si>
    <t xml:space="preserve">                                                                                       </t>
  </si>
  <si>
    <t>§ 4360 - zakup rozmów telefon. telefonii komórkowej</t>
  </si>
  <si>
    <t>2.3</t>
  </si>
  <si>
    <t>Priorytet 9: Polityka regionalna i działania transgraniczne</t>
  </si>
  <si>
    <t>Tytuł projektu: Wirtualny przewodnik po krainie EGO</t>
  </si>
  <si>
    <t>Norweski Mechanizm Finansowy</t>
  </si>
  <si>
    <t>750, 75075</t>
  </si>
  <si>
    <t>Rodzaj zadłużenia</t>
  </si>
  <si>
    <t>Załącznik nr 14 do Uchwały Rady Powiatu w Olecku nr …../…./…..  z dnia ………</t>
  </si>
  <si>
    <t>Składki na Fundusz Pracy</t>
  </si>
  <si>
    <t>Obrona cywilna</t>
  </si>
  <si>
    <t>Obrona Cywilna</t>
  </si>
  <si>
    <t>75414</t>
  </si>
  <si>
    <t>Pozostałe opłaty i składki</t>
  </si>
  <si>
    <t>Zakup akcesoriów komp.</t>
  </si>
  <si>
    <t>Środki pozyskane ze źródeł zagranicznych</t>
  </si>
  <si>
    <t>2. Dotacje ze źródeł zagranicznych</t>
  </si>
  <si>
    <t>PLAN DOCHODÓW BUDŻETU POWIATU NA ROK 2009</t>
  </si>
  <si>
    <t>Przewidywane wykonanie 2008 roku</t>
  </si>
  <si>
    <t>Projekt planu na 2009 rok</t>
  </si>
  <si>
    <t xml:space="preserve">p.w. 2008 </t>
  </si>
  <si>
    <t>planu 2009</t>
  </si>
  <si>
    <t>6300</t>
  </si>
  <si>
    <t>PLAN WYDATKÓW BUDŻETU POWIATU NA ROK 2009</t>
  </si>
  <si>
    <t>Pozostałe odsetki</t>
  </si>
  <si>
    <t>630</t>
  </si>
  <si>
    <t>63003</t>
  </si>
  <si>
    <t>6639</t>
  </si>
  <si>
    <t>TURYSTYKA</t>
  </si>
  <si>
    <t>Zadania w zakresie upowszechniania turystyki</t>
  </si>
  <si>
    <t>Dotacje celowe przekazane dla samorządu województwa na inwestycje i zakupy inwestycyjne realizowane na podstawie porozumień z j.s.t.</t>
  </si>
  <si>
    <t>Dotacje celowe przekazane gminie na zadania bieżące realizowane na podstawie porozumień między j.s.t.</t>
  </si>
  <si>
    <t>Zakup usług obejmujących tłumaczenia</t>
  </si>
  <si>
    <t>4745</t>
  </si>
  <si>
    <t>4746</t>
  </si>
  <si>
    <t>4950</t>
  </si>
  <si>
    <t>Różnice kursowe</t>
  </si>
  <si>
    <t>3000</t>
  </si>
  <si>
    <t>Wpłaty jednostek na fundusz celowy</t>
  </si>
  <si>
    <t>8010</t>
  </si>
  <si>
    <t>8060</t>
  </si>
  <si>
    <t>Rozliczenie z bankami związane z obsługą długu publicznego</t>
  </si>
  <si>
    <t>Odsetki i opłaty od otrzymanych kredytów i pożyczek zagranicznych</t>
  </si>
  <si>
    <t xml:space="preserve">Dot.podmiot z budż. dla szkół niepub. </t>
  </si>
  <si>
    <t>80147</t>
  </si>
  <si>
    <t>Wydatki inwestycyjne jednostek budżetowych</t>
  </si>
  <si>
    <t>80148</t>
  </si>
  <si>
    <t>3050</t>
  </si>
  <si>
    <t>Zasądzone renty</t>
  </si>
  <si>
    <t>4248</t>
  </si>
  <si>
    <t>Kary i odszkodowania na rzecz osób fizycznych</t>
  </si>
  <si>
    <t>Koszty postępowania sądowego</t>
  </si>
  <si>
    <t>4758</t>
  </si>
  <si>
    <t>80197</t>
  </si>
  <si>
    <t>Gospodarstwo Pomocnicze</t>
  </si>
  <si>
    <t>2420</t>
  </si>
  <si>
    <t>Dotacja z budżetu dla gospodarstwa pomocniczego na pierwsze wyposażenie  w środki obrotowe</t>
  </si>
  <si>
    <t>4160</t>
  </si>
  <si>
    <t>Pokrycie przejętych zobowiązań po likwidowanym SPZOZ</t>
  </si>
  <si>
    <t>4378</t>
  </si>
  <si>
    <t>85334</t>
  </si>
  <si>
    <t>85395</t>
  </si>
  <si>
    <t>85446</t>
  </si>
  <si>
    <t>4217</t>
  </si>
  <si>
    <t>4307</t>
  </si>
  <si>
    <t>4427</t>
  </si>
  <si>
    <t>3. Subwencje</t>
  </si>
  <si>
    <t>4. Dochody własne</t>
  </si>
  <si>
    <t>- pozostałe dotacje i środki z innych źródeł</t>
  </si>
  <si>
    <t>wpływy z tytułu pomocy finansowej udzielanej między j.s.t. na dofinansowanie własnych zadań bieżących</t>
  </si>
  <si>
    <t>0590</t>
  </si>
  <si>
    <t>wpływy z opłat za koncesje i licencje</t>
  </si>
  <si>
    <t>2700</t>
  </si>
  <si>
    <t>Biblioteki pedagogiczne</t>
  </si>
  <si>
    <t xml:space="preserve">wpływy z tytułu pomocy finansowej udzielanej między j.s.t.na dofinansowanie własnych zadań inwestycyjnych </t>
  </si>
  <si>
    <t>Stołówki szkolne</t>
  </si>
  <si>
    <t>dochody z najmu i dzierżawy składników majatkowych</t>
  </si>
  <si>
    <t>dotacje celowe otrzymane z budżetu państwa na realizację bieżących zadań własnych powiatu</t>
  </si>
  <si>
    <t>12.</t>
  </si>
  <si>
    <t>85232</t>
  </si>
  <si>
    <t>h)</t>
  </si>
  <si>
    <t>Centra Integracji Społecznej</t>
  </si>
  <si>
    <t>2008</t>
  </si>
  <si>
    <t>dotacje rozwojowe oraz środki na finansowanie Wspólnej Polityki Rolnej</t>
  </si>
  <si>
    <t>6260</t>
  </si>
  <si>
    <t>dotacje otrzymane z funduszy celowych na dofinansowanie inwestycji jednostek sektora finansów publicznych</t>
  </si>
  <si>
    <t>Pomoc dla repatriantów</t>
  </si>
  <si>
    <t>2707</t>
  </si>
  <si>
    <t>75421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</si>
</sst>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u val="single"/>
      <sz val="12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0"/>
      <name val="Times New Roman"/>
      <family val="1"/>
    </font>
    <font>
      <sz val="8"/>
      <name val="Times New Roman"/>
      <family val="1"/>
    </font>
    <font>
      <b/>
      <u val="single"/>
      <sz val="7"/>
      <name val="Arial CE"/>
      <family val="0"/>
    </font>
    <font>
      <b/>
      <u val="single"/>
      <sz val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8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sz val="10"/>
      <color rgb="FF0061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9C65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i/>
      <sz val="10"/>
      <color rgb="FF7F7F7F"/>
      <name val="Times New Roman"/>
      <family val="2"/>
    </font>
    <font>
      <sz val="10"/>
      <color rgb="FFFF0000"/>
      <name val="Times New Roman"/>
      <family val="2"/>
    </font>
    <font>
      <b/>
      <sz val="18"/>
      <color theme="3"/>
      <name val="Cambria"/>
      <family val="2"/>
    </font>
    <font>
      <sz val="10"/>
      <color rgb="FF9C0006"/>
      <name val="Times New Roman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95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65" fontId="0" fillId="0" borderId="0" xfId="0" applyNumberFormat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0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0" fontId="12" fillId="0" borderId="13" xfId="0" applyFont="1" applyBorder="1" applyAlignment="1">
      <alignment wrapText="1"/>
    </xf>
    <xf numFmtId="0" fontId="10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 horizontal="left"/>
    </xf>
    <xf numFmtId="49" fontId="12" fillId="0" borderId="1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4" fillId="35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/>
    </xf>
    <xf numFmtId="49" fontId="7" fillId="36" borderId="10" xfId="0" applyNumberFormat="1" applyFont="1" applyFill="1" applyBorder="1" applyAlignment="1">
      <alignment wrapText="1"/>
    </xf>
    <xf numFmtId="41" fontId="12" fillId="0" borderId="13" xfId="0" applyNumberFormat="1" applyFont="1" applyBorder="1" applyAlignment="1">
      <alignment horizontal="center"/>
    </xf>
    <xf numFmtId="41" fontId="12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0" fillId="37" borderId="10" xfId="0" applyFont="1" applyFill="1" applyBorder="1" applyAlignment="1">
      <alignment/>
    </xf>
    <xf numFmtId="0" fontId="0" fillId="34" borderId="0" xfId="0" applyFill="1" applyBorder="1" applyAlignment="1">
      <alignment/>
    </xf>
    <xf numFmtId="0" fontId="4" fillId="37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2" fillId="0" borderId="10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9" fillId="37" borderId="10" xfId="0" applyFont="1" applyFill="1" applyBorder="1" applyAlignment="1">
      <alignment wrapText="1"/>
    </xf>
    <xf numFmtId="0" fontId="7" fillId="35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left" wrapText="1"/>
    </xf>
    <xf numFmtId="49" fontId="7" fillId="35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left" wrapText="1"/>
    </xf>
    <xf numFmtId="49" fontId="9" fillId="35" borderId="10" xfId="0" applyNumberFormat="1" applyFont="1" applyFill="1" applyBorder="1" applyAlignment="1">
      <alignment horizontal="left" wrapText="1"/>
    </xf>
    <xf numFmtId="0" fontId="9" fillId="35" borderId="10" xfId="0" applyFont="1" applyFill="1" applyBorder="1" applyAlignment="1">
      <alignment horizontal="left" wrapText="1"/>
    </xf>
    <xf numFmtId="49" fontId="9" fillId="34" borderId="10" xfId="0" applyNumberFormat="1" applyFont="1" applyFill="1" applyBorder="1" applyAlignment="1">
      <alignment wrapText="1"/>
    </xf>
    <xf numFmtId="0" fontId="9" fillId="37" borderId="10" xfId="0" applyFont="1" applyFill="1" applyBorder="1" applyAlignment="1">
      <alignment horizontal="left" wrapText="1"/>
    </xf>
    <xf numFmtId="49" fontId="9" fillId="34" borderId="10" xfId="0" applyNumberFormat="1" applyFont="1" applyFill="1" applyBorder="1" applyAlignment="1">
      <alignment horizontal="left" wrapText="1"/>
    </xf>
    <xf numFmtId="0" fontId="7" fillId="35" borderId="10" xfId="0" applyFont="1" applyFill="1" applyBorder="1" applyAlignment="1">
      <alignment wrapText="1"/>
    </xf>
    <xf numFmtId="49" fontId="9" fillId="37" borderId="10" xfId="0" applyNumberFormat="1" applyFont="1" applyFill="1" applyBorder="1" applyAlignment="1">
      <alignment horizontal="left" wrapText="1"/>
    </xf>
    <xf numFmtId="49" fontId="7" fillId="37" borderId="10" xfId="0" applyNumberFormat="1" applyFont="1" applyFill="1" applyBorder="1" applyAlignment="1">
      <alignment horizontal="left" wrapText="1"/>
    </xf>
    <xf numFmtId="10" fontId="9" fillId="34" borderId="10" xfId="0" applyNumberFormat="1" applyFont="1" applyFill="1" applyBorder="1" applyAlignment="1">
      <alignment/>
    </xf>
    <xf numFmtId="0" fontId="9" fillId="37" borderId="10" xfId="0" applyFont="1" applyFill="1" applyBorder="1" applyAlignment="1">
      <alignment vertical="center" wrapText="1"/>
    </xf>
    <xf numFmtId="0" fontId="9" fillId="37" borderId="20" xfId="0" applyFont="1" applyFill="1" applyBorder="1" applyAlignment="1">
      <alignment horizontal="right"/>
    </xf>
    <xf numFmtId="49" fontId="9" fillId="37" borderId="10" xfId="0" applyNumberFormat="1" applyFont="1" applyFill="1" applyBorder="1" applyAlignment="1">
      <alignment wrapText="1"/>
    </xf>
    <xf numFmtId="0" fontId="0" fillId="0" borderId="0" xfId="0" applyNumberFormat="1" applyAlignment="1">
      <alignment/>
    </xf>
    <xf numFmtId="0" fontId="4" fillId="35" borderId="14" xfId="0" applyFont="1" applyFill="1" applyBorder="1" applyAlignment="1">
      <alignment/>
    </xf>
    <xf numFmtId="0" fontId="4" fillId="37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38" borderId="10" xfId="0" applyFont="1" applyFill="1" applyBorder="1" applyAlignment="1">
      <alignment wrapText="1"/>
    </xf>
    <xf numFmtId="0" fontId="12" fillId="0" borderId="10" xfId="0" applyFont="1" applyBorder="1" applyAlignment="1">
      <alignment/>
    </xf>
    <xf numFmtId="0" fontId="10" fillId="38" borderId="10" xfId="0" applyFont="1" applyFill="1" applyBorder="1" applyAlignment="1">
      <alignment wrapText="1"/>
    </xf>
    <xf numFmtId="0" fontId="7" fillId="38" borderId="10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165" fontId="0" fillId="0" borderId="0" xfId="0" applyNumberFormat="1" applyFont="1" applyAlignment="1">
      <alignment/>
    </xf>
    <xf numFmtId="0" fontId="0" fillId="34" borderId="0" xfId="0" applyFill="1" applyAlignment="1">
      <alignment/>
    </xf>
    <xf numFmtId="0" fontId="10" fillId="38" borderId="10" xfId="0" applyFont="1" applyFill="1" applyBorder="1" applyAlignment="1">
      <alignment/>
    </xf>
    <xf numFmtId="0" fontId="12" fillId="0" borderId="10" xfId="0" applyFont="1" applyBorder="1" applyAlignment="1">
      <alignment horizontal="right"/>
    </xf>
    <xf numFmtId="41" fontId="12" fillId="0" borderId="13" xfId="0" applyNumberFormat="1" applyFont="1" applyBorder="1" applyAlignment="1">
      <alignment horizontal="left"/>
    </xf>
    <xf numFmtId="41" fontId="12" fillId="0" borderId="13" xfId="0" applyNumberFormat="1" applyFont="1" applyBorder="1" applyAlignment="1">
      <alignment horizontal="center" vertical="center"/>
    </xf>
    <xf numFmtId="41" fontId="12" fillId="0" borderId="10" xfId="0" applyNumberFormat="1" applyFont="1" applyBorder="1" applyAlignment="1">
      <alignment horizontal="left"/>
    </xf>
    <xf numFmtId="0" fontId="10" fillId="38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1" fontId="12" fillId="33" borderId="10" xfId="0" applyNumberFormat="1" applyFont="1" applyFill="1" applyBorder="1" applyAlignment="1">
      <alignment horizontal="center" vertical="center"/>
    </xf>
    <xf numFmtId="41" fontId="12" fillId="38" borderId="10" xfId="0" applyNumberFormat="1" applyFont="1" applyFill="1" applyBorder="1" applyAlignment="1">
      <alignment horizontal="center" vertical="center"/>
    </xf>
    <xf numFmtId="41" fontId="12" fillId="38" borderId="33" xfId="0" applyNumberFormat="1" applyFont="1" applyFill="1" applyBorder="1" applyAlignment="1">
      <alignment horizontal="center" vertical="center"/>
    </xf>
    <xf numFmtId="41" fontId="12" fillId="38" borderId="13" xfId="0" applyNumberFormat="1" applyFont="1" applyFill="1" applyBorder="1" applyAlignment="1">
      <alignment horizontal="center" vertical="center"/>
    </xf>
    <xf numFmtId="41" fontId="12" fillId="38" borderId="14" xfId="0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3" fontId="12" fillId="0" borderId="10" xfId="0" applyNumberFormat="1" applyFont="1" applyBorder="1" applyAlignment="1">
      <alignment/>
    </xf>
    <xf numFmtId="3" fontId="12" fillId="0" borderId="35" xfId="0" applyNumberFormat="1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4" fillId="34" borderId="20" xfId="0" applyFont="1" applyFill="1" applyBorder="1" applyAlignment="1">
      <alignment/>
    </xf>
    <xf numFmtId="0" fontId="10" fillId="34" borderId="14" xfId="0" applyFont="1" applyFill="1" applyBorder="1" applyAlignment="1">
      <alignment/>
    </xf>
    <xf numFmtId="3" fontId="10" fillId="34" borderId="14" xfId="0" applyNumberFormat="1" applyFont="1" applyFill="1" applyBorder="1" applyAlignment="1">
      <alignment/>
    </xf>
    <xf numFmtId="0" fontId="4" fillId="0" borderId="20" xfId="0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35" xfId="0" applyNumberFormat="1" applyFont="1" applyBorder="1" applyAlignment="1">
      <alignment/>
    </xf>
    <xf numFmtId="10" fontId="10" fillId="0" borderId="10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10" fillId="0" borderId="25" xfId="0" applyFont="1" applyBorder="1" applyAlignment="1">
      <alignment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/>
    </xf>
    <xf numFmtId="0" fontId="4" fillId="38" borderId="16" xfId="0" applyFont="1" applyFill="1" applyBorder="1" applyAlignment="1">
      <alignment horizontal="center" vertical="center"/>
    </xf>
    <xf numFmtId="0" fontId="4" fillId="38" borderId="39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vertical="center"/>
    </xf>
    <xf numFmtId="0" fontId="0" fillId="35" borderId="15" xfId="0" applyFont="1" applyFill="1" applyBorder="1" applyAlignment="1">
      <alignment/>
    </xf>
    <xf numFmtId="0" fontId="4" fillId="35" borderId="16" xfId="0" applyFont="1" applyFill="1" applyBorder="1" applyAlignment="1">
      <alignment horizontal="center" wrapText="1"/>
    </xf>
    <xf numFmtId="165" fontId="4" fillId="35" borderId="39" xfId="0" applyNumberFormat="1" applyFont="1" applyFill="1" applyBorder="1" applyAlignment="1">
      <alignment/>
    </xf>
    <xf numFmtId="0" fontId="0" fillId="0" borderId="13" xfId="0" applyBorder="1" applyAlignment="1">
      <alignment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0" fontId="4" fillId="37" borderId="36" xfId="0" applyFont="1" applyFill="1" applyBorder="1" applyAlignment="1">
      <alignment horizontal="center"/>
    </xf>
    <xf numFmtId="0" fontId="4" fillId="37" borderId="40" xfId="0" applyFont="1" applyFill="1" applyBorder="1" applyAlignment="1">
      <alignment/>
    </xf>
    <xf numFmtId="0" fontId="4" fillId="37" borderId="16" xfId="0" applyFont="1" applyFill="1" applyBorder="1" applyAlignment="1">
      <alignment/>
    </xf>
    <xf numFmtId="0" fontId="4" fillId="37" borderId="41" xfId="0" applyFont="1" applyFill="1" applyBorder="1" applyAlignment="1">
      <alignment horizontal="center"/>
    </xf>
    <xf numFmtId="0" fontId="0" fillId="37" borderId="42" xfId="0" applyFill="1" applyBorder="1" applyAlignment="1">
      <alignment/>
    </xf>
    <xf numFmtId="0" fontId="0" fillId="37" borderId="43" xfId="0" applyFill="1" applyBorder="1" applyAlignment="1">
      <alignment/>
    </xf>
    <xf numFmtId="0" fontId="4" fillId="37" borderId="15" xfId="0" applyFont="1" applyFill="1" applyBorder="1" applyAlignment="1">
      <alignment horizontal="center"/>
    </xf>
    <xf numFmtId="0" fontId="4" fillId="37" borderId="17" xfId="0" applyFont="1" applyFill="1" applyBorder="1" applyAlignment="1">
      <alignment/>
    </xf>
    <xf numFmtId="0" fontId="0" fillId="37" borderId="16" xfId="0" applyFill="1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10" fontId="10" fillId="35" borderId="10" xfId="0" applyNumberFormat="1" applyFont="1" applyFill="1" applyBorder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right" wrapText="1"/>
    </xf>
    <xf numFmtId="0" fontId="12" fillId="0" borderId="13" xfId="0" applyFont="1" applyBorder="1" applyAlignment="1">
      <alignment horizontal="right"/>
    </xf>
    <xf numFmtId="0" fontId="12" fillId="0" borderId="13" xfId="0" applyFont="1" applyBorder="1" applyAlignment="1">
      <alignment horizontal="left" wrapText="1"/>
    </xf>
    <xf numFmtId="49" fontId="10" fillId="34" borderId="20" xfId="0" applyNumberFormat="1" applyFont="1" applyFill="1" applyBorder="1" applyAlignment="1">
      <alignment horizontal="center"/>
    </xf>
    <xf numFmtId="49" fontId="10" fillId="38" borderId="20" xfId="0" applyNumberFormat="1" applyFont="1" applyFill="1" applyBorder="1" applyAlignment="1">
      <alignment horizontal="center"/>
    </xf>
    <xf numFmtId="49" fontId="10" fillId="38" borderId="10" xfId="0" applyNumberFormat="1" applyFont="1" applyFill="1" applyBorder="1" applyAlignment="1">
      <alignment horizontal="left"/>
    </xf>
    <xf numFmtId="49" fontId="12" fillId="0" borderId="20" xfId="0" applyNumberFormat="1" applyFont="1" applyBorder="1" applyAlignment="1">
      <alignment horizontal="center"/>
    </xf>
    <xf numFmtId="49" fontId="10" fillId="35" borderId="20" xfId="0" applyNumberFormat="1" applyFont="1" applyFill="1" applyBorder="1" applyAlignment="1">
      <alignment/>
    </xf>
    <xf numFmtId="49" fontId="12" fillId="35" borderId="10" xfId="0" applyNumberFormat="1" applyFont="1" applyFill="1" applyBorder="1" applyAlignment="1">
      <alignment horizontal="left"/>
    </xf>
    <xf numFmtId="49" fontId="10" fillId="38" borderId="20" xfId="0" applyNumberFormat="1" applyFont="1" applyFill="1" applyBorder="1" applyAlignment="1">
      <alignment/>
    </xf>
    <xf numFmtId="49" fontId="12" fillId="38" borderId="10" xfId="0" applyNumberFormat="1" applyFont="1" applyFill="1" applyBorder="1" applyAlignment="1">
      <alignment horizontal="left"/>
    </xf>
    <xf numFmtId="49" fontId="12" fillId="0" borderId="20" xfId="0" applyNumberFormat="1" applyFont="1" applyBorder="1" applyAlignment="1">
      <alignment/>
    </xf>
    <xf numFmtId="49" fontId="10" fillId="0" borderId="20" xfId="0" applyNumberFormat="1" applyFont="1" applyBorder="1" applyAlignment="1">
      <alignment/>
    </xf>
    <xf numFmtId="49" fontId="10" fillId="34" borderId="20" xfId="0" applyNumberFormat="1" applyFont="1" applyFill="1" applyBorder="1" applyAlignment="1">
      <alignment/>
    </xf>
    <xf numFmtId="49" fontId="12" fillId="34" borderId="10" xfId="0" applyNumberFormat="1" applyFont="1" applyFill="1" applyBorder="1" applyAlignment="1">
      <alignment horizontal="left"/>
    </xf>
    <xf numFmtId="49" fontId="12" fillId="0" borderId="10" xfId="0" applyNumberFormat="1" applyFont="1" applyBorder="1" applyAlignment="1">
      <alignment horizontal="left" wrapText="1"/>
    </xf>
    <xf numFmtId="49" fontId="10" fillId="35" borderId="10" xfId="0" applyNumberFormat="1" applyFont="1" applyFill="1" applyBorder="1" applyAlignment="1">
      <alignment horizontal="left"/>
    </xf>
    <xf numFmtId="49" fontId="12" fillId="34" borderId="20" xfId="0" applyNumberFormat="1" applyFont="1" applyFill="1" applyBorder="1" applyAlignment="1">
      <alignment/>
    </xf>
    <xf numFmtId="49" fontId="10" fillId="0" borderId="2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left"/>
    </xf>
    <xf numFmtId="49" fontId="10" fillId="35" borderId="20" xfId="0" applyNumberFormat="1" applyFont="1" applyFill="1" applyBorder="1" applyAlignment="1">
      <alignment horizontal="center"/>
    </xf>
    <xf numFmtId="49" fontId="12" fillId="38" borderId="10" xfId="0" applyNumberFormat="1" applyFont="1" applyFill="1" applyBorder="1" applyAlignment="1">
      <alignment/>
    </xf>
    <xf numFmtId="49" fontId="10" fillId="38" borderId="10" xfId="0" applyNumberFormat="1" applyFont="1" applyFill="1" applyBorder="1" applyAlignment="1">
      <alignment/>
    </xf>
    <xf numFmtId="49" fontId="10" fillId="35" borderId="10" xfId="0" applyNumberFormat="1" applyFont="1" applyFill="1" applyBorder="1" applyAlignment="1">
      <alignment/>
    </xf>
    <xf numFmtId="49" fontId="12" fillId="34" borderId="10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 horizontal="center"/>
    </xf>
    <xf numFmtId="49" fontId="10" fillId="35" borderId="10" xfId="0" applyNumberFormat="1" applyFont="1" applyFill="1" applyBorder="1" applyAlignment="1">
      <alignment horizontal="center"/>
    </xf>
    <xf numFmtId="49" fontId="12" fillId="34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wrapText="1"/>
    </xf>
    <xf numFmtId="10" fontId="10" fillId="38" borderId="10" xfId="0" applyNumberFormat="1" applyFont="1" applyFill="1" applyBorder="1" applyAlignment="1">
      <alignment/>
    </xf>
    <xf numFmtId="49" fontId="10" fillId="38" borderId="10" xfId="0" applyNumberFormat="1" applyFont="1" applyFill="1" applyBorder="1" applyAlignment="1">
      <alignment horizontal="center"/>
    </xf>
    <xf numFmtId="49" fontId="12" fillId="38" borderId="10" xfId="0" applyNumberFormat="1" applyFont="1" applyFill="1" applyBorder="1" applyAlignment="1">
      <alignment horizontal="center"/>
    </xf>
    <xf numFmtId="49" fontId="10" fillId="38" borderId="10" xfId="0" applyNumberFormat="1" applyFont="1" applyFill="1" applyBorder="1" applyAlignment="1">
      <alignment horizontal="center" wrapText="1"/>
    </xf>
    <xf numFmtId="0" fontId="4" fillId="37" borderId="44" xfId="0" applyFont="1" applyFill="1" applyBorder="1" applyAlignment="1">
      <alignment horizontal="center"/>
    </xf>
    <xf numFmtId="0" fontId="4" fillId="37" borderId="45" xfId="0" applyFont="1" applyFill="1" applyBorder="1" applyAlignment="1">
      <alignment/>
    </xf>
    <xf numFmtId="0" fontId="0" fillId="37" borderId="38" xfId="0" applyFill="1" applyBorder="1" applyAlignment="1">
      <alignment/>
    </xf>
    <xf numFmtId="0" fontId="4" fillId="37" borderId="29" xfId="0" applyFont="1" applyFill="1" applyBorder="1" applyAlignment="1">
      <alignment/>
    </xf>
    <xf numFmtId="0" fontId="0" fillId="0" borderId="24" xfId="0" applyBorder="1" applyAlignment="1">
      <alignment wrapText="1"/>
    </xf>
    <xf numFmtId="0" fontId="0" fillId="34" borderId="12" xfId="0" applyFill="1" applyBorder="1" applyAlignment="1">
      <alignment horizontal="center"/>
    </xf>
    <xf numFmtId="0" fontId="0" fillId="34" borderId="25" xfId="0" applyFill="1" applyBorder="1" applyAlignment="1">
      <alignment/>
    </xf>
    <xf numFmtId="0" fontId="12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10" fillId="35" borderId="23" xfId="0" applyFont="1" applyFill="1" applyBorder="1" applyAlignment="1">
      <alignment horizontal="center" vertical="center"/>
    </xf>
    <xf numFmtId="0" fontId="10" fillId="35" borderId="24" xfId="0" applyFont="1" applyFill="1" applyBorder="1" applyAlignment="1">
      <alignment horizontal="center" vertical="center"/>
    </xf>
    <xf numFmtId="0" fontId="10" fillId="35" borderId="24" xfId="0" applyFont="1" applyFill="1" applyBorder="1" applyAlignment="1">
      <alignment horizontal="center" vertical="center" wrapText="1"/>
    </xf>
    <xf numFmtId="0" fontId="10" fillId="35" borderId="46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3" fontId="10" fillId="34" borderId="47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Border="1" applyAlignment="1" applyProtection="1">
      <alignment/>
      <protection/>
    </xf>
    <xf numFmtId="10" fontId="7" fillId="37" borderId="10" xfId="0" applyNumberFormat="1" applyFont="1" applyFill="1" applyBorder="1" applyAlignment="1">
      <alignment/>
    </xf>
    <xf numFmtId="0" fontId="3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2" fontId="7" fillId="37" borderId="10" xfId="0" applyNumberFormat="1" applyFont="1" applyFill="1" applyBorder="1" applyAlignment="1">
      <alignment/>
    </xf>
    <xf numFmtId="2" fontId="9" fillId="34" borderId="10" xfId="0" applyNumberFormat="1" applyFont="1" applyFill="1" applyBorder="1" applyAlignment="1">
      <alignment/>
    </xf>
    <xf numFmtId="0" fontId="4" fillId="36" borderId="24" xfId="0" applyFont="1" applyFill="1" applyBorder="1" applyAlignment="1" applyProtection="1">
      <alignment horizontal="center" vertical="center"/>
      <protection/>
    </xf>
    <xf numFmtId="0" fontId="12" fillId="0" borderId="33" xfId="0" applyFont="1" applyFill="1" applyBorder="1" applyAlignment="1">
      <alignment wrapText="1"/>
    </xf>
    <xf numFmtId="0" fontId="9" fillId="34" borderId="20" xfId="0" applyFont="1" applyFill="1" applyBorder="1" applyAlignment="1">
      <alignment horizontal="right"/>
    </xf>
    <xf numFmtId="3" fontId="7" fillId="37" borderId="10" xfId="0" applyNumberFormat="1" applyFont="1" applyFill="1" applyBorder="1" applyAlignment="1">
      <alignment/>
    </xf>
    <xf numFmtId="3" fontId="9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9" fillId="37" borderId="10" xfId="0" applyNumberFormat="1" applyFont="1" applyFill="1" applyBorder="1" applyAlignment="1">
      <alignment/>
    </xf>
    <xf numFmtId="3" fontId="7" fillId="35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9" fillId="34" borderId="10" xfId="0" applyNumberFormat="1" applyFon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0" fontId="7" fillId="36" borderId="48" xfId="0" applyFont="1" applyFill="1" applyBorder="1" applyAlignment="1" applyProtection="1">
      <alignment horizontal="center" vertical="center" wrapText="1"/>
      <protection/>
    </xf>
    <xf numFmtId="10" fontId="7" fillId="37" borderId="35" xfId="0" applyNumberFormat="1" applyFont="1" applyFill="1" applyBorder="1" applyAlignment="1">
      <alignment/>
    </xf>
    <xf numFmtId="10" fontId="9" fillId="34" borderId="35" xfId="0" applyNumberFormat="1" applyFont="1" applyFill="1" applyBorder="1" applyAlignment="1">
      <alignment/>
    </xf>
    <xf numFmtId="2" fontId="9" fillId="37" borderId="25" xfId="0" applyNumberFormat="1" applyFont="1" applyFill="1" applyBorder="1" applyAlignment="1">
      <alignment/>
    </xf>
    <xf numFmtId="0" fontId="7" fillId="36" borderId="25" xfId="0" applyFont="1" applyFill="1" applyBorder="1" applyAlignment="1" applyProtection="1">
      <alignment horizontal="center" vertical="center"/>
      <protection/>
    </xf>
    <xf numFmtId="0" fontId="7" fillId="36" borderId="25" xfId="0" applyFont="1" applyFill="1" applyBorder="1" applyAlignment="1" applyProtection="1">
      <alignment horizontal="left" vertical="center"/>
      <protection/>
    </xf>
    <xf numFmtId="0" fontId="7" fillId="36" borderId="25" xfId="0" applyFont="1" applyFill="1" applyBorder="1" applyAlignment="1" applyProtection="1">
      <alignment horizontal="center" vertical="center" wrapText="1"/>
      <protection/>
    </xf>
    <xf numFmtId="0" fontId="7" fillId="36" borderId="49" xfId="0" applyFont="1" applyFill="1" applyBorder="1" applyAlignment="1" applyProtection="1">
      <alignment vertical="center" wrapText="1"/>
      <protection/>
    </xf>
    <xf numFmtId="0" fontId="9" fillId="35" borderId="14" xfId="0" applyFont="1" applyFill="1" applyBorder="1" applyAlignment="1">
      <alignment horizontal="left" wrapText="1"/>
    </xf>
    <xf numFmtId="0" fontId="12" fillId="0" borderId="15" xfId="0" applyFont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 horizontal="center"/>
      <protection/>
    </xf>
    <xf numFmtId="0" fontId="12" fillId="0" borderId="39" xfId="0" applyFont="1" applyBorder="1" applyAlignment="1" applyProtection="1">
      <alignment horizontal="center"/>
      <protection/>
    </xf>
    <xf numFmtId="3" fontId="10" fillId="38" borderId="10" xfId="0" applyNumberFormat="1" applyFont="1" applyFill="1" applyBorder="1" applyAlignment="1">
      <alignment/>
    </xf>
    <xf numFmtId="3" fontId="10" fillId="38" borderId="35" xfId="0" applyNumberFormat="1" applyFont="1" applyFill="1" applyBorder="1" applyAlignment="1">
      <alignment/>
    </xf>
    <xf numFmtId="3" fontId="12" fillId="0" borderId="10" xfId="0" applyNumberFormat="1" applyFont="1" applyBorder="1" applyAlignment="1">
      <alignment horizontal="right"/>
    </xf>
    <xf numFmtId="3" fontId="12" fillId="34" borderId="10" xfId="0" applyNumberFormat="1" applyFont="1" applyFill="1" applyBorder="1" applyAlignment="1">
      <alignment horizontal="right"/>
    </xf>
    <xf numFmtId="3" fontId="10" fillId="35" borderId="10" xfId="0" applyNumberFormat="1" applyFont="1" applyFill="1" applyBorder="1" applyAlignment="1">
      <alignment/>
    </xf>
    <xf numFmtId="3" fontId="10" fillId="35" borderId="35" xfId="0" applyNumberFormat="1" applyFont="1" applyFill="1" applyBorder="1" applyAlignment="1">
      <alignment/>
    </xf>
    <xf numFmtId="3" fontId="12" fillId="34" borderId="10" xfId="0" applyNumberFormat="1" applyFont="1" applyFill="1" applyBorder="1" applyAlignment="1">
      <alignment/>
    </xf>
    <xf numFmtId="3" fontId="12" fillId="0" borderId="10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3" fontId="12" fillId="34" borderId="13" xfId="0" applyNumberFormat="1" applyFont="1" applyFill="1" applyBorder="1" applyAlignment="1">
      <alignment horizontal="right"/>
    </xf>
    <xf numFmtId="3" fontId="12" fillId="34" borderId="35" xfId="0" applyNumberFormat="1" applyFont="1" applyFill="1" applyBorder="1" applyAlignment="1">
      <alignment/>
    </xf>
    <xf numFmtId="3" fontId="10" fillId="34" borderId="10" xfId="0" applyNumberFormat="1" applyFont="1" applyFill="1" applyBorder="1" applyAlignment="1">
      <alignment/>
    </xf>
    <xf numFmtId="3" fontId="10" fillId="39" borderId="25" xfId="0" applyNumberFormat="1" applyFont="1" applyFill="1" applyBorder="1" applyAlignment="1">
      <alignment/>
    </xf>
    <xf numFmtId="3" fontId="12" fillId="34" borderId="10" xfId="0" applyNumberFormat="1" applyFont="1" applyFill="1" applyBorder="1" applyAlignment="1">
      <alignment/>
    </xf>
    <xf numFmtId="49" fontId="12" fillId="34" borderId="10" xfId="0" applyNumberFormat="1" applyFont="1" applyFill="1" applyBorder="1" applyAlignment="1">
      <alignment horizontal="left"/>
    </xf>
    <xf numFmtId="0" fontId="15" fillId="0" borderId="10" xfId="0" applyFont="1" applyBorder="1" applyAlignment="1">
      <alignment wrapText="1"/>
    </xf>
    <xf numFmtId="3" fontId="12" fillId="34" borderId="10" xfId="0" applyNumberFormat="1" applyFont="1" applyFill="1" applyBorder="1" applyAlignment="1">
      <alignment horizontal="right"/>
    </xf>
    <xf numFmtId="0" fontId="12" fillId="34" borderId="10" xfId="0" applyFont="1" applyFill="1" applyBorder="1" applyAlignment="1">
      <alignment wrapText="1"/>
    </xf>
    <xf numFmtId="0" fontId="12" fillId="0" borderId="13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49" fontId="12" fillId="34" borderId="20" xfId="0" applyNumberFormat="1" applyFont="1" applyFill="1" applyBorder="1" applyAlignment="1">
      <alignment/>
    </xf>
    <xf numFmtId="49" fontId="12" fillId="34" borderId="10" xfId="0" applyNumberFormat="1" applyFont="1" applyFill="1" applyBorder="1" applyAlignment="1">
      <alignment/>
    </xf>
    <xf numFmtId="3" fontId="0" fillId="37" borderId="50" xfId="0" applyNumberFormat="1" applyFill="1" applyBorder="1" applyAlignment="1">
      <alignment/>
    </xf>
    <xf numFmtId="3" fontId="0" fillId="37" borderId="34" xfId="0" applyNumberFormat="1" applyFill="1" applyBorder="1" applyAlignment="1">
      <alignment/>
    </xf>
    <xf numFmtId="0" fontId="12" fillId="0" borderId="0" xfId="0" applyFont="1" applyAlignment="1">
      <alignment wrapText="1"/>
    </xf>
    <xf numFmtId="3" fontId="0" fillId="0" borderId="24" xfId="0" applyNumberFormat="1" applyBorder="1" applyAlignment="1">
      <alignment/>
    </xf>
    <xf numFmtId="3" fontId="0" fillId="0" borderId="4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4" fillId="37" borderId="29" xfId="0" applyNumberFormat="1" applyFont="1" applyFill="1" applyBorder="1" applyAlignment="1">
      <alignment/>
    </xf>
    <xf numFmtId="3" fontId="4" fillId="37" borderId="38" xfId="0" applyNumberFormat="1" applyFont="1" applyFill="1" applyBorder="1" applyAlignment="1">
      <alignment/>
    </xf>
    <xf numFmtId="3" fontId="0" fillId="0" borderId="19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4" fillId="37" borderId="51" xfId="0" applyNumberFormat="1" applyFont="1" applyFill="1" applyBorder="1" applyAlignment="1">
      <alignment/>
    </xf>
    <xf numFmtId="3" fontId="4" fillId="37" borderId="36" xfId="0" applyNumberFormat="1" applyFont="1" applyFill="1" applyBorder="1" applyAlignment="1">
      <alignment/>
    </xf>
    <xf numFmtId="3" fontId="0" fillId="0" borderId="11" xfId="0" applyNumberForma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10" fillId="0" borderId="20" xfId="0" applyFont="1" applyBorder="1" applyAlignment="1">
      <alignment horizontal="center" vertical="center"/>
    </xf>
    <xf numFmtId="0" fontId="9" fillId="0" borderId="25" xfId="0" applyFont="1" applyBorder="1" applyAlignment="1">
      <alignment wrapText="1"/>
    </xf>
    <xf numFmtId="0" fontId="9" fillId="0" borderId="13" xfId="0" applyFont="1" applyBorder="1" applyAlignment="1">
      <alignment horizontal="left" wrapText="1"/>
    </xf>
    <xf numFmtId="3" fontId="9" fillId="0" borderId="13" xfId="0" applyNumberFormat="1" applyFont="1" applyBorder="1" applyAlignment="1">
      <alignment/>
    </xf>
    <xf numFmtId="3" fontId="4" fillId="37" borderId="35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12" fillId="0" borderId="10" xfId="0" applyNumberFormat="1" applyFont="1" applyBorder="1" applyAlignment="1">
      <alignment/>
    </xf>
    <xf numFmtId="0" fontId="0" fillId="0" borderId="14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38" borderId="41" xfId="0" applyFont="1" applyFill="1" applyBorder="1" applyAlignment="1">
      <alignment horizontal="center" vertical="center"/>
    </xf>
    <xf numFmtId="0" fontId="4" fillId="38" borderId="42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4" fillId="38" borderId="52" xfId="0" applyFont="1" applyFill="1" applyBorder="1" applyAlignment="1">
      <alignment horizontal="center" vertical="center"/>
    </xf>
    <xf numFmtId="3" fontId="0" fillId="0" borderId="47" xfId="0" applyNumberForma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3" fontId="4" fillId="38" borderId="49" xfId="0" applyNumberFormat="1" applyFont="1" applyFill="1" applyBorder="1" applyAlignment="1">
      <alignment horizontal="center"/>
    </xf>
    <xf numFmtId="49" fontId="10" fillId="38" borderId="20" xfId="0" applyNumberFormat="1" applyFont="1" applyFill="1" applyBorder="1" applyAlignment="1">
      <alignment horizontal="left"/>
    </xf>
    <xf numFmtId="3" fontId="12" fillId="34" borderId="35" xfId="0" applyNumberFormat="1" applyFont="1" applyFill="1" applyBorder="1" applyAlignment="1">
      <alignment/>
    </xf>
    <xf numFmtId="3" fontId="12" fillId="0" borderId="10" xfId="0" applyNumberFormat="1" applyFont="1" applyBorder="1" applyAlignment="1">
      <alignment wrapText="1"/>
    </xf>
    <xf numFmtId="3" fontId="10" fillId="35" borderId="20" xfId="0" applyNumberFormat="1" applyFont="1" applyFill="1" applyBorder="1" applyAlignment="1">
      <alignment horizontal="center"/>
    </xf>
    <xf numFmtId="3" fontId="10" fillId="35" borderId="10" xfId="0" applyNumberFormat="1" applyFont="1" applyFill="1" applyBorder="1" applyAlignment="1">
      <alignment horizontal="right"/>
    </xf>
    <xf numFmtId="3" fontId="10" fillId="35" borderId="35" xfId="0" applyNumberFormat="1" applyFont="1" applyFill="1" applyBorder="1" applyAlignment="1">
      <alignment horizontal="right"/>
    </xf>
    <xf numFmtId="3" fontId="10" fillId="33" borderId="10" xfId="0" applyNumberFormat="1" applyFont="1" applyFill="1" applyBorder="1" applyAlignment="1">
      <alignment horizontal="right"/>
    </xf>
    <xf numFmtId="3" fontId="10" fillId="33" borderId="35" xfId="0" applyNumberFormat="1" applyFont="1" applyFill="1" applyBorder="1" applyAlignment="1">
      <alignment horizontal="right"/>
    </xf>
    <xf numFmtId="3" fontId="10" fillId="35" borderId="10" xfId="0" applyNumberFormat="1" applyFont="1" applyFill="1" applyBorder="1" applyAlignment="1">
      <alignment horizontal="left"/>
    </xf>
    <xf numFmtId="3" fontId="10" fillId="35" borderId="35" xfId="0" applyNumberFormat="1" applyFont="1" applyFill="1" applyBorder="1" applyAlignment="1">
      <alignment horizontal="center"/>
    </xf>
    <xf numFmtId="3" fontId="10" fillId="33" borderId="10" xfId="0" applyNumberFormat="1" applyFont="1" applyFill="1" applyBorder="1" applyAlignment="1">
      <alignment/>
    </xf>
    <xf numFmtId="3" fontId="12" fillId="0" borderId="20" xfId="0" applyNumberFormat="1" applyFont="1" applyBorder="1" applyAlignment="1">
      <alignment/>
    </xf>
    <xf numFmtId="3" fontId="12" fillId="0" borderId="35" xfId="0" applyNumberFormat="1" applyFont="1" applyBorder="1" applyAlignment="1">
      <alignment horizontal="right"/>
    </xf>
    <xf numFmtId="3" fontId="10" fillId="0" borderId="20" xfId="0" applyNumberFormat="1" applyFont="1" applyBorder="1" applyAlignment="1">
      <alignment/>
    </xf>
    <xf numFmtId="3" fontId="10" fillId="0" borderId="35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left"/>
    </xf>
    <xf numFmtId="3" fontId="10" fillId="34" borderId="35" xfId="0" applyNumberFormat="1" applyFont="1" applyFill="1" applyBorder="1" applyAlignment="1">
      <alignment horizontal="right"/>
    </xf>
    <xf numFmtId="3" fontId="12" fillId="0" borderId="35" xfId="0" applyNumberFormat="1" applyFont="1" applyBorder="1" applyAlignment="1">
      <alignment horizontal="right" wrapText="1"/>
    </xf>
    <xf numFmtId="3" fontId="10" fillId="33" borderId="35" xfId="0" applyNumberFormat="1" applyFont="1" applyFill="1" applyBorder="1" applyAlignment="1">
      <alignment horizontal="right" wrapText="1"/>
    </xf>
    <xf numFmtId="49" fontId="10" fillId="0" borderId="10" xfId="0" applyNumberFormat="1" applyFont="1" applyBorder="1" applyAlignment="1">
      <alignment/>
    </xf>
    <xf numFmtId="49" fontId="10" fillId="33" borderId="10" xfId="0" applyNumberFormat="1" applyFont="1" applyFill="1" applyBorder="1" applyAlignment="1">
      <alignment/>
    </xf>
    <xf numFmtId="49" fontId="10" fillId="33" borderId="20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 wrapText="1"/>
    </xf>
    <xf numFmtId="49" fontId="10" fillId="33" borderId="2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 wrapText="1"/>
    </xf>
    <xf numFmtId="49" fontId="12" fillId="34" borderId="10" xfId="0" applyNumberFormat="1" applyFont="1" applyFill="1" applyBorder="1" applyAlignment="1">
      <alignment wrapText="1"/>
    </xf>
    <xf numFmtId="49" fontId="15" fillId="0" borderId="10" xfId="0" applyNumberFormat="1" applyFont="1" applyBorder="1" applyAlignment="1">
      <alignment wrapText="1"/>
    </xf>
    <xf numFmtId="49" fontId="10" fillId="34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 wrapText="1"/>
    </xf>
    <xf numFmtId="0" fontId="10" fillId="33" borderId="10" xfId="0" applyFont="1" applyFill="1" applyBorder="1" applyAlignment="1">
      <alignment horizontal="right"/>
    </xf>
    <xf numFmtId="0" fontId="10" fillId="33" borderId="10" xfId="0" applyFont="1" applyFill="1" applyBorder="1" applyAlignment="1">
      <alignment horizontal="left" wrapText="1"/>
    </xf>
    <xf numFmtId="3" fontId="10" fillId="33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3" fontId="12" fillId="0" borderId="13" xfId="0" applyNumberFormat="1" applyFont="1" applyBorder="1" applyAlignment="1">
      <alignment/>
    </xf>
    <xf numFmtId="3" fontId="10" fillId="39" borderId="16" xfId="0" applyNumberFormat="1" applyFont="1" applyFill="1" applyBorder="1" applyAlignment="1">
      <alignment/>
    </xf>
    <xf numFmtId="3" fontId="10" fillId="39" borderId="39" xfId="0" applyNumberFormat="1" applyFont="1" applyFill="1" applyBorder="1" applyAlignment="1">
      <alignment/>
    </xf>
    <xf numFmtId="0" fontId="12" fillId="0" borderId="35" xfId="0" applyFont="1" applyBorder="1" applyAlignment="1">
      <alignment horizontal="center" wrapText="1"/>
    </xf>
    <xf numFmtId="0" fontId="10" fillId="33" borderId="20" xfId="0" applyFont="1" applyFill="1" applyBorder="1" applyAlignment="1">
      <alignment horizontal="right"/>
    </xf>
    <xf numFmtId="3" fontId="10" fillId="33" borderId="35" xfId="0" applyNumberFormat="1" applyFont="1" applyFill="1" applyBorder="1" applyAlignment="1">
      <alignment/>
    </xf>
    <xf numFmtId="0" fontId="10" fillId="0" borderId="20" xfId="0" applyFont="1" applyBorder="1" applyAlignment="1">
      <alignment horizontal="right"/>
    </xf>
    <xf numFmtId="3" fontId="12" fillId="0" borderId="35" xfId="0" applyNumberFormat="1" applyFont="1" applyBorder="1" applyAlignment="1">
      <alignment/>
    </xf>
    <xf numFmtId="0" fontId="10" fillId="0" borderId="21" xfId="0" applyFont="1" applyBorder="1" applyAlignment="1">
      <alignment horizontal="right"/>
    </xf>
    <xf numFmtId="3" fontId="12" fillId="0" borderId="53" xfId="0" applyNumberFormat="1" applyFont="1" applyBorder="1" applyAlignment="1">
      <alignment/>
    </xf>
    <xf numFmtId="0" fontId="12" fillId="0" borderId="2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4" fillId="35" borderId="16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0" borderId="54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4" fillId="33" borderId="46" xfId="0" applyFont="1" applyFill="1" applyBorder="1" applyAlignment="1">
      <alignment horizontal="center" vertical="center" wrapText="1"/>
    </xf>
    <xf numFmtId="0" fontId="12" fillId="0" borderId="35" xfId="0" applyFont="1" applyBorder="1" applyAlignment="1">
      <alignment horizontal="center"/>
    </xf>
    <xf numFmtId="3" fontId="0" fillId="0" borderId="47" xfId="0" applyNumberFormat="1" applyFont="1" applyBorder="1" applyAlignment="1">
      <alignment horizontal="center"/>
    </xf>
    <xf numFmtId="3" fontId="0" fillId="0" borderId="35" xfId="0" applyNumberFormat="1" applyFill="1" applyBorder="1" applyAlignment="1" applyProtection="1">
      <alignment horizontal="center" vertical="center" wrapText="1"/>
      <protection locked="0"/>
    </xf>
    <xf numFmtId="3" fontId="4" fillId="33" borderId="49" xfId="0" applyNumberFormat="1" applyFont="1" applyFill="1" applyBorder="1" applyAlignment="1">
      <alignment horizontal="center" vertical="center"/>
    </xf>
    <xf numFmtId="0" fontId="9" fillId="0" borderId="56" xfId="0" applyFont="1" applyBorder="1" applyAlignment="1">
      <alignment vertical="center" wrapText="1"/>
    </xf>
    <xf numFmtId="0" fontId="12" fillId="0" borderId="0" xfId="0" applyFont="1" applyAlignment="1">
      <alignment horizontal="center"/>
    </xf>
    <xf numFmtId="49" fontId="9" fillId="0" borderId="55" xfId="0" applyNumberFormat="1" applyFont="1" applyBorder="1" applyAlignment="1">
      <alignment/>
    </xf>
    <xf numFmtId="49" fontId="9" fillId="0" borderId="56" xfId="0" applyNumberFormat="1" applyFont="1" applyBorder="1" applyAlignment="1">
      <alignment/>
    </xf>
    <xf numFmtId="0" fontId="9" fillId="0" borderId="55" xfId="0" applyFont="1" applyBorder="1" applyAlignment="1">
      <alignment wrapText="1"/>
    </xf>
    <xf numFmtId="49" fontId="9" fillId="0" borderId="57" xfId="0" applyNumberFormat="1" applyFont="1" applyBorder="1" applyAlignment="1">
      <alignment/>
    </xf>
    <xf numFmtId="49" fontId="9" fillId="0" borderId="58" xfId="0" applyNumberFormat="1" applyFont="1" applyBorder="1" applyAlignment="1">
      <alignment/>
    </xf>
    <xf numFmtId="49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4" fillId="37" borderId="2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3" fontId="0" fillId="0" borderId="35" xfId="0" applyNumberFormat="1" applyFont="1" applyBorder="1" applyAlignment="1">
      <alignment/>
    </xf>
    <xf numFmtId="3" fontId="0" fillId="0" borderId="35" xfId="0" applyNumberFormat="1" applyBorder="1" applyAlignment="1">
      <alignment horizontal="right"/>
    </xf>
    <xf numFmtId="49" fontId="9" fillId="0" borderId="25" xfId="0" applyNumberFormat="1" applyFont="1" applyBorder="1" applyAlignment="1">
      <alignment/>
    </xf>
    <xf numFmtId="3" fontId="0" fillId="0" borderId="49" xfId="0" applyNumberFormat="1" applyBorder="1" applyAlignment="1">
      <alignment horizontal="right"/>
    </xf>
    <xf numFmtId="0" fontId="4" fillId="33" borderId="39" xfId="0" applyFont="1" applyFill="1" applyBorder="1" applyAlignment="1">
      <alignment horizontal="center" wrapText="1"/>
    </xf>
    <xf numFmtId="49" fontId="9" fillId="0" borderId="14" xfId="0" applyNumberFormat="1" applyFont="1" applyBorder="1" applyAlignment="1">
      <alignment/>
    </xf>
    <xf numFmtId="3" fontId="0" fillId="0" borderId="47" xfId="0" applyNumberFormat="1" applyBorder="1" applyAlignment="1">
      <alignment/>
    </xf>
    <xf numFmtId="3" fontId="4" fillId="37" borderId="39" xfId="0" applyNumberFormat="1" applyFont="1" applyFill="1" applyBorder="1" applyAlignment="1">
      <alignment/>
    </xf>
    <xf numFmtId="49" fontId="9" fillId="0" borderId="13" xfId="0" applyNumberFormat="1" applyFont="1" applyBorder="1" applyAlignment="1">
      <alignment/>
    </xf>
    <xf numFmtId="3" fontId="0" fillId="0" borderId="53" xfId="0" applyNumberFormat="1" applyBorder="1" applyAlignment="1">
      <alignment/>
    </xf>
    <xf numFmtId="0" fontId="9" fillId="0" borderId="14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9" fillId="0" borderId="13" xfId="0" applyFont="1" applyBorder="1" applyAlignment="1">
      <alignment wrapText="1"/>
    </xf>
    <xf numFmtId="3" fontId="0" fillId="0" borderId="53" xfId="0" applyNumberFormat="1" applyFont="1" applyBorder="1" applyAlignment="1">
      <alignment/>
    </xf>
    <xf numFmtId="0" fontId="4" fillId="35" borderId="18" xfId="0" applyFont="1" applyFill="1" applyBorder="1" applyAlignment="1">
      <alignment horizontal="center"/>
    </xf>
    <xf numFmtId="3" fontId="4" fillId="35" borderId="47" xfId="0" applyNumberFormat="1" applyFont="1" applyFill="1" applyBorder="1" applyAlignment="1">
      <alignment/>
    </xf>
    <xf numFmtId="0" fontId="4" fillId="35" borderId="20" xfId="0" applyFont="1" applyFill="1" applyBorder="1" applyAlignment="1">
      <alignment horizontal="center"/>
    </xf>
    <xf numFmtId="3" fontId="4" fillId="35" borderId="35" xfId="0" applyNumberFormat="1" applyFont="1" applyFill="1" applyBorder="1" applyAlignment="1">
      <alignment/>
    </xf>
    <xf numFmtId="0" fontId="4" fillId="35" borderId="14" xfId="0" applyFont="1" applyFill="1" applyBorder="1" applyAlignment="1">
      <alignment horizontal="center"/>
    </xf>
    <xf numFmtId="3" fontId="7" fillId="35" borderId="14" xfId="0" applyNumberFormat="1" applyFont="1" applyFill="1" applyBorder="1" applyAlignment="1">
      <alignment/>
    </xf>
    <xf numFmtId="3" fontId="9" fillId="0" borderId="14" xfId="0" applyNumberFormat="1" applyFont="1" applyBorder="1" applyAlignment="1">
      <alignment/>
    </xf>
    <xf numFmtId="3" fontId="7" fillId="37" borderId="16" xfId="0" applyNumberFormat="1" applyFont="1" applyFill="1" applyBorder="1" applyAlignment="1">
      <alignment/>
    </xf>
    <xf numFmtId="3" fontId="9" fillId="0" borderId="18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0" fontId="9" fillId="0" borderId="57" xfId="0" applyFont="1" applyBorder="1" applyAlignment="1">
      <alignment/>
    </xf>
    <xf numFmtId="0" fontId="9" fillId="0" borderId="55" xfId="0" applyFont="1" applyBorder="1" applyAlignment="1">
      <alignment/>
    </xf>
    <xf numFmtId="0" fontId="9" fillId="0" borderId="56" xfId="0" applyFont="1" applyBorder="1" applyAlignment="1">
      <alignment/>
    </xf>
    <xf numFmtId="49" fontId="9" fillId="0" borderId="56" xfId="0" applyNumberFormat="1" applyFont="1" applyBorder="1" applyAlignment="1">
      <alignment wrapText="1"/>
    </xf>
    <xf numFmtId="0" fontId="4" fillId="35" borderId="26" xfId="0" applyFont="1" applyFill="1" applyBorder="1" applyAlignment="1">
      <alignment horizontal="center"/>
    </xf>
    <xf numFmtId="0" fontId="4" fillId="35" borderId="57" xfId="0" applyFont="1" applyFill="1" applyBorder="1" applyAlignment="1">
      <alignment/>
    </xf>
    <xf numFmtId="0" fontId="4" fillId="35" borderId="28" xfId="0" applyFont="1" applyFill="1" applyBorder="1" applyAlignment="1">
      <alignment horizontal="center"/>
    </xf>
    <xf numFmtId="49" fontId="4" fillId="35" borderId="56" xfId="0" applyNumberFormat="1" applyFont="1" applyFill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0" fillId="0" borderId="14" xfId="0" applyBorder="1" applyAlignment="1">
      <alignment/>
    </xf>
    <xf numFmtId="0" fontId="10" fillId="38" borderId="10" xfId="0" applyFont="1" applyFill="1" applyBorder="1" applyAlignment="1">
      <alignment horizontal="left" wrapText="1"/>
    </xf>
    <xf numFmtId="49" fontId="7" fillId="33" borderId="10" xfId="0" applyNumberFormat="1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left" wrapText="1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left" wrapText="1"/>
    </xf>
    <xf numFmtId="0" fontId="0" fillId="37" borderId="10" xfId="0" applyFont="1" applyFill="1" applyBorder="1" applyAlignment="1">
      <alignment horizontal="left"/>
    </xf>
    <xf numFmtId="0" fontId="4" fillId="37" borderId="15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3" fontId="4" fillId="35" borderId="16" xfId="0" applyNumberFormat="1" applyFont="1" applyFill="1" applyBorder="1" applyAlignment="1">
      <alignment horizontal="center"/>
    </xf>
    <xf numFmtId="3" fontId="4" fillId="35" borderId="39" xfId="0" applyNumberFormat="1" applyFont="1" applyFill="1" applyBorder="1" applyAlignment="1">
      <alignment horizontal="center"/>
    </xf>
    <xf numFmtId="3" fontId="0" fillId="37" borderId="35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34" borderId="10" xfId="0" applyNumberFormat="1" applyFont="1" applyFill="1" applyBorder="1" applyAlignment="1">
      <alignment/>
    </xf>
    <xf numFmtId="3" fontId="0" fillId="34" borderId="35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4" fillId="35" borderId="16" xfId="0" applyNumberFormat="1" applyFont="1" applyFill="1" applyBorder="1" applyAlignment="1">
      <alignment/>
    </xf>
    <xf numFmtId="3" fontId="4" fillId="35" borderId="39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center"/>
    </xf>
    <xf numFmtId="3" fontId="0" fillId="34" borderId="13" xfId="0" applyNumberFormat="1" applyFont="1" applyFill="1" applyBorder="1" applyAlignment="1">
      <alignment/>
    </xf>
    <xf numFmtId="0" fontId="4" fillId="37" borderId="16" xfId="0" applyFont="1" applyFill="1" applyBorder="1" applyAlignment="1">
      <alignment horizontal="center" vertical="center"/>
    </xf>
    <xf numFmtId="3" fontId="4" fillId="37" borderId="16" xfId="0" applyNumberFormat="1" applyFont="1" applyFill="1" applyBorder="1" applyAlignment="1">
      <alignment/>
    </xf>
    <xf numFmtId="0" fontId="7" fillId="38" borderId="10" xfId="0" applyFont="1" applyFill="1" applyBorder="1" applyAlignment="1">
      <alignment horizontal="center" vertical="center" wrapText="1"/>
    </xf>
    <xf numFmtId="0" fontId="7" fillId="38" borderId="35" xfId="0" applyFont="1" applyFill="1" applyBorder="1" applyAlignment="1">
      <alignment horizontal="center" vertical="center" wrapText="1"/>
    </xf>
    <xf numFmtId="3" fontId="0" fillId="0" borderId="14" xfId="0" applyNumberFormat="1" applyBorder="1" applyAlignment="1">
      <alignment/>
    </xf>
    <xf numFmtId="3" fontId="0" fillId="37" borderId="53" xfId="0" applyNumberFormat="1" applyFill="1" applyBorder="1" applyAlignment="1">
      <alignment/>
    </xf>
    <xf numFmtId="0" fontId="12" fillId="0" borderId="0" xfId="0" applyFont="1" applyBorder="1" applyAlignment="1">
      <alignment horizontal="center"/>
    </xf>
    <xf numFmtId="3" fontId="12" fillId="0" borderId="10" xfId="0" applyNumberFormat="1" applyFont="1" applyBorder="1" applyAlignment="1">
      <alignment vertical="center"/>
    </xf>
    <xf numFmtId="3" fontId="12" fillId="0" borderId="35" xfId="0" applyNumberFormat="1" applyFont="1" applyBorder="1" applyAlignment="1">
      <alignment vertical="center"/>
    </xf>
    <xf numFmtId="3" fontId="12" fillId="0" borderId="14" xfId="0" applyNumberFormat="1" applyFont="1" applyBorder="1" applyAlignment="1">
      <alignment vertical="center"/>
    </xf>
    <xf numFmtId="3" fontId="12" fillId="0" borderId="47" xfId="0" applyNumberFormat="1" applyFont="1" applyBorder="1" applyAlignment="1">
      <alignment vertical="center"/>
    </xf>
    <xf numFmtId="0" fontId="10" fillId="34" borderId="19" xfId="0" applyFont="1" applyFill="1" applyBorder="1" applyAlignment="1">
      <alignment horizontal="center" vertical="center"/>
    </xf>
    <xf numFmtId="3" fontId="12" fillId="0" borderId="30" xfId="0" applyNumberFormat="1" applyFont="1" applyBorder="1" applyAlignment="1">
      <alignment/>
    </xf>
    <xf numFmtId="3" fontId="10" fillId="0" borderId="30" xfId="0" applyNumberFormat="1" applyFont="1" applyBorder="1" applyAlignment="1">
      <alignment/>
    </xf>
    <xf numFmtId="0" fontId="12" fillId="0" borderId="30" xfId="0" applyFont="1" applyBorder="1" applyAlignment="1">
      <alignment/>
    </xf>
    <xf numFmtId="10" fontId="10" fillId="0" borderId="30" xfId="0" applyNumberFormat="1" applyFont="1" applyBorder="1" applyAlignment="1">
      <alignment/>
    </xf>
    <xf numFmtId="0" fontId="4" fillId="38" borderId="44" xfId="0" applyFont="1" applyFill="1" applyBorder="1" applyAlignment="1">
      <alignment horizontal="center" vertical="center" wrapText="1"/>
    </xf>
    <xf numFmtId="0" fontId="4" fillId="38" borderId="48" xfId="0" applyFont="1" applyFill="1" applyBorder="1" applyAlignment="1">
      <alignment horizontal="center" vertical="center"/>
    </xf>
    <xf numFmtId="0" fontId="4" fillId="38" borderId="45" xfId="0" applyFont="1" applyFill="1" applyBorder="1" applyAlignment="1">
      <alignment horizontal="center" vertical="center"/>
    </xf>
    <xf numFmtId="10" fontId="12" fillId="0" borderId="49" xfId="0" applyNumberFormat="1" applyFont="1" applyBorder="1" applyAlignment="1">
      <alignment vertical="center"/>
    </xf>
    <xf numFmtId="0" fontId="15" fillId="0" borderId="59" xfId="0" applyFont="1" applyBorder="1" applyAlignment="1">
      <alignment vertical="center" wrapText="1"/>
    </xf>
    <xf numFmtId="0" fontId="15" fillId="0" borderId="60" xfId="0" applyFont="1" applyBorder="1" applyAlignment="1">
      <alignment vertical="center"/>
    </xf>
    <xf numFmtId="0" fontId="15" fillId="0" borderId="60" xfId="0" applyFont="1" applyBorder="1" applyAlignment="1">
      <alignment vertical="center" wrapText="1"/>
    </xf>
    <xf numFmtId="0" fontId="15" fillId="0" borderId="60" xfId="0" applyFont="1" applyBorder="1" applyAlignment="1">
      <alignment horizontal="left" vertical="center" indent="1"/>
    </xf>
    <xf numFmtId="0" fontId="15" fillId="0" borderId="60" xfId="0" applyFont="1" applyBorder="1" applyAlignment="1">
      <alignment horizontal="left" vertical="center" wrapText="1" indent="1"/>
    </xf>
    <xf numFmtId="0" fontId="15" fillId="0" borderId="61" xfId="0" applyFont="1" applyBorder="1" applyAlignment="1">
      <alignment vertical="center"/>
    </xf>
    <xf numFmtId="0" fontId="15" fillId="0" borderId="29" xfId="0" applyFont="1" applyBorder="1" applyAlignment="1">
      <alignment vertical="center" wrapText="1"/>
    </xf>
    <xf numFmtId="10" fontId="12" fillId="0" borderId="25" xfId="0" applyNumberFormat="1" applyFont="1" applyBorder="1" applyAlignment="1">
      <alignment vertical="center"/>
    </xf>
    <xf numFmtId="0" fontId="10" fillId="35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10" fillId="35" borderId="53" xfId="0" applyFont="1" applyFill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0" fillId="34" borderId="46" xfId="0" applyFont="1" applyFill="1" applyBorder="1" applyAlignment="1">
      <alignment horizontal="center" vertical="center"/>
    </xf>
    <xf numFmtId="10" fontId="10" fillId="0" borderId="35" xfId="0" applyNumberFormat="1" applyFont="1" applyBorder="1" applyAlignment="1">
      <alignment/>
    </xf>
    <xf numFmtId="3" fontId="12" fillId="0" borderId="33" xfId="0" applyNumberFormat="1" applyFont="1" applyFill="1" applyBorder="1" applyAlignment="1">
      <alignment/>
    </xf>
    <xf numFmtId="49" fontId="10" fillId="38" borderId="20" xfId="0" applyNumberFormat="1" applyFont="1" applyFill="1" applyBorder="1" applyAlignment="1">
      <alignment/>
    </xf>
    <xf numFmtId="49" fontId="10" fillId="38" borderId="10" xfId="0" applyNumberFormat="1" applyFont="1" applyFill="1" applyBorder="1" applyAlignment="1">
      <alignment horizontal="left"/>
    </xf>
    <xf numFmtId="0" fontId="10" fillId="38" borderId="10" xfId="0" applyFont="1" applyFill="1" applyBorder="1" applyAlignment="1">
      <alignment wrapText="1"/>
    </xf>
    <xf numFmtId="3" fontId="10" fillId="38" borderId="10" xfId="0" applyNumberFormat="1" applyFont="1" applyFill="1" applyBorder="1" applyAlignment="1">
      <alignment/>
    </xf>
    <xf numFmtId="10" fontId="12" fillId="34" borderId="10" xfId="0" applyNumberFormat="1" applyFont="1" applyFill="1" applyBorder="1" applyAlignment="1">
      <alignment/>
    </xf>
    <xf numFmtId="3" fontId="12" fillId="34" borderId="35" xfId="0" applyNumberFormat="1" applyFont="1" applyFill="1" applyBorder="1" applyAlignment="1">
      <alignment horizontal="center"/>
    </xf>
    <xf numFmtId="10" fontId="10" fillId="0" borderId="25" xfId="0" applyNumberFormat="1" applyFont="1" applyBorder="1" applyAlignment="1">
      <alignment/>
    </xf>
    <xf numFmtId="3" fontId="9" fillId="37" borderId="13" xfId="0" applyNumberFormat="1" applyFont="1" applyFill="1" applyBorder="1" applyAlignment="1">
      <alignment/>
    </xf>
    <xf numFmtId="2" fontId="9" fillId="37" borderId="10" xfId="0" applyNumberFormat="1" applyFont="1" applyFill="1" applyBorder="1" applyAlignment="1">
      <alignment/>
    </xf>
    <xf numFmtId="10" fontId="9" fillId="37" borderId="10" xfId="0" applyNumberFormat="1" applyFont="1" applyFill="1" applyBorder="1" applyAlignment="1">
      <alignment/>
    </xf>
    <xf numFmtId="10" fontId="9" fillId="37" borderId="35" xfId="0" applyNumberFormat="1" applyFont="1" applyFill="1" applyBorder="1" applyAlignment="1">
      <alignment/>
    </xf>
    <xf numFmtId="49" fontId="9" fillId="0" borderId="13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7" fillId="37" borderId="10" xfId="0" applyFont="1" applyFill="1" applyBorder="1" applyAlignment="1">
      <alignment horizontal="left" wrapText="1"/>
    </xf>
    <xf numFmtId="0" fontId="9" fillId="0" borderId="20" xfId="0" applyFont="1" applyBorder="1" applyAlignment="1">
      <alignment horizontal="right"/>
    </xf>
    <xf numFmtId="0" fontId="7" fillId="0" borderId="10" xfId="0" applyFont="1" applyBorder="1" applyAlignment="1">
      <alignment horizontal="left" wrapText="1"/>
    </xf>
    <xf numFmtId="49" fontId="10" fillId="38" borderId="20" xfId="0" applyNumberFormat="1" applyFont="1" applyFill="1" applyBorder="1" applyAlignment="1">
      <alignment horizontal="center"/>
    </xf>
    <xf numFmtId="3" fontId="10" fillId="38" borderId="10" xfId="0" applyNumberFormat="1" applyFont="1" applyFill="1" applyBorder="1" applyAlignment="1">
      <alignment horizontal="right"/>
    </xf>
    <xf numFmtId="49" fontId="9" fillId="38" borderId="20" xfId="0" applyNumberFormat="1" applyFont="1" applyFill="1" applyBorder="1" applyAlignment="1">
      <alignment horizontal="center"/>
    </xf>
    <xf numFmtId="0" fontId="9" fillId="38" borderId="10" xfId="0" applyFont="1" applyFill="1" applyBorder="1" applyAlignment="1">
      <alignment wrapText="1"/>
    </xf>
    <xf numFmtId="3" fontId="9" fillId="38" borderId="10" xfId="0" applyNumberFormat="1" applyFont="1" applyFill="1" applyBorder="1" applyAlignment="1">
      <alignment/>
    </xf>
    <xf numFmtId="3" fontId="9" fillId="38" borderId="10" xfId="0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 wrapText="1"/>
    </xf>
    <xf numFmtId="49" fontId="12" fillId="34" borderId="20" xfId="0" applyNumberFormat="1" applyFont="1" applyFill="1" applyBorder="1" applyAlignment="1">
      <alignment horizontal="left"/>
    </xf>
    <xf numFmtId="49" fontId="12" fillId="34" borderId="20" xfId="0" applyNumberFormat="1" applyFont="1" applyFill="1" applyBorder="1" applyAlignment="1">
      <alignment horizontal="center"/>
    </xf>
    <xf numFmtId="49" fontId="12" fillId="34" borderId="10" xfId="0" applyNumberFormat="1" applyFont="1" applyFill="1" applyBorder="1" applyAlignment="1">
      <alignment horizontal="center"/>
    </xf>
    <xf numFmtId="49" fontId="10" fillId="38" borderId="10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0" fontId="12" fillId="0" borderId="14" xfId="0" applyFont="1" applyBorder="1" applyAlignment="1">
      <alignment horizontal="center" vertical="center" wrapText="1"/>
    </xf>
    <xf numFmtId="41" fontId="12" fillId="0" borderId="33" xfId="0" applyNumberFormat="1" applyFont="1" applyBorder="1" applyAlignment="1">
      <alignment horizontal="center"/>
    </xf>
    <xf numFmtId="41" fontId="12" fillId="33" borderId="14" xfId="0" applyNumberFormat="1" applyFont="1" applyFill="1" applyBorder="1" applyAlignment="1">
      <alignment horizontal="center" vertical="center"/>
    </xf>
    <xf numFmtId="41" fontId="12" fillId="0" borderId="33" xfId="0" applyNumberFormat="1" applyFont="1" applyBorder="1" applyAlignment="1">
      <alignment horizontal="left"/>
    </xf>
    <xf numFmtId="0" fontId="1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2" fillId="0" borderId="10" xfId="0" applyFont="1" applyBorder="1" applyAlignment="1">
      <alignment/>
    </xf>
    <xf numFmtId="165" fontId="9" fillId="0" borderId="10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25" xfId="0" applyFont="1" applyBorder="1" applyAlignment="1">
      <alignment/>
    </xf>
    <xf numFmtId="165" fontId="9" fillId="0" borderId="49" xfId="0" applyNumberFormat="1" applyFont="1" applyBorder="1" applyAlignment="1">
      <alignment/>
    </xf>
    <xf numFmtId="165" fontId="4" fillId="37" borderId="10" xfId="0" applyNumberFormat="1" applyFont="1" applyFill="1" applyBorder="1" applyAlignment="1">
      <alignment/>
    </xf>
    <xf numFmtId="0" fontId="4" fillId="37" borderId="18" xfId="0" applyFont="1" applyFill="1" applyBorder="1" applyAlignment="1">
      <alignment/>
    </xf>
    <xf numFmtId="0" fontId="4" fillId="37" borderId="14" xfId="0" applyFont="1" applyFill="1" applyBorder="1" applyAlignment="1">
      <alignment/>
    </xf>
    <xf numFmtId="0" fontId="4" fillId="37" borderId="14" xfId="0" applyFont="1" applyFill="1" applyBorder="1" applyAlignment="1">
      <alignment wrapText="1"/>
    </xf>
    <xf numFmtId="165" fontId="4" fillId="37" borderId="47" xfId="0" applyNumberFormat="1" applyFont="1" applyFill="1" applyBorder="1" applyAlignment="1">
      <alignment/>
    </xf>
    <xf numFmtId="49" fontId="10" fillId="38" borderId="10" xfId="0" applyNumberFormat="1" applyFont="1" applyFill="1" applyBorder="1" applyAlignment="1">
      <alignment/>
    </xf>
    <xf numFmtId="41" fontId="12" fillId="0" borderId="14" xfId="0" applyNumberFormat="1" applyFont="1" applyBorder="1" applyAlignment="1">
      <alignment horizontal="left"/>
    </xf>
    <xf numFmtId="49" fontId="12" fillId="0" borderId="13" xfId="0" applyNumberFormat="1" applyFont="1" applyBorder="1" applyAlignment="1">
      <alignment/>
    </xf>
    <xf numFmtId="3" fontId="12" fillId="34" borderId="35" xfId="0" applyNumberFormat="1" applyFont="1" applyFill="1" applyBorder="1" applyAlignment="1">
      <alignment horizontal="right"/>
    </xf>
    <xf numFmtId="10" fontId="12" fillId="34" borderId="10" xfId="0" applyNumberFormat="1" applyFont="1" applyFill="1" applyBorder="1" applyAlignment="1">
      <alignment/>
    </xf>
    <xf numFmtId="3" fontId="10" fillId="35" borderId="10" xfId="0" applyNumberFormat="1" applyFont="1" applyFill="1" applyBorder="1" applyAlignment="1">
      <alignment/>
    </xf>
    <xf numFmtId="49" fontId="10" fillId="35" borderId="20" xfId="0" applyNumberFormat="1" applyFont="1" applyFill="1" applyBorder="1" applyAlignment="1">
      <alignment horizontal="center"/>
    </xf>
    <xf numFmtId="0" fontId="10" fillId="35" borderId="10" xfId="0" applyFont="1" applyFill="1" applyBorder="1" applyAlignment="1">
      <alignment wrapText="1"/>
    </xf>
    <xf numFmtId="3" fontId="10" fillId="35" borderId="10" xfId="0" applyNumberFormat="1" applyFont="1" applyFill="1" applyBorder="1" applyAlignment="1">
      <alignment horizontal="right"/>
    </xf>
    <xf numFmtId="0" fontId="12" fillId="37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7" fillId="35" borderId="18" xfId="0" applyFont="1" applyFill="1" applyBorder="1" applyAlignment="1">
      <alignment horizontal="right"/>
    </xf>
    <xf numFmtId="0" fontId="7" fillId="35" borderId="14" xfId="0" applyFont="1" applyFill="1" applyBorder="1" applyAlignment="1">
      <alignment wrapText="1"/>
    </xf>
    <xf numFmtId="49" fontId="7" fillId="35" borderId="14" xfId="0" applyNumberFormat="1" applyFont="1" applyFill="1" applyBorder="1" applyAlignment="1">
      <alignment horizontal="left" wrapText="1"/>
    </xf>
    <xf numFmtId="2" fontId="7" fillId="35" borderId="14" xfId="0" applyNumberFormat="1" applyFont="1" applyFill="1" applyBorder="1" applyAlignment="1">
      <alignment/>
    </xf>
    <xf numFmtId="10" fontId="7" fillId="35" borderId="14" xfId="0" applyNumberFormat="1" applyFont="1" applyFill="1" applyBorder="1" applyAlignment="1">
      <alignment/>
    </xf>
    <xf numFmtId="10" fontId="7" fillId="35" borderId="47" xfId="0" applyNumberFormat="1" applyFont="1" applyFill="1" applyBorder="1" applyAlignment="1">
      <alignment/>
    </xf>
    <xf numFmtId="0" fontId="7" fillId="35" borderId="20" xfId="0" applyFont="1" applyFill="1" applyBorder="1" applyAlignment="1">
      <alignment horizontal="right"/>
    </xf>
    <xf numFmtId="2" fontId="7" fillId="35" borderId="10" xfId="0" applyNumberFormat="1" applyFont="1" applyFill="1" applyBorder="1" applyAlignment="1">
      <alignment/>
    </xf>
    <xf numFmtId="10" fontId="7" fillId="35" borderId="10" xfId="0" applyNumberFormat="1" applyFont="1" applyFill="1" applyBorder="1" applyAlignment="1">
      <alignment/>
    </xf>
    <xf numFmtId="10" fontId="7" fillId="35" borderId="35" xfId="0" applyNumberFormat="1" applyFont="1" applyFill="1" applyBorder="1" applyAlignment="1">
      <alignment/>
    </xf>
    <xf numFmtId="0" fontId="7" fillId="0" borderId="20" xfId="0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left" wrapText="1"/>
    </xf>
    <xf numFmtId="49" fontId="7" fillId="0" borderId="10" xfId="0" applyNumberFormat="1" applyFont="1" applyBorder="1" applyAlignment="1">
      <alignment horizontal="left" wrapText="1"/>
    </xf>
    <xf numFmtId="0" fontId="7" fillId="0" borderId="20" xfId="0" applyFont="1" applyBorder="1" applyAlignment="1">
      <alignment horizontal="right"/>
    </xf>
    <xf numFmtId="0" fontId="9" fillId="34" borderId="10" xfId="0" applyFont="1" applyFill="1" applyBorder="1" applyAlignment="1">
      <alignment horizontal="left" wrapText="1"/>
    </xf>
    <xf numFmtId="0" fontId="9" fillId="0" borderId="21" xfId="0" applyFont="1" applyBorder="1" applyAlignment="1">
      <alignment horizontal="right"/>
    </xf>
    <xf numFmtId="2" fontId="9" fillId="34" borderId="13" xfId="0" applyNumberFormat="1" applyFont="1" applyFill="1" applyBorder="1" applyAlignment="1">
      <alignment/>
    </xf>
    <xf numFmtId="10" fontId="9" fillId="34" borderId="13" xfId="0" applyNumberFormat="1" applyFont="1" applyFill="1" applyBorder="1" applyAlignment="1">
      <alignment/>
    </xf>
    <xf numFmtId="10" fontId="9" fillId="34" borderId="53" xfId="0" applyNumberFormat="1" applyFont="1" applyFill="1" applyBorder="1" applyAlignment="1">
      <alignment/>
    </xf>
    <xf numFmtId="0" fontId="9" fillId="0" borderId="10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7" fillId="35" borderId="10" xfId="0" applyFont="1" applyFill="1" applyBorder="1" applyAlignment="1">
      <alignment horizontal="right"/>
    </xf>
    <xf numFmtId="0" fontId="9" fillId="0" borderId="20" xfId="0" applyFont="1" applyBorder="1" applyAlignment="1">
      <alignment horizontal="center"/>
    </xf>
    <xf numFmtId="0" fontId="7" fillId="37" borderId="20" xfId="0" applyFont="1" applyFill="1" applyBorder="1" applyAlignment="1">
      <alignment horizontal="right"/>
    </xf>
    <xf numFmtId="0" fontId="7" fillId="37" borderId="10" xfId="0" applyFont="1" applyFill="1" applyBorder="1" applyAlignment="1">
      <alignment wrapText="1"/>
    </xf>
    <xf numFmtId="0" fontId="9" fillId="37" borderId="60" xfId="0" applyFont="1" applyFill="1" applyBorder="1" applyAlignment="1">
      <alignment horizontal="right"/>
    </xf>
    <xf numFmtId="0" fontId="7" fillId="37" borderId="10" xfId="0" applyFont="1" applyFill="1" applyBorder="1" applyAlignment="1">
      <alignment horizontal="right"/>
    </xf>
    <xf numFmtId="0" fontId="7" fillId="37" borderId="10" xfId="0" applyFont="1" applyFill="1" applyBorder="1" applyAlignment="1">
      <alignment horizontal="left"/>
    </xf>
    <xf numFmtId="3" fontId="7" fillId="37" borderId="10" xfId="0" applyNumberFormat="1" applyFont="1" applyFill="1" applyBorder="1" applyAlignment="1">
      <alignment horizontal="right"/>
    </xf>
    <xf numFmtId="0" fontId="9" fillId="34" borderId="60" xfId="0" applyFont="1" applyFill="1" applyBorder="1" applyAlignment="1">
      <alignment horizontal="right"/>
    </xf>
    <xf numFmtId="0" fontId="9" fillId="34" borderId="10" xfId="0" applyFont="1" applyFill="1" applyBorder="1" applyAlignment="1">
      <alignment horizontal="right"/>
    </xf>
    <xf numFmtId="49" fontId="9" fillId="34" borderId="10" xfId="0" applyNumberFormat="1" applyFont="1" applyFill="1" applyBorder="1" applyAlignment="1">
      <alignment horizontal="left"/>
    </xf>
    <xf numFmtId="3" fontId="9" fillId="34" borderId="10" xfId="0" applyNumberFormat="1" applyFont="1" applyFill="1" applyBorder="1" applyAlignment="1">
      <alignment horizontal="right"/>
    </xf>
    <xf numFmtId="3" fontId="7" fillId="37" borderId="10" xfId="0" applyNumberFormat="1" applyFont="1" applyFill="1" applyBorder="1" applyAlignment="1">
      <alignment wrapText="1"/>
    </xf>
    <xf numFmtId="0" fontId="7" fillId="37" borderId="0" xfId="0" applyFont="1" applyFill="1" applyAlignment="1">
      <alignment horizontal="right"/>
    </xf>
    <xf numFmtId="0" fontId="7" fillId="40" borderId="20" xfId="0" applyFont="1" applyFill="1" applyBorder="1" applyAlignment="1">
      <alignment horizontal="right"/>
    </xf>
    <xf numFmtId="0" fontId="21" fillId="40" borderId="10" xfId="0" applyFont="1" applyFill="1" applyBorder="1" applyAlignment="1">
      <alignment/>
    </xf>
    <xf numFmtId="0" fontId="7" fillId="40" borderId="10" xfId="0" applyFont="1" applyFill="1" applyBorder="1" applyAlignment="1">
      <alignment/>
    </xf>
    <xf numFmtId="3" fontId="7" fillId="40" borderId="10" xfId="0" applyNumberFormat="1" applyFont="1" applyFill="1" applyBorder="1" applyAlignment="1">
      <alignment/>
    </xf>
    <xf numFmtId="2" fontId="7" fillId="40" borderId="10" xfId="0" applyNumberFormat="1" applyFont="1" applyFill="1" applyBorder="1" applyAlignment="1">
      <alignment/>
    </xf>
    <xf numFmtId="10" fontId="7" fillId="40" borderId="10" xfId="0" applyNumberFormat="1" applyFont="1" applyFill="1" applyBorder="1" applyAlignment="1">
      <alignment/>
    </xf>
    <xf numFmtId="10" fontId="7" fillId="40" borderId="35" xfId="0" applyNumberFormat="1" applyFont="1" applyFill="1" applyBorder="1" applyAlignment="1">
      <alignment/>
    </xf>
    <xf numFmtId="0" fontId="9" fillId="37" borderId="21" xfId="0" applyFont="1" applyFill="1" applyBorder="1" applyAlignment="1">
      <alignment horizontal="right"/>
    </xf>
    <xf numFmtId="0" fontId="9" fillId="37" borderId="12" xfId="0" applyFont="1" applyFill="1" applyBorder="1" applyAlignment="1">
      <alignment horizontal="right"/>
    </xf>
    <xf numFmtId="3" fontId="9" fillId="37" borderId="25" xfId="0" applyNumberFormat="1" applyFont="1" applyFill="1" applyBorder="1" applyAlignment="1">
      <alignment/>
    </xf>
    <xf numFmtId="10" fontId="9" fillId="37" borderId="25" xfId="0" applyNumberFormat="1" applyFont="1" applyFill="1" applyBorder="1" applyAlignment="1">
      <alignment/>
    </xf>
    <xf numFmtId="10" fontId="9" fillId="37" borderId="49" xfId="0" applyNumberFormat="1" applyFont="1" applyFill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2" fillId="34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wrapText="1"/>
    </xf>
    <xf numFmtId="0" fontId="12" fillId="0" borderId="33" xfId="0" applyFont="1" applyFill="1" applyBorder="1" applyAlignment="1">
      <alignment wrapText="1"/>
    </xf>
    <xf numFmtId="49" fontId="12" fillId="0" borderId="10" xfId="0" applyNumberFormat="1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3" fontId="4" fillId="33" borderId="35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53" xfId="0" applyNumberFormat="1" applyBorder="1" applyAlignment="1">
      <alignment horizontal="center" vertical="center"/>
    </xf>
    <xf numFmtId="3" fontId="4" fillId="33" borderId="16" xfId="0" applyNumberFormat="1" applyFont="1" applyFill="1" applyBorder="1" applyAlignment="1">
      <alignment horizontal="center" vertical="center"/>
    </xf>
    <xf numFmtId="3" fontId="4" fillId="33" borderId="39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3" fontId="10" fillId="33" borderId="35" xfId="0" applyNumberFormat="1" applyFont="1" applyFill="1" applyBorder="1" applyAlignment="1">
      <alignment/>
    </xf>
    <xf numFmtId="3" fontId="10" fillId="33" borderId="35" xfId="0" applyNumberFormat="1" applyFont="1" applyFill="1" applyBorder="1" applyAlignment="1">
      <alignment/>
    </xf>
    <xf numFmtId="3" fontId="10" fillId="39" borderId="49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 horizontal="right"/>
    </xf>
    <xf numFmtId="3" fontId="7" fillId="36" borderId="10" xfId="0" applyNumberFormat="1" applyFont="1" applyFill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10" fillId="38" borderId="10" xfId="0" applyFont="1" applyFill="1" applyBorder="1" applyAlignment="1">
      <alignment horizontal="center"/>
    </xf>
    <xf numFmtId="0" fontId="14" fillId="38" borderId="10" xfId="0" applyFont="1" applyFill="1" applyBorder="1" applyAlignment="1">
      <alignment horizontal="center" vertical="center"/>
    </xf>
    <xf numFmtId="0" fontId="14" fillId="38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wrapText="1"/>
    </xf>
    <xf numFmtId="0" fontId="10" fillId="0" borderId="20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41" fontId="12" fillId="33" borderId="13" xfId="0" applyNumberFormat="1" applyFont="1" applyFill="1" applyBorder="1" applyAlignment="1">
      <alignment horizontal="center" vertical="center"/>
    </xf>
    <xf numFmtId="41" fontId="10" fillId="33" borderId="16" xfId="0" applyNumberFormat="1" applyFont="1" applyFill="1" applyBorder="1" applyAlignment="1">
      <alignment horizontal="center"/>
    </xf>
    <xf numFmtId="41" fontId="10" fillId="33" borderId="39" xfId="0" applyNumberFormat="1" applyFont="1" applyFill="1" applyBorder="1" applyAlignment="1">
      <alignment horizontal="center"/>
    </xf>
    <xf numFmtId="3" fontId="10" fillId="38" borderId="35" xfId="0" applyNumberFormat="1" applyFont="1" applyFill="1" applyBorder="1" applyAlignment="1">
      <alignment/>
    </xf>
    <xf numFmtId="10" fontId="10" fillId="35" borderId="10" xfId="0" applyNumberFormat="1" applyFont="1" applyFill="1" applyBorder="1" applyAlignment="1">
      <alignment/>
    </xf>
    <xf numFmtId="10" fontId="10" fillId="38" borderId="10" xfId="0" applyNumberFormat="1" applyFont="1" applyFill="1" applyBorder="1" applyAlignment="1">
      <alignment/>
    </xf>
    <xf numFmtId="49" fontId="10" fillId="35" borderId="10" xfId="0" applyNumberFormat="1" applyFont="1" applyFill="1" applyBorder="1" applyAlignment="1">
      <alignment horizontal="left"/>
    </xf>
    <xf numFmtId="49" fontId="9" fillId="38" borderId="10" xfId="0" applyNumberFormat="1" applyFont="1" applyFill="1" applyBorder="1" applyAlignment="1">
      <alignment horizontal="left"/>
    </xf>
    <xf numFmtId="10" fontId="12" fillId="38" borderId="10" xfId="0" applyNumberFormat="1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2" fillId="34" borderId="10" xfId="0" applyFont="1" applyFill="1" applyBorder="1" applyAlignment="1">
      <alignment horizontal="left"/>
    </xf>
    <xf numFmtId="3" fontId="12" fillId="35" borderId="10" xfId="0" applyNumberFormat="1" applyFont="1" applyFill="1" applyBorder="1" applyAlignment="1">
      <alignment/>
    </xf>
    <xf numFmtId="49" fontId="4" fillId="0" borderId="20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3" fontId="12" fillId="34" borderId="35" xfId="0" applyNumberFormat="1" applyFont="1" applyFill="1" applyBorder="1" applyAlignment="1">
      <alignment horizontal="right"/>
    </xf>
    <xf numFmtId="3" fontId="10" fillId="35" borderId="35" xfId="0" applyNumberFormat="1" applyFont="1" applyFill="1" applyBorder="1" applyAlignment="1">
      <alignment horizontal="right"/>
    </xf>
    <xf numFmtId="3" fontId="9" fillId="38" borderId="35" xfId="0" applyNumberFormat="1" applyFont="1" applyFill="1" applyBorder="1" applyAlignment="1">
      <alignment horizontal="right"/>
    </xf>
    <xf numFmtId="3" fontId="10" fillId="34" borderId="35" xfId="0" applyNumberFormat="1" applyFont="1" applyFill="1" applyBorder="1" applyAlignment="1">
      <alignment/>
    </xf>
    <xf numFmtId="3" fontId="12" fillId="35" borderId="35" xfId="0" applyNumberFormat="1" applyFont="1" applyFill="1" applyBorder="1" applyAlignment="1">
      <alignment horizontal="center"/>
    </xf>
    <xf numFmtId="3" fontId="10" fillId="38" borderId="35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41" fontId="10" fillId="38" borderId="16" xfId="0" applyNumberFormat="1" applyFont="1" applyFill="1" applyBorder="1" applyAlignment="1">
      <alignment horizontal="center"/>
    </xf>
    <xf numFmtId="41" fontId="10" fillId="38" borderId="39" xfId="0" applyNumberFormat="1" applyFont="1" applyFill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10" fontId="12" fillId="34" borderId="13" xfId="0" applyNumberFormat="1" applyFont="1" applyFill="1" applyBorder="1" applyAlignment="1">
      <alignment/>
    </xf>
    <xf numFmtId="3" fontId="12" fillId="0" borderId="13" xfId="0" applyNumberFormat="1" applyFont="1" applyBorder="1" applyAlignment="1">
      <alignment horizontal="right"/>
    </xf>
    <xf numFmtId="3" fontId="12" fillId="34" borderId="13" xfId="0" applyNumberFormat="1" applyFont="1" applyFill="1" applyBorder="1" applyAlignment="1">
      <alignment/>
    </xf>
    <xf numFmtId="3" fontId="12" fillId="34" borderId="53" xfId="0" applyNumberFormat="1" applyFont="1" applyFill="1" applyBorder="1" applyAlignment="1">
      <alignment horizontal="center"/>
    </xf>
    <xf numFmtId="49" fontId="12" fillId="39" borderId="15" xfId="0" applyNumberFormat="1" applyFont="1" applyFill="1" applyBorder="1" applyAlignment="1">
      <alignment horizontal="center"/>
    </xf>
    <xf numFmtId="49" fontId="12" fillId="39" borderId="16" xfId="0" applyNumberFormat="1" applyFont="1" applyFill="1" applyBorder="1" applyAlignment="1">
      <alignment/>
    </xf>
    <xf numFmtId="0" fontId="4" fillId="39" borderId="16" xfId="0" applyFont="1" applyFill="1" applyBorder="1" applyAlignment="1">
      <alignment horizontal="center" wrapText="1"/>
    </xf>
    <xf numFmtId="10" fontId="10" fillId="39" borderId="16" xfId="0" applyNumberFormat="1" applyFont="1" applyFill="1" applyBorder="1" applyAlignment="1">
      <alignment/>
    </xf>
    <xf numFmtId="0" fontId="10" fillId="37" borderId="1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/>
    </xf>
    <xf numFmtId="0" fontId="14" fillId="37" borderId="10" xfId="0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center" vertical="center"/>
    </xf>
    <xf numFmtId="0" fontId="7" fillId="37" borderId="20" xfId="0" applyFont="1" applyFill="1" applyBorder="1" applyAlignment="1">
      <alignment horizontal="center"/>
    </xf>
    <xf numFmtId="0" fontId="10" fillId="37" borderId="20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 vertical="center"/>
      <protection/>
    </xf>
    <xf numFmtId="0" fontId="12" fillId="37" borderId="10" xfId="0" applyFont="1" applyFill="1" applyBorder="1" applyAlignment="1">
      <alignment/>
    </xf>
    <xf numFmtId="49" fontId="12" fillId="0" borderId="10" xfId="0" applyNumberFormat="1" applyFont="1" applyBorder="1" applyAlignment="1">
      <alignment/>
    </xf>
    <xf numFmtId="49" fontId="12" fillId="37" borderId="25" xfId="0" applyNumberFormat="1" applyFont="1" applyFill="1" applyBorder="1" applyAlignment="1">
      <alignment horizontal="left"/>
    </xf>
    <xf numFmtId="49" fontId="12" fillId="0" borderId="10" xfId="0" applyNumberFormat="1" applyFont="1" applyBorder="1" applyAlignment="1">
      <alignment horizontal="left"/>
    </xf>
    <xf numFmtId="49" fontId="12" fillId="0" borderId="10" xfId="0" applyNumberFormat="1" applyFont="1" applyBorder="1" applyAlignment="1">
      <alignment horizontal="left" wrapText="1"/>
    </xf>
    <xf numFmtId="49" fontId="12" fillId="37" borderId="30" xfId="0" applyNumberFormat="1" applyFont="1" applyFill="1" applyBorder="1" applyAlignment="1">
      <alignment horizontal="left"/>
    </xf>
    <xf numFmtId="49" fontId="12" fillId="37" borderId="55" xfId="0" applyNumberFormat="1" applyFont="1" applyFill="1" applyBorder="1" applyAlignment="1">
      <alignment horizontal="left"/>
    </xf>
    <xf numFmtId="49" fontId="12" fillId="37" borderId="62" xfId="0" applyNumberFormat="1" applyFont="1" applyFill="1" applyBorder="1" applyAlignment="1">
      <alignment horizontal="left"/>
    </xf>
    <xf numFmtId="0" fontId="7" fillId="36" borderId="42" xfId="0" applyFont="1" applyFill="1" applyBorder="1" applyAlignment="1" applyProtection="1">
      <alignment horizontal="center" vertical="center" wrapText="1"/>
      <protection/>
    </xf>
    <xf numFmtId="0" fontId="7" fillId="36" borderId="48" xfId="0" applyFont="1" applyFill="1" applyBorder="1" applyAlignment="1" applyProtection="1">
      <alignment horizontal="center" vertical="center" wrapText="1"/>
      <protection/>
    </xf>
    <xf numFmtId="0" fontId="7" fillId="36" borderId="63" xfId="0" applyFont="1" applyFill="1" applyBorder="1" applyAlignment="1" applyProtection="1">
      <alignment horizontal="center" vertical="center" wrapText="1"/>
      <protection/>
    </xf>
    <xf numFmtId="0" fontId="7" fillId="36" borderId="64" xfId="0" applyFont="1" applyFill="1" applyBorder="1" applyAlignment="1" applyProtection="1">
      <alignment horizontal="center" vertical="center" wrapText="1"/>
      <protection/>
    </xf>
    <xf numFmtId="0" fontId="7" fillId="36" borderId="24" xfId="0" applyFont="1" applyFill="1" applyBorder="1" applyAlignment="1" applyProtection="1">
      <alignment horizontal="center" vertical="center" wrapText="1"/>
      <protection/>
    </xf>
    <xf numFmtId="0" fontId="4" fillId="36" borderId="41" xfId="0" applyFont="1" applyFill="1" applyBorder="1" applyAlignment="1" applyProtection="1">
      <alignment horizontal="center" vertical="center"/>
      <protection/>
    </xf>
    <xf numFmtId="0" fontId="4" fillId="36" borderId="44" xfId="0" applyFont="1" applyFill="1" applyBorder="1" applyAlignment="1" applyProtection="1">
      <alignment horizontal="center" vertical="center"/>
      <protection/>
    </xf>
    <xf numFmtId="0" fontId="7" fillId="36" borderId="63" xfId="0" applyFont="1" applyFill="1" applyBorder="1" applyAlignment="1" applyProtection="1">
      <alignment horizontal="center" vertical="center"/>
      <protection/>
    </xf>
    <xf numFmtId="0" fontId="7" fillId="36" borderId="65" xfId="0" applyFont="1" applyFill="1" applyBorder="1" applyAlignment="1" applyProtection="1">
      <alignment horizontal="center" vertical="center"/>
      <protection/>
    </xf>
    <xf numFmtId="0" fontId="7" fillId="36" borderId="66" xfId="0" applyFont="1" applyFill="1" applyBorder="1" applyAlignment="1" applyProtection="1">
      <alignment horizontal="center" vertical="center"/>
      <protection/>
    </xf>
    <xf numFmtId="49" fontId="12" fillId="0" borderId="20" xfId="0" applyNumberFormat="1" applyFont="1" applyBorder="1" applyAlignment="1">
      <alignment horizontal="center"/>
    </xf>
    <xf numFmtId="0" fontId="10" fillId="40" borderId="24" xfId="0" applyFont="1" applyFill="1" applyBorder="1" applyAlignment="1">
      <alignment horizontal="center" vertical="center" wrapText="1"/>
    </xf>
    <xf numFmtId="0" fontId="10" fillId="4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14" fillId="40" borderId="10" xfId="0" applyFont="1" applyFill="1" applyBorder="1" applyAlignment="1">
      <alignment horizontal="center" vertical="center" wrapText="1"/>
    </xf>
    <xf numFmtId="0" fontId="10" fillId="40" borderId="35" xfId="0" applyFont="1" applyFill="1" applyBorder="1" applyAlignment="1">
      <alignment horizontal="center" vertical="center" wrapText="1"/>
    </xf>
    <xf numFmtId="0" fontId="7" fillId="40" borderId="23" xfId="0" applyFont="1" applyFill="1" applyBorder="1" applyAlignment="1">
      <alignment horizontal="center" vertical="center" wrapText="1"/>
    </xf>
    <xf numFmtId="0" fontId="7" fillId="40" borderId="20" xfId="0" applyFont="1" applyFill="1" applyBorder="1" applyAlignment="1">
      <alignment horizontal="center" vertical="center" wrapText="1"/>
    </xf>
    <xf numFmtId="0" fontId="10" fillId="40" borderId="24" xfId="0" applyFont="1" applyFill="1" applyBorder="1" applyAlignment="1">
      <alignment horizontal="center" vertical="center"/>
    </xf>
    <xf numFmtId="0" fontId="10" fillId="4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40" borderId="46" xfId="0" applyFont="1" applyFill="1" applyBorder="1" applyAlignment="1">
      <alignment horizontal="center" vertical="center" wrapText="1"/>
    </xf>
    <xf numFmtId="41" fontId="12" fillId="0" borderId="13" xfId="0" applyNumberFormat="1" applyFont="1" applyBorder="1" applyAlignment="1">
      <alignment horizontal="center" vertical="center"/>
    </xf>
    <xf numFmtId="41" fontId="12" fillId="0" borderId="33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41" fontId="12" fillId="0" borderId="14" xfId="0" applyNumberFormat="1" applyFont="1" applyBorder="1" applyAlignment="1">
      <alignment horizontal="center" vertical="center"/>
    </xf>
    <xf numFmtId="41" fontId="12" fillId="0" borderId="35" xfId="0" applyNumberFormat="1" applyFont="1" applyBorder="1" applyAlignment="1">
      <alignment horizontal="center" vertical="center" wrapText="1"/>
    </xf>
    <xf numFmtId="41" fontId="12" fillId="0" borderId="53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3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53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41" fontId="12" fillId="0" borderId="67" xfId="0" applyNumberFormat="1" applyFont="1" applyBorder="1" applyAlignment="1">
      <alignment horizontal="center" vertical="center" wrapText="1"/>
    </xf>
    <xf numFmtId="41" fontId="12" fillId="0" borderId="4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41" fontId="10" fillId="38" borderId="17" xfId="0" applyNumberFormat="1" applyFont="1" applyFill="1" applyBorder="1" applyAlignment="1">
      <alignment horizontal="center"/>
    </xf>
    <xf numFmtId="41" fontId="10" fillId="38" borderId="68" xfId="0" applyNumberFormat="1" applyFont="1" applyFill="1" applyBorder="1" applyAlignment="1">
      <alignment horizontal="center"/>
    </xf>
    <xf numFmtId="0" fontId="10" fillId="38" borderId="51" xfId="0" applyFont="1" applyFill="1" applyBorder="1" applyAlignment="1">
      <alignment horizontal="center"/>
    </xf>
    <xf numFmtId="0" fontId="10" fillId="38" borderId="40" xfId="0" applyFont="1" applyFill="1" applyBorder="1" applyAlignment="1">
      <alignment horizontal="center"/>
    </xf>
    <xf numFmtId="0" fontId="10" fillId="38" borderId="68" xfId="0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right"/>
    </xf>
    <xf numFmtId="0" fontId="10" fillId="38" borderId="41" xfId="0" applyFont="1" applyFill="1" applyBorder="1" applyAlignment="1">
      <alignment horizontal="center" vertical="center" wrapText="1"/>
    </xf>
    <xf numFmtId="0" fontId="10" fillId="38" borderId="54" xfId="0" applyFont="1" applyFill="1" applyBorder="1" applyAlignment="1">
      <alignment horizontal="center" vertical="center" wrapText="1"/>
    </xf>
    <xf numFmtId="0" fontId="10" fillId="38" borderId="18" xfId="0" applyFont="1" applyFill="1" applyBorder="1" applyAlignment="1">
      <alignment horizontal="center" vertical="center" wrapText="1"/>
    </xf>
    <xf numFmtId="0" fontId="0" fillId="0" borderId="54" xfId="0" applyBorder="1" applyAlignment="1">
      <alignment/>
    </xf>
    <xf numFmtId="0" fontId="0" fillId="0" borderId="18" xfId="0" applyBorder="1" applyAlignment="1">
      <alignment/>
    </xf>
    <xf numFmtId="0" fontId="10" fillId="38" borderId="52" xfId="0" applyFont="1" applyFill="1" applyBorder="1" applyAlignment="1">
      <alignment horizontal="center" vertical="center" wrapText="1"/>
    </xf>
    <xf numFmtId="0" fontId="10" fillId="38" borderId="67" xfId="0" applyFont="1" applyFill="1" applyBorder="1" applyAlignment="1">
      <alignment horizontal="center" vertical="center" wrapText="1"/>
    </xf>
    <xf numFmtId="0" fontId="10" fillId="38" borderId="47" xfId="0" applyFont="1" applyFill="1" applyBorder="1" applyAlignment="1">
      <alignment horizontal="center" vertical="center" wrapText="1"/>
    </xf>
    <xf numFmtId="0" fontId="10" fillId="38" borderId="30" xfId="0" applyFont="1" applyFill="1" applyBorder="1" applyAlignment="1">
      <alignment horizontal="center"/>
    </xf>
    <xf numFmtId="0" fontId="10" fillId="38" borderId="55" xfId="0" applyFont="1" applyFill="1" applyBorder="1" applyAlignment="1">
      <alignment horizontal="center"/>
    </xf>
    <xf numFmtId="0" fontId="10" fillId="38" borderId="62" xfId="0" applyFont="1" applyFill="1" applyBorder="1" applyAlignment="1">
      <alignment horizontal="center"/>
    </xf>
    <xf numFmtId="0" fontId="10" fillId="38" borderId="42" xfId="0" applyFont="1" applyFill="1" applyBorder="1" applyAlignment="1">
      <alignment horizontal="center" vertical="center" wrapText="1"/>
    </xf>
    <xf numFmtId="0" fontId="10" fillId="38" borderId="33" xfId="0" applyFont="1" applyFill="1" applyBorder="1" applyAlignment="1">
      <alignment horizontal="center" vertical="center" wrapText="1"/>
    </xf>
    <xf numFmtId="0" fontId="10" fillId="38" borderId="14" xfId="0" applyFont="1" applyFill="1" applyBorder="1" applyAlignment="1">
      <alignment horizontal="center" vertical="center" wrapText="1"/>
    </xf>
    <xf numFmtId="0" fontId="10" fillId="38" borderId="13" xfId="0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14" xfId="0" applyBorder="1" applyAlignment="1">
      <alignment/>
    </xf>
    <xf numFmtId="0" fontId="15" fillId="0" borderId="33" xfId="0" applyFont="1" applyBorder="1" applyAlignment="1">
      <alignment/>
    </xf>
    <xf numFmtId="0" fontId="15" fillId="0" borderId="14" xfId="0" applyFont="1" applyBorder="1" applyAlignment="1">
      <alignment/>
    </xf>
    <xf numFmtId="0" fontId="10" fillId="38" borderId="42" xfId="0" applyFont="1" applyFill="1" applyBorder="1" applyAlignment="1">
      <alignment horizontal="center" vertical="center"/>
    </xf>
    <xf numFmtId="0" fontId="10" fillId="38" borderId="33" xfId="0" applyFont="1" applyFill="1" applyBorder="1" applyAlignment="1">
      <alignment horizontal="center" vertical="center"/>
    </xf>
    <xf numFmtId="0" fontId="10" fillId="38" borderId="14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10" fillId="38" borderId="30" xfId="0" applyFont="1" applyFill="1" applyBorder="1" applyAlignment="1">
      <alignment horizontal="center" vertical="center" wrapText="1"/>
    </xf>
    <xf numFmtId="0" fontId="10" fillId="38" borderId="6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10" fillId="38" borderId="63" xfId="0" applyFont="1" applyFill="1" applyBorder="1" applyAlignment="1">
      <alignment horizontal="center"/>
    </xf>
    <xf numFmtId="0" fontId="10" fillId="38" borderId="65" xfId="0" applyFont="1" applyFill="1" applyBorder="1" applyAlignment="1">
      <alignment horizontal="center"/>
    </xf>
    <xf numFmtId="0" fontId="10" fillId="38" borderId="66" xfId="0" applyFont="1" applyFill="1" applyBorder="1" applyAlignment="1">
      <alignment horizontal="center"/>
    </xf>
    <xf numFmtId="0" fontId="10" fillId="38" borderId="13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1" fontId="10" fillId="33" borderId="17" xfId="0" applyNumberFormat="1" applyFont="1" applyFill="1" applyBorder="1" applyAlignment="1">
      <alignment horizontal="center"/>
    </xf>
    <xf numFmtId="41" fontId="10" fillId="33" borderId="68" xfId="0" applyNumberFormat="1" applyFont="1" applyFill="1" applyBorder="1" applyAlignment="1">
      <alignment horizontal="center"/>
    </xf>
    <xf numFmtId="0" fontId="10" fillId="33" borderId="51" xfId="0" applyFont="1" applyFill="1" applyBorder="1" applyAlignment="1">
      <alignment horizontal="center"/>
    </xf>
    <xf numFmtId="0" fontId="10" fillId="33" borderId="40" xfId="0" applyFont="1" applyFill="1" applyBorder="1" applyAlignment="1">
      <alignment horizontal="center"/>
    </xf>
    <xf numFmtId="0" fontId="10" fillId="33" borderId="68" xfId="0" applyFont="1" applyFill="1" applyBorder="1" applyAlignment="1">
      <alignment horizontal="center"/>
    </xf>
    <xf numFmtId="0" fontId="12" fillId="0" borderId="33" xfId="0" applyFont="1" applyBorder="1" applyAlignment="1">
      <alignment/>
    </xf>
    <xf numFmtId="0" fontId="12" fillId="0" borderId="14" xfId="0" applyFont="1" applyBorder="1" applyAlignment="1">
      <alignment/>
    </xf>
    <xf numFmtId="0" fontId="10" fillId="33" borderId="24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62" xfId="0" applyFont="1" applyFill="1" applyBorder="1" applyAlignment="1">
      <alignment horizontal="center" vertical="center" wrapText="1"/>
    </xf>
    <xf numFmtId="0" fontId="10" fillId="33" borderId="41" xfId="0" applyFont="1" applyFill="1" applyBorder="1" applyAlignment="1">
      <alignment horizontal="center" vertical="center" wrapText="1"/>
    </xf>
    <xf numFmtId="0" fontId="10" fillId="33" borderId="54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52" xfId="0" applyFont="1" applyFill="1" applyBorder="1" applyAlignment="1">
      <alignment horizontal="center" vertical="center" wrapText="1"/>
    </xf>
    <xf numFmtId="0" fontId="10" fillId="33" borderId="67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/>
    </xf>
    <xf numFmtId="0" fontId="10" fillId="33" borderId="55" xfId="0" applyFont="1" applyFill="1" applyBorder="1" applyAlignment="1">
      <alignment horizontal="center"/>
    </xf>
    <xf numFmtId="0" fontId="10" fillId="33" borderId="62" xfId="0" applyFont="1" applyFill="1" applyBorder="1" applyAlignment="1">
      <alignment horizontal="center"/>
    </xf>
    <xf numFmtId="0" fontId="10" fillId="33" borderId="42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/>
    </xf>
    <xf numFmtId="0" fontId="10" fillId="0" borderId="62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4" fillId="38" borderId="12" xfId="0" applyFont="1" applyFill="1" applyBorder="1" applyAlignment="1">
      <alignment horizontal="center"/>
    </xf>
    <xf numFmtId="0" fontId="4" fillId="38" borderId="25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left"/>
    </xf>
    <xf numFmtId="0" fontId="0" fillId="33" borderId="35" xfId="0" applyFont="1" applyFill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55" xfId="0" applyFont="1" applyBorder="1" applyAlignment="1">
      <alignment horizontal="left"/>
    </xf>
    <xf numFmtId="0" fontId="0" fillId="0" borderId="69" xfId="0" applyFont="1" applyBorder="1" applyAlignment="1">
      <alignment horizontal="left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7" fillId="38" borderId="24" xfId="0" applyFont="1" applyFill="1" applyBorder="1" applyAlignment="1">
      <alignment horizontal="center"/>
    </xf>
    <xf numFmtId="0" fontId="7" fillId="38" borderId="24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7" fillId="38" borderId="10" xfId="0" applyFont="1" applyFill="1" applyBorder="1" applyAlignment="1">
      <alignment horizontal="left" vertical="center" wrapText="1"/>
    </xf>
    <xf numFmtId="0" fontId="7" fillId="38" borderId="35" xfId="0" applyFont="1" applyFill="1" applyBorder="1" applyAlignment="1">
      <alignment horizontal="left" vertical="center" wrapText="1"/>
    </xf>
    <xf numFmtId="0" fontId="7" fillId="38" borderId="10" xfId="0" applyFont="1" applyFill="1" applyBorder="1" applyAlignment="1">
      <alignment horizontal="center"/>
    </xf>
    <xf numFmtId="0" fontId="7" fillId="38" borderId="35" xfId="0" applyFont="1" applyFill="1" applyBorder="1" applyAlignment="1">
      <alignment horizontal="center"/>
    </xf>
    <xf numFmtId="0" fontId="7" fillId="38" borderId="46" xfId="0" applyFont="1" applyFill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7" fillId="38" borderId="23" xfId="0" applyFont="1" applyFill="1" applyBorder="1" applyAlignment="1">
      <alignment horizontal="center" vertical="center"/>
    </xf>
    <xf numFmtId="0" fontId="7" fillId="38" borderId="20" xfId="0" applyFont="1" applyFill="1" applyBorder="1" applyAlignment="1">
      <alignment horizontal="center" vertical="center"/>
    </xf>
    <xf numFmtId="0" fontId="7" fillId="38" borderId="35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wrapText="1"/>
    </xf>
    <xf numFmtId="0" fontId="0" fillId="33" borderId="14" xfId="0" applyFont="1" applyFill="1" applyBorder="1" applyAlignment="1">
      <alignment horizontal="left"/>
    </xf>
    <xf numFmtId="0" fontId="0" fillId="33" borderId="47" xfId="0" applyFont="1" applyFill="1" applyBorder="1" applyAlignment="1">
      <alignment horizontal="left"/>
    </xf>
    <xf numFmtId="0" fontId="0" fillId="33" borderId="30" xfId="0" applyFont="1" applyFill="1" applyBorder="1" applyAlignment="1">
      <alignment horizontal="left"/>
    </xf>
    <xf numFmtId="0" fontId="0" fillId="33" borderId="55" xfId="0" applyFont="1" applyFill="1" applyBorder="1" applyAlignment="1">
      <alignment horizontal="left"/>
    </xf>
    <xf numFmtId="0" fontId="0" fillId="33" borderId="69" xfId="0" applyFont="1" applyFill="1" applyBorder="1" applyAlignment="1">
      <alignment horizontal="left"/>
    </xf>
    <xf numFmtId="0" fontId="12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35" borderId="63" xfId="0" applyFont="1" applyFill="1" applyBorder="1" applyAlignment="1">
      <alignment horizontal="center" wrapText="1"/>
    </xf>
    <xf numFmtId="0" fontId="4" fillId="35" borderId="31" xfId="0" applyFont="1" applyFill="1" applyBorder="1" applyAlignment="1">
      <alignment horizontal="center" wrapText="1"/>
    </xf>
    <xf numFmtId="0" fontId="4" fillId="35" borderId="70" xfId="0" applyFont="1" applyFill="1" applyBorder="1" applyAlignment="1">
      <alignment horizontal="center" vertical="center"/>
    </xf>
    <xf numFmtId="0" fontId="4" fillId="35" borderId="71" xfId="0" applyFont="1" applyFill="1" applyBorder="1" applyAlignment="1">
      <alignment horizontal="center" vertical="center"/>
    </xf>
    <xf numFmtId="0" fontId="4" fillId="35" borderId="72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wrapText="1"/>
    </xf>
    <xf numFmtId="0" fontId="4" fillId="35" borderId="19" xfId="0" applyFont="1" applyFill="1" applyBorder="1" applyAlignment="1">
      <alignment horizontal="center" wrapText="1"/>
    </xf>
    <xf numFmtId="0" fontId="4" fillId="35" borderId="50" xfId="0" applyFont="1" applyFill="1" applyBorder="1" applyAlignment="1">
      <alignment horizontal="center" wrapText="1"/>
    </xf>
    <xf numFmtId="0" fontId="4" fillId="35" borderId="29" xfId="0" applyFont="1" applyFill="1" applyBorder="1" applyAlignment="1">
      <alignment horizontal="center" wrapText="1"/>
    </xf>
    <xf numFmtId="0" fontId="4" fillId="35" borderId="72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0" fillId="37" borderId="24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10" fillId="37" borderId="24" xfId="0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center" vertical="center" wrapText="1"/>
    </xf>
    <xf numFmtId="3" fontId="10" fillId="35" borderId="1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9" fontId="10" fillId="39" borderId="12" xfId="0" applyNumberFormat="1" applyFont="1" applyFill="1" applyBorder="1" applyAlignment="1">
      <alignment horizontal="center"/>
    </xf>
    <xf numFmtId="49" fontId="10" fillId="39" borderId="25" xfId="0" applyNumberFormat="1" applyFont="1" applyFill="1" applyBorder="1" applyAlignment="1">
      <alignment horizontal="center"/>
    </xf>
    <xf numFmtId="0" fontId="10" fillId="37" borderId="46" xfId="0" applyFont="1" applyFill="1" applyBorder="1" applyAlignment="1">
      <alignment horizontal="center" wrapText="1"/>
    </xf>
    <xf numFmtId="0" fontId="10" fillId="37" borderId="35" xfId="0" applyFont="1" applyFill="1" applyBorder="1" applyAlignment="1">
      <alignment horizontal="center" wrapText="1"/>
    </xf>
    <xf numFmtId="0" fontId="7" fillId="37" borderId="24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7" fillId="37" borderId="23" xfId="0" applyFont="1" applyFill="1" applyBorder="1" applyAlignment="1">
      <alignment horizontal="center"/>
    </xf>
    <xf numFmtId="0" fontId="7" fillId="37" borderId="24" xfId="0" applyFont="1" applyFill="1" applyBorder="1" applyAlignment="1">
      <alignment horizontal="center"/>
    </xf>
    <xf numFmtId="0" fontId="10" fillId="37" borderId="24" xfId="0" applyFont="1" applyFill="1" applyBorder="1" applyAlignment="1">
      <alignment horizontal="center" wrapText="1"/>
    </xf>
    <xf numFmtId="0" fontId="10" fillId="37" borderId="10" xfId="0" applyFont="1" applyFill="1" applyBorder="1" applyAlignment="1">
      <alignment horizontal="center" wrapText="1"/>
    </xf>
    <xf numFmtId="0" fontId="7" fillId="37" borderId="10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/>
    </xf>
    <xf numFmtId="0" fontId="10" fillId="39" borderId="15" xfId="0" applyFont="1" applyFill="1" applyBorder="1" applyAlignment="1">
      <alignment horizontal="center"/>
    </xf>
    <xf numFmtId="0" fontId="10" fillId="39" borderId="16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wrapText="1"/>
    </xf>
    <xf numFmtId="0" fontId="4" fillId="38" borderId="10" xfId="0" applyFont="1" applyFill="1" applyBorder="1" applyAlignment="1">
      <alignment horizontal="center"/>
    </xf>
    <xf numFmtId="0" fontId="10" fillId="38" borderId="10" xfId="0" applyFont="1" applyFill="1" applyBorder="1" applyAlignment="1">
      <alignment horizontal="center" vertical="center" wrapText="1"/>
    </xf>
    <xf numFmtId="0" fontId="10" fillId="38" borderId="10" xfId="0" applyFont="1" applyFill="1" applyBorder="1" applyAlignment="1">
      <alignment horizontal="center" vertical="center"/>
    </xf>
    <xf numFmtId="0" fontId="10" fillId="38" borderId="30" xfId="0" applyFont="1" applyFill="1" applyBorder="1" applyAlignment="1">
      <alignment horizontal="center" vertical="center"/>
    </xf>
    <xf numFmtId="0" fontId="10" fillId="38" borderId="55" xfId="0" applyFont="1" applyFill="1" applyBorder="1" applyAlignment="1">
      <alignment horizontal="center" vertical="center"/>
    </xf>
    <xf numFmtId="0" fontId="10" fillId="38" borderId="62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4" fillId="33" borderId="51" xfId="0" applyFont="1" applyFill="1" applyBorder="1" applyAlignment="1">
      <alignment horizontal="center" vertical="center"/>
    </xf>
    <xf numFmtId="0" fontId="4" fillId="33" borderId="68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 wrapText="1"/>
    </xf>
    <xf numFmtId="0" fontId="0" fillId="37" borderId="24" xfId="0" applyFill="1" applyBorder="1" applyAlignment="1">
      <alignment horizontal="center" vertical="center" wrapText="1"/>
    </xf>
    <xf numFmtId="0" fontId="0" fillId="37" borderId="24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37" borderId="33" xfId="0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37" borderId="41" xfId="0" applyFill="1" applyBorder="1" applyAlignment="1">
      <alignment horizontal="center" vertical="center"/>
    </xf>
    <xf numFmtId="0" fontId="0" fillId="37" borderId="54" xfId="0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/>
    </xf>
    <xf numFmtId="0" fontId="0" fillId="37" borderId="46" xfId="0" applyFill="1" applyBorder="1" applyAlignment="1">
      <alignment horizontal="center" vertical="center" wrapText="1"/>
    </xf>
    <xf numFmtId="0" fontId="0" fillId="37" borderId="35" xfId="0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4" fillId="33" borderId="71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0" fontId="4" fillId="33" borderId="73" xfId="0" applyFont="1" applyFill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right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0" fillId="35" borderId="34" xfId="0" applyFont="1" applyFill="1" applyBorder="1" applyAlignment="1">
      <alignment horizontal="center" vertical="center"/>
    </xf>
    <xf numFmtId="0" fontId="10" fillId="35" borderId="37" xfId="0" applyFont="1" applyFill="1" applyBorder="1" applyAlignment="1">
      <alignment horizontal="center" vertical="center"/>
    </xf>
    <xf numFmtId="0" fontId="10" fillId="35" borderId="50" xfId="0" applyFont="1" applyFill="1" applyBorder="1" applyAlignment="1">
      <alignment horizontal="center" vertical="center" wrapText="1"/>
    </xf>
    <xf numFmtId="0" fontId="10" fillId="35" borderId="59" xfId="0" applyFont="1" applyFill="1" applyBorder="1" applyAlignment="1">
      <alignment horizontal="center" vertical="center" wrapText="1"/>
    </xf>
    <xf numFmtId="0" fontId="10" fillId="35" borderId="24" xfId="0" applyFont="1" applyFill="1" applyBorder="1" applyAlignment="1">
      <alignment horizontal="center" vertical="center"/>
    </xf>
    <xf numFmtId="0" fontId="10" fillId="35" borderId="46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0" fontId="4" fillId="38" borderId="34" xfId="0" applyFont="1" applyFill="1" applyBorder="1" applyAlignment="1">
      <alignment horizontal="center" vertical="center"/>
    </xf>
    <xf numFmtId="0" fontId="4" fillId="38" borderId="38" xfId="0" applyFont="1" applyFill="1" applyBorder="1" applyAlignment="1">
      <alignment horizontal="center" vertical="center"/>
    </xf>
    <xf numFmtId="0" fontId="4" fillId="38" borderId="51" xfId="0" applyFont="1" applyFill="1" applyBorder="1" applyAlignment="1">
      <alignment horizontal="center" vertical="center"/>
    </xf>
    <xf numFmtId="0" fontId="4" fillId="38" borderId="40" xfId="0" applyFont="1" applyFill="1" applyBorder="1" applyAlignment="1">
      <alignment horizontal="center" vertical="center"/>
    </xf>
    <xf numFmtId="0" fontId="4" fillId="38" borderId="7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38" borderId="34" xfId="0" applyFont="1" applyFill="1" applyBorder="1" applyAlignment="1">
      <alignment horizontal="center" vertical="center" wrapText="1"/>
    </xf>
    <xf numFmtId="0" fontId="4" fillId="38" borderId="38" xfId="0" applyFont="1" applyFill="1" applyBorder="1" applyAlignment="1">
      <alignment horizontal="center" vertical="center" wrapText="1"/>
    </xf>
    <xf numFmtId="0" fontId="4" fillId="38" borderId="72" xfId="0" applyFont="1" applyFill="1" applyBorder="1" applyAlignment="1">
      <alignment vertical="center"/>
    </xf>
    <xf numFmtId="0" fontId="4" fillId="38" borderId="11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12" fillId="0" borderId="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04"/>
  <sheetViews>
    <sheetView tabSelected="1" zoomScaleSheetLayoutView="100" zoomScalePageLayoutView="0" workbookViewId="0" topLeftCell="A174">
      <selection activeCell="B185" sqref="B185"/>
    </sheetView>
  </sheetViews>
  <sheetFormatPr defaultColWidth="9.00390625" defaultRowHeight="12.75"/>
  <cols>
    <col min="1" max="1" width="5.25390625" style="41" customWidth="1"/>
    <col min="2" max="2" width="76.00390625" style="0" customWidth="1"/>
    <col min="3" max="3" width="6.00390625" style="0" customWidth="1"/>
    <col min="4" max="4" width="8.125" style="0" customWidth="1"/>
    <col min="5" max="5" width="6.75390625" style="0" customWidth="1"/>
    <col min="6" max="6" width="11.125" style="0" customWidth="1"/>
    <col min="7" max="7" width="11.25390625" style="0" customWidth="1"/>
    <col min="8" max="8" width="11.00390625" style="0" customWidth="1"/>
    <col min="9" max="9" width="10.375" style="0" customWidth="1"/>
    <col min="10" max="10" width="10.125" style="0" customWidth="1"/>
    <col min="11" max="11" width="8.75390625" style="0" customWidth="1"/>
    <col min="12" max="12" width="8.125" style="0" customWidth="1"/>
  </cols>
  <sheetData>
    <row r="1" ht="10.5" customHeight="1"/>
    <row r="2" spans="1:12" s="82" customFormat="1" ht="15" customHeight="1">
      <c r="A2" s="265"/>
      <c r="B2" s="265"/>
      <c r="C2" s="265"/>
      <c r="D2" s="265"/>
      <c r="E2" s="265"/>
      <c r="F2" s="265"/>
      <c r="G2" s="265"/>
      <c r="H2" s="266" t="s">
        <v>692</v>
      </c>
      <c r="I2" s="267"/>
      <c r="J2" s="267"/>
      <c r="K2" s="268"/>
      <c r="L2" s="268"/>
    </row>
    <row r="3" spans="1:12" s="82" customFormat="1" ht="20.25" customHeight="1">
      <c r="A3" s="265"/>
      <c r="B3" s="718" t="s">
        <v>949</v>
      </c>
      <c r="C3" s="718"/>
      <c r="D3" s="718"/>
      <c r="E3" s="718"/>
      <c r="F3" s="718"/>
      <c r="G3" s="718"/>
      <c r="H3" s="718"/>
      <c r="I3" s="718"/>
      <c r="J3" s="718"/>
      <c r="K3" s="718"/>
      <c r="L3" s="718"/>
    </row>
    <row r="4" spans="1:12" s="82" customFormat="1" ht="12.75" customHeight="1" thickBot="1">
      <c r="A4" s="265"/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</row>
    <row r="5" spans="1:12" s="82" customFormat="1" ht="28.5" customHeight="1">
      <c r="A5" s="732" t="s">
        <v>347</v>
      </c>
      <c r="B5" s="271" t="s">
        <v>574</v>
      </c>
      <c r="C5" s="734" t="s">
        <v>328</v>
      </c>
      <c r="D5" s="735"/>
      <c r="E5" s="736"/>
      <c r="F5" s="727" t="s">
        <v>950</v>
      </c>
      <c r="G5" s="727" t="s">
        <v>951</v>
      </c>
      <c r="H5" s="731" t="s">
        <v>300</v>
      </c>
      <c r="I5" s="731"/>
      <c r="J5" s="727" t="s">
        <v>694</v>
      </c>
      <c r="K5" s="729" t="s">
        <v>693</v>
      </c>
      <c r="L5" s="730"/>
    </row>
    <row r="6" spans="1:12" s="82" customFormat="1" ht="25.5" customHeight="1" thickBot="1">
      <c r="A6" s="733"/>
      <c r="B6" s="286" t="s">
        <v>473</v>
      </c>
      <c r="C6" s="286" t="s">
        <v>474</v>
      </c>
      <c r="D6" s="287" t="s">
        <v>333</v>
      </c>
      <c r="E6" s="286" t="s">
        <v>677</v>
      </c>
      <c r="F6" s="728"/>
      <c r="G6" s="728"/>
      <c r="H6" s="282" t="s">
        <v>695</v>
      </c>
      <c r="I6" s="282" t="s">
        <v>696</v>
      </c>
      <c r="J6" s="728"/>
      <c r="K6" s="288" t="s">
        <v>952</v>
      </c>
      <c r="L6" s="289" t="s">
        <v>953</v>
      </c>
    </row>
    <row r="7" spans="1:12" s="263" customFormat="1" ht="13.5" customHeight="1" thickBot="1">
      <c r="A7" s="291">
        <v>1</v>
      </c>
      <c r="B7" s="292">
        <v>2</v>
      </c>
      <c r="C7" s="292">
        <v>3</v>
      </c>
      <c r="D7" s="292">
        <v>4</v>
      </c>
      <c r="E7" s="292">
        <v>5</v>
      </c>
      <c r="F7" s="292">
        <v>6</v>
      </c>
      <c r="G7" s="292">
        <v>7</v>
      </c>
      <c r="H7" s="292">
        <v>8</v>
      </c>
      <c r="I7" s="292">
        <v>9</v>
      </c>
      <c r="J7" s="292">
        <v>10</v>
      </c>
      <c r="K7" s="292">
        <v>11</v>
      </c>
      <c r="L7" s="293">
        <v>12</v>
      </c>
    </row>
    <row r="8" spans="1:12" s="14" customFormat="1" ht="15" customHeight="1">
      <c r="A8" s="588" t="s">
        <v>387</v>
      </c>
      <c r="B8" s="589" t="s">
        <v>475</v>
      </c>
      <c r="C8" s="590" t="s">
        <v>678</v>
      </c>
      <c r="D8" s="290"/>
      <c r="E8" s="290"/>
      <c r="F8" s="449">
        <f>F9+F11+F13</f>
        <v>146110</v>
      </c>
      <c r="G8" s="449">
        <f>G9+G11+G13</f>
        <v>71130</v>
      </c>
      <c r="H8" s="449">
        <f>H9+H11+H13</f>
        <v>71130</v>
      </c>
      <c r="I8" s="449">
        <f>I9+I11+I13</f>
        <v>0</v>
      </c>
      <c r="J8" s="591">
        <f>G8/F8*100</f>
        <v>48.682499486688116</v>
      </c>
      <c r="K8" s="592">
        <f aca="true" t="shared" si="0" ref="K8:K37">F8/$F$190</f>
        <v>0.004102678320845169</v>
      </c>
      <c r="L8" s="593">
        <f aca="true" t="shared" si="1" ref="L8:L24">G8/$G$190</f>
        <v>0.001671350780155199</v>
      </c>
    </row>
    <row r="9" spans="1:12" s="14" customFormat="1" ht="18.75" customHeight="1">
      <c r="A9" s="123" t="s">
        <v>476</v>
      </c>
      <c r="B9" s="122" t="s">
        <v>339</v>
      </c>
      <c r="C9" s="116"/>
      <c r="D9" s="119" t="s">
        <v>24</v>
      </c>
      <c r="E9" s="107"/>
      <c r="F9" s="274">
        <f>F10</f>
        <v>45000</v>
      </c>
      <c r="G9" s="274">
        <f>G10</f>
        <v>70000</v>
      </c>
      <c r="H9" s="274">
        <f>H10</f>
        <v>70000</v>
      </c>
      <c r="I9" s="274">
        <f>I10</f>
        <v>0</v>
      </c>
      <c r="J9" s="269">
        <f aca="true" t="shared" si="2" ref="J9:J70">G9/F9*100</f>
        <v>155.55555555555557</v>
      </c>
      <c r="K9" s="264">
        <f t="shared" si="0"/>
        <v>0.001263572133584509</v>
      </c>
      <c r="L9" s="283">
        <f t="shared" si="1"/>
        <v>0.001644799024474398</v>
      </c>
    </row>
    <row r="10" spans="1:12" ht="18" customHeight="1">
      <c r="A10" s="546"/>
      <c r="B10" s="68" t="s">
        <v>490</v>
      </c>
      <c r="C10" s="110"/>
      <c r="D10" s="110"/>
      <c r="E10" s="109">
        <v>2110</v>
      </c>
      <c r="F10" s="275">
        <v>45000</v>
      </c>
      <c r="G10" s="275">
        <v>70000</v>
      </c>
      <c r="H10" s="275">
        <f>G10</f>
        <v>70000</v>
      </c>
      <c r="I10" s="275"/>
      <c r="J10" s="270">
        <f t="shared" si="2"/>
        <v>155.55555555555557</v>
      </c>
      <c r="K10" s="121">
        <f t="shared" si="0"/>
        <v>0.001263572133584509</v>
      </c>
      <c r="L10" s="284">
        <f t="shared" si="1"/>
        <v>0.001644799024474398</v>
      </c>
    </row>
    <row r="11" spans="1:12" ht="18" customHeight="1">
      <c r="A11" s="123" t="s">
        <v>479</v>
      </c>
      <c r="B11" s="107" t="s">
        <v>491</v>
      </c>
      <c r="C11" s="119"/>
      <c r="D11" s="119" t="s">
        <v>493</v>
      </c>
      <c r="E11" s="116"/>
      <c r="F11" s="274">
        <f>F12</f>
        <v>100000</v>
      </c>
      <c r="G11" s="274">
        <f>G12</f>
        <v>0</v>
      </c>
      <c r="H11" s="274">
        <f>H12</f>
        <v>0</v>
      </c>
      <c r="I11" s="274">
        <f>I12</f>
        <v>0</v>
      </c>
      <c r="J11" s="269">
        <f t="shared" si="2"/>
        <v>0</v>
      </c>
      <c r="K11" s="264">
        <f t="shared" si="0"/>
        <v>0.002807938074632242</v>
      </c>
      <c r="L11" s="283">
        <f t="shared" si="1"/>
        <v>0</v>
      </c>
    </row>
    <row r="12" spans="1:12" ht="17.25" customHeight="1">
      <c r="A12" s="546"/>
      <c r="B12" s="309" t="s">
        <v>697</v>
      </c>
      <c r="C12" s="110"/>
      <c r="D12" s="110"/>
      <c r="E12" s="109">
        <v>6260</v>
      </c>
      <c r="F12" s="275">
        <v>100000</v>
      </c>
      <c r="G12" s="275">
        <v>0</v>
      </c>
      <c r="H12" s="275"/>
      <c r="I12" s="275">
        <f>G12</f>
        <v>0</v>
      </c>
      <c r="J12" s="270">
        <f t="shared" si="2"/>
        <v>0</v>
      </c>
      <c r="K12" s="121">
        <f t="shared" si="0"/>
        <v>0.002807938074632242</v>
      </c>
      <c r="L12" s="284">
        <f t="shared" si="1"/>
        <v>0</v>
      </c>
    </row>
    <row r="13" spans="1:12" ht="18" customHeight="1">
      <c r="A13" s="123" t="s">
        <v>526</v>
      </c>
      <c r="B13" s="107" t="s">
        <v>72</v>
      </c>
      <c r="C13" s="119"/>
      <c r="D13" s="119" t="s">
        <v>480</v>
      </c>
      <c r="E13" s="119"/>
      <c r="F13" s="274">
        <f>F14</f>
        <v>1110</v>
      </c>
      <c r="G13" s="274">
        <f>G14</f>
        <v>1130</v>
      </c>
      <c r="H13" s="274">
        <f>H14</f>
        <v>1130</v>
      </c>
      <c r="I13" s="274">
        <f>I14</f>
        <v>0</v>
      </c>
      <c r="J13" s="269">
        <f t="shared" si="2"/>
        <v>101.8018018018018</v>
      </c>
      <c r="K13" s="264">
        <f t="shared" si="0"/>
        <v>3.116811262841789E-05</v>
      </c>
      <c r="L13" s="283">
        <f t="shared" si="1"/>
        <v>2.6551755680800996E-05</v>
      </c>
    </row>
    <row r="14" spans="1:12" ht="15" customHeight="1">
      <c r="A14" s="546"/>
      <c r="B14" s="68" t="s">
        <v>481</v>
      </c>
      <c r="C14" s="110"/>
      <c r="D14" s="110"/>
      <c r="E14" s="110" t="s">
        <v>616</v>
      </c>
      <c r="F14" s="275">
        <v>1110</v>
      </c>
      <c r="G14" s="275">
        <v>1130</v>
      </c>
      <c r="H14" s="275">
        <f>G14</f>
        <v>1130</v>
      </c>
      <c r="I14" s="275"/>
      <c r="J14" s="270">
        <f t="shared" si="2"/>
        <v>101.8018018018018</v>
      </c>
      <c r="K14" s="121">
        <f t="shared" si="0"/>
        <v>3.116811262841789E-05</v>
      </c>
      <c r="L14" s="284">
        <f t="shared" si="1"/>
        <v>2.6551755680800996E-05</v>
      </c>
    </row>
    <row r="15" spans="1:12" ht="16.5" customHeight="1">
      <c r="A15" s="594" t="s">
        <v>388</v>
      </c>
      <c r="B15" s="118" t="s">
        <v>532</v>
      </c>
      <c r="C15" s="111" t="s">
        <v>25</v>
      </c>
      <c r="D15" s="111"/>
      <c r="E15" s="111"/>
      <c r="F15" s="278">
        <f aca="true" t="shared" si="3" ref="F15:I16">F16</f>
        <v>142159</v>
      </c>
      <c r="G15" s="278">
        <f t="shared" si="3"/>
        <v>148480</v>
      </c>
      <c r="H15" s="278">
        <f t="shared" si="3"/>
        <v>148480</v>
      </c>
      <c r="I15" s="278">
        <f t="shared" si="3"/>
        <v>0</v>
      </c>
      <c r="J15" s="595">
        <f t="shared" si="2"/>
        <v>104.44642970195343</v>
      </c>
      <c r="K15" s="596">
        <f t="shared" si="0"/>
        <v>0.003991736687516449</v>
      </c>
      <c r="L15" s="597">
        <f t="shared" si="1"/>
        <v>0.003488853702199409</v>
      </c>
    </row>
    <row r="16" spans="1:12" ht="15.75" customHeight="1">
      <c r="A16" s="123" t="s">
        <v>476</v>
      </c>
      <c r="B16" s="107" t="s">
        <v>586</v>
      </c>
      <c r="C16" s="119"/>
      <c r="D16" s="119" t="s">
        <v>587</v>
      </c>
      <c r="E16" s="119"/>
      <c r="F16" s="274">
        <f t="shared" si="3"/>
        <v>142159</v>
      </c>
      <c r="G16" s="274">
        <f t="shared" si="3"/>
        <v>148480</v>
      </c>
      <c r="H16" s="274">
        <f t="shared" si="3"/>
        <v>148480</v>
      </c>
      <c r="I16" s="274">
        <f t="shared" si="3"/>
        <v>0</v>
      </c>
      <c r="J16" s="269">
        <f t="shared" si="2"/>
        <v>104.44642970195343</v>
      </c>
      <c r="K16" s="264">
        <f t="shared" si="0"/>
        <v>0.003991736687516449</v>
      </c>
      <c r="L16" s="283">
        <f t="shared" si="1"/>
        <v>0.003488853702199409</v>
      </c>
    </row>
    <row r="17" spans="1:12" ht="18" customHeight="1">
      <c r="A17" s="598"/>
      <c r="B17" s="104" t="s">
        <v>229</v>
      </c>
      <c r="C17" s="599"/>
      <c r="D17" s="599"/>
      <c r="E17" s="112" t="s">
        <v>623</v>
      </c>
      <c r="F17" s="275">
        <v>142159</v>
      </c>
      <c r="G17" s="275">
        <v>148480</v>
      </c>
      <c r="H17" s="275">
        <f>G17</f>
        <v>148480</v>
      </c>
      <c r="I17" s="275"/>
      <c r="J17" s="270">
        <f t="shared" si="2"/>
        <v>104.44642970195343</v>
      </c>
      <c r="K17" s="121">
        <f t="shared" si="0"/>
        <v>0.003991736687516449</v>
      </c>
      <c r="L17" s="284">
        <f t="shared" si="1"/>
        <v>0.003488853702199409</v>
      </c>
    </row>
    <row r="18" spans="1:12" ht="17.25" customHeight="1">
      <c r="A18" s="594" t="s">
        <v>390</v>
      </c>
      <c r="B18" s="118" t="s">
        <v>482</v>
      </c>
      <c r="C18" s="111" t="s">
        <v>29</v>
      </c>
      <c r="D18" s="111"/>
      <c r="E18" s="111"/>
      <c r="F18" s="278">
        <f>F19</f>
        <v>1021710</v>
      </c>
      <c r="G18" s="278">
        <f>G19</f>
        <v>2740484</v>
      </c>
      <c r="H18" s="278">
        <f>H19</f>
        <v>8400</v>
      </c>
      <c r="I18" s="278">
        <f>I19</f>
        <v>2732084</v>
      </c>
      <c r="J18" s="595">
        <f t="shared" si="2"/>
        <v>268.2252302512455</v>
      </c>
      <c r="K18" s="596">
        <f t="shared" si="0"/>
        <v>0.028688984102325083</v>
      </c>
      <c r="L18" s="597">
        <f t="shared" si="1"/>
        <v>0.06439350585410994</v>
      </c>
    </row>
    <row r="19" spans="1:12" ht="18" customHeight="1">
      <c r="A19" s="123" t="s">
        <v>476</v>
      </c>
      <c r="B19" s="107" t="s">
        <v>666</v>
      </c>
      <c r="C19" s="119"/>
      <c r="D19" s="119" t="s">
        <v>31</v>
      </c>
      <c r="E19" s="119"/>
      <c r="F19" s="274">
        <f>SUM(F22:F26)</f>
        <v>1021710</v>
      </c>
      <c r="G19" s="274">
        <f>SUM(G22:G26)</f>
        <v>2740484</v>
      </c>
      <c r="H19" s="274">
        <f>SUM(H22:H26)</f>
        <v>8400</v>
      </c>
      <c r="I19" s="274">
        <f>SUM(I22:I26)</f>
        <v>2732084</v>
      </c>
      <c r="J19" s="269">
        <f t="shared" si="2"/>
        <v>268.2252302512455</v>
      </c>
      <c r="K19" s="264">
        <f t="shared" si="0"/>
        <v>0.028688984102325083</v>
      </c>
      <c r="L19" s="283">
        <f t="shared" si="1"/>
        <v>0.06439350585410994</v>
      </c>
    </row>
    <row r="20" spans="1:12" ht="0.75" customHeight="1" hidden="1">
      <c r="A20" s="546"/>
      <c r="B20" s="427" t="s">
        <v>396</v>
      </c>
      <c r="C20" s="600"/>
      <c r="D20" s="600"/>
      <c r="E20" s="110" t="s">
        <v>395</v>
      </c>
      <c r="F20" s="275">
        <v>0</v>
      </c>
      <c r="G20" s="275">
        <v>0</v>
      </c>
      <c r="H20" s="275"/>
      <c r="I20" s="275"/>
      <c r="J20" s="269" t="e">
        <f t="shared" si="2"/>
        <v>#DIV/0!</v>
      </c>
      <c r="K20" s="596">
        <f t="shared" si="0"/>
        <v>0</v>
      </c>
      <c r="L20" s="597">
        <f t="shared" si="1"/>
        <v>0</v>
      </c>
    </row>
    <row r="21" spans="1:12" ht="12.75" customHeight="1" hidden="1">
      <c r="A21" s="546"/>
      <c r="B21" s="427" t="s">
        <v>481</v>
      </c>
      <c r="C21" s="600"/>
      <c r="D21" s="600"/>
      <c r="E21" s="110" t="s">
        <v>616</v>
      </c>
      <c r="F21" s="275">
        <v>0</v>
      </c>
      <c r="G21" s="275"/>
      <c r="H21" s="275"/>
      <c r="I21" s="275"/>
      <c r="J21" s="269" t="e">
        <f t="shared" si="2"/>
        <v>#DIV/0!</v>
      </c>
      <c r="K21" s="596">
        <f t="shared" si="0"/>
        <v>0</v>
      </c>
      <c r="L21" s="597">
        <f t="shared" si="1"/>
        <v>0</v>
      </c>
    </row>
    <row r="22" spans="1:12" ht="18" customHeight="1">
      <c r="A22" s="546"/>
      <c r="B22" s="68" t="s">
        <v>483</v>
      </c>
      <c r="C22" s="110"/>
      <c r="D22" s="110"/>
      <c r="E22" s="110" t="s">
        <v>617</v>
      </c>
      <c r="F22" s="275">
        <v>6200</v>
      </c>
      <c r="G22" s="275">
        <v>7900</v>
      </c>
      <c r="H22" s="275">
        <f>G22</f>
        <v>7900</v>
      </c>
      <c r="I22" s="275"/>
      <c r="J22" s="270">
        <f t="shared" si="2"/>
        <v>127.41935483870968</v>
      </c>
      <c r="K22" s="121">
        <f t="shared" si="0"/>
        <v>0.00017409216062719903</v>
      </c>
      <c r="L22" s="284">
        <f t="shared" si="1"/>
        <v>0.00018562731847639635</v>
      </c>
    </row>
    <row r="23" spans="1:12" ht="16.5" customHeight="1">
      <c r="A23" s="546"/>
      <c r="B23" s="68" t="s">
        <v>478</v>
      </c>
      <c r="C23" s="110"/>
      <c r="D23" s="110"/>
      <c r="E23" s="110" t="s">
        <v>615</v>
      </c>
      <c r="F23" s="275">
        <v>200</v>
      </c>
      <c r="G23" s="275">
        <v>500</v>
      </c>
      <c r="H23" s="275">
        <f>G23</f>
        <v>500</v>
      </c>
      <c r="I23" s="275"/>
      <c r="J23" s="270">
        <f t="shared" si="2"/>
        <v>250</v>
      </c>
      <c r="K23" s="121">
        <f t="shared" si="0"/>
        <v>5.615876149264485E-06</v>
      </c>
      <c r="L23" s="284">
        <f t="shared" si="1"/>
        <v>1.1748564460531415E-05</v>
      </c>
    </row>
    <row r="24" spans="1:12" ht="15" customHeight="1">
      <c r="A24" s="546"/>
      <c r="B24" s="68" t="s">
        <v>658</v>
      </c>
      <c r="C24" s="110"/>
      <c r="D24" s="110"/>
      <c r="E24" s="110" t="s">
        <v>398</v>
      </c>
      <c r="F24" s="275">
        <v>688595</v>
      </c>
      <c r="G24" s="275">
        <v>0</v>
      </c>
      <c r="H24" s="275"/>
      <c r="I24" s="275">
        <f>G24</f>
        <v>0</v>
      </c>
      <c r="J24" s="270">
        <f t="shared" si="2"/>
        <v>0</v>
      </c>
      <c r="K24" s="121">
        <f t="shared" si="0"/>
        <v>0.01933532118501389</v>
      </c>
      <c r="L24" s="284">
        <f t="shared" si="1"/>
        <v>0</v>
      </c>
    </row>
    <row r="25" spans="1:12" ht="21" customHeight="1">
      <c r="A25" s="546"/>
      <c r="B25" s="309" t="s">
        <v>1001</v>
      </c>
      <c r="C25" s="110"/>
      <c r="D25" s="110"/>
      <c r="E25" s="110" t="s">
        <v>954</v>
      </c>
      <c r="F25" s="275">
        <v>234494</v>
      </c>
      <c r="G25" s="275">
        <v>2732084</v>
      </c>
      <c r="H25" s="275"/>
      <c r="I25" s="275">
        <f>G25</f>
        <v>2732084</v>
      </c>
      <c r="J25" s="270">
        <f t="shared" si="2"/>
        <v>1165.097614437896</v>
      </c>
      <c r="K25" s="121">
        <f t="shared" si="0"/>
        <v>0.00658444630872813</v>
      </c>
      <c r="L25" s="284"/>
    </row>
    <row r="26" spans="1:12" ht="21" customHeight="1">
      <c r="A26" s="546"/>
      <c r="B26" s="68" t="s">
        <v>659</v>
      </c>
      <c r="C26" s="110"/>
      <c r="D26" s="110"/>
      <c r="E26" s="110" t="s">
        <v>583</v>
      </c>
      <c r="F26" s="275">
        <v>92221</v>
      </c>
      <c r="G26" s="275">
        <v>0</v>
      </c>
      <c r="H26" s="275"/>
      <c r="I26" s="275">
        <f>G26</f>
        <v>0</v>
      </c>
      <c r="J26" s="270">
        <f t="shared" si="2"/>
        <v>0</v>
      </c>
      <c r="K26" s="121">
        <f t="shared" si="0"/>
        <v>0.0025895085718066002</v>
      </c>
      <c r="L26" s="284">
        <f aca="true" t="shared" si="4" ref="L26:L37">G26/$G$190</f>
        <v>0</v>
      </c>
    </row>
    <row r="27" spans="1:12" ht="20.25" customHeight="1">
      <c r="A27" s="594" t="s">
        <v>392</v>
      </c>
      <c r="B27" s="118" t="s">
        <v>485</v>
      </c>
      <c r="C27" s="111" t="s">
        <v>43</v>
      </c>
      <c r="D27" s="113"/>
      <c r="E27" s="113"/>
      <c r="F27" s="278">
        <f>F28</f>
        <v>1630146</v>
      </c>
      <c r="G27" s="278">
        <f>G28</f>
        <v>4488647</v>
      </c>
      <c r="H27" s="278">
        <f>H28</f>
        <v>109477</v>
      </c>
      <c r="I27" s="278">
        <f>I28</f>
        <v>4379170</v>
      </c>
      <c r="J27" s="595">
        <f t="shared" si="2"/>
        <v>275.35245309315854</v>
      </c>
      <c r="K27" s="596">
        <f t="shared" si="0"/>
        <v>0.04577349020609451</v>
      </c>
      <c r="L27" s="597">
        <f t="shared" si="4"/>
        <v>0.1054703172401419</v>
      </c>
    </row>
    <row r="28" spans="1:12" ht="17.25" customHeight="1">
      <c r="A28" s="123" t="s">
        <v>476</v>
      </c>
      <c r="B28" s="107" t="s">
        <v>486</v>
      </c>
      <c r="C28" s="119"/>
      <c r="D28" s="119" t="s">
        <v>45</v>
      </c>
      <c r="E28" s="119"/>
      <c r="F28" s="274">
        <f>SUM(F29:F34)</f>
        <v>1630146</v>
      </c>
      <c r="G28" s="274">
        <f>SUM(G29:G34)</f>
        <v>4488647</v>
      </c>
      <c r="H28" s="274">
        <f>SUM(H29:H34)</f>
        <v>109477</v>
      </c>
      <c r="I28" s="274">
        <f>SUM(I29:I34)</f>
        <v>4379170</v>
      </c>
      <c r="J28" s="269">
        <f t="shared" si="2"/>
        <v>275.35245309315854</v>
      </c>
      <c r="K28" s="264">
        <f t="shared" si="0"/>
        <v>0.04577349020609451</v>
      </c>
      <c r="L28" s="283">
        <f t="shared" si="4"/>
        <v>0.1054703172401419</v>
      </c>
    </row>
    <row r="29" spans="1:12" ht="15" customHeight="1">
      <c r="A29" s="601"/>
      <c r="B29" s="68" t="s">
        <v>700</v>
      </c>
      <c r="C29" s="600"/>
      <c r="D29" s="110"/>
      <c r="E29" s="110" t="s">
        <v>699</v>
      </c>
      <c r="F29" s="275">
        <v>2151</v>
      </c>
      <c r="G29" s="275">
        <v>2151</v>
      </c>
      <c r="H29" s="275">
        <f>G29</f>
        <v>2151</v>
      </c>
      <c r="I29" s="275"/>
      <c r="J29" s="270">
        <f t="shared" si="2"/>
        <v>100</v>
      </c>
      <c r="K29" s="121">
        <f t="shared" si="0"/>
        <v>6.039874798533953E-05</v>
      </c>
      <c r="L29" s="284">
        <f t="shared" si="4"/>
        <v>5.054232430920614E-05</v>
      </c>
    </row>
    <row r="30" spans="1:12" ht="17.25" customHeight="1">
      <c r="A30" s="546"/>
      <c r="B30" s="68" t="s">
        <v>483</v>
      </c>
      <c r="C30" s="110"/>
      <c r="D30" s="110"/>
      <c r="E30" s="110" t="s">
        <v>617</v>
      </c>
      <c r="F30" s="275">
        <v>5000</v>
      </c>
      <c r="G30" s="275">
        <v>6826</v>
      </c>
      <c r="H30" s="275">
        <f>G30</f>
        <v>6826</v>
      </c>
      <c r="I30" s="275"/>
      <c r="J30" s="270">
        <f t="shared" si="2"/>
        <v>136.52</v>
      </c>
      <c r="K30" s="121">
        <f t="shared" si="0"/>
        <v>0.0001403969037316121</v>
      </c>
      <c r="L30" s="284">
        <f t="shared" si="4"/>
        <v>0.00016039140201517486</v>
      </c>
    </row>
    <row r="31" spans="1:12" ht="15" customHeight="1">
      <c r="A31" s="546"/>
      <c r="B31" s="68" t="s">
        <v>303</v>
      </c>
      <c r="C31" s="110"/>
      <c r="D31" s="110"/>
      <c r="E31" s="110" t="s">
        <v>302</v>
      </c>
      <c r="F31" s="275">
        <v>1500895</v>
      </c>
      <c r="G31" s="275">
        <v>4379170</v>
      </c>
      <c r="H31" s="275"/>
      <c r="I31" s="275">
        <f>G31</f>
        <v>4379170</v>
      </c>
      <c r="J31" s="270">
        <f t="shared" si="2"/>
        <v>291.7705768891228</v>
      </c>
      <c r="K31" s="121">
        <f t="shared" si="0"/>
        <v>0.04214420216525159</v>
      </c>
      <c r="L31" s="284">
        <f t="shared" si="4"/>
        <v>0.10289792205725071</v>
      </c>
    </row>
    <row r="32" spans="1:12" ht="16.5" customHeight="1">
      <c r="A32" s="546"/>
      <c r="B32" s="68" t="s">
        <v>478</v>
      </c>
      <c r="C32" s="110"/>
      <c r="D32" s="110"/>
      <c r="E32" s="110" t="s">
        <v>615</v>
      </c>
      <c r="F32" s="275">
        <v>1900</v>
      </c>
      <c r="G32" s="275">
        <v>1500</v>
      </c>
      <c r="H32" s="275">
        <f>G32</f>
        <v>1500</v>
      </c>
      <c r="I32" s="275"/>
      <c r="J32" s="270">
        <f t="shared" si="2"/>
        <v>78.94736842105263</v>
      </c>
      <c r="K32" s="121">
        <f t="shared" si="0"/>
        <v>5.33508234180126E-05</v>
      </c>
      <c r="L32" s="284">
        <f t="shared" si="4"/>
        <v>3.5245693381594246E-05</v>
      </c>
    </row>
    <row r="33" spans="1:12" ht="15.75" customHeight="1">
      <c r="A33" s="601"/>
      <c r="B33" s="68" t="s">
        <v>519</v>
      </c>
      <c r="C33" s="110"/>
      <c r="D33" s="110"/>
      <c r="E33" s="110" t="s">
        <v>619</v>
      </c>
      <c r="F33" s="275">
        <v>46200</v>
      </c>
      <c r="G33" s="275">
        <v>33000</v>
      </c>
      <c r="H33" s="275">
        <f>G33</f>
        <v>33000</v>
      </c>
      <c r="I33" s="275"/>
      <c r="J33" s="270">
        <f t="shared" si="2"/>
        <v>71.42857142857143</v>
      </c>
      <c r="K33" s="121">
        <f t="shared" si="0"/>
        <v>0.001297267390480096</v>
      </c>
      <c r="L33" s="284">
        <f t="shared" si="4"/>
        <v>0.0007754052543950733</v>
      </c>
    </row>
    <row r="34" spans="1:12" ht="18.75" customHeight="1">
      <c r="A34" s="546"/>
      <c r="B34" s="68" t="s">
        <v>490</v>
      </c>
      <c r="C34" s="109"/>
      <c r="D34" s="109"/>
      <c r="E34" s="109">
        <v>2110</v>
      </c>
      <c r="F34" s="275">
        <v>74000</v>
      </c>
      <c r="G34" s="275">
        <v>66000</v>
      </c>
      <c r="H34" s="275">
        <f>G34</f>
        <v>66000</v>
      </c>
      <c r="I34" s="275"/>
      <c r="J34" s="270">
        <f t="shared" si="2"/>
        <v>89.1891891891892</v>
      </c>
      <c r="K34" s="121">
        <f t="shared" si="0"/>
        <v>0.002077874175227859</v>
      </c>
      <c r="L34" s="284">
        <f t="shared" si="4"/>
        <v>0.0015508105087901466</v>
      </c>
    </row>
    <row r="35" spans="1:12" ht="16.5" customHeight="1">
      <c r="A35" s="594" t="s">
        <v>394</v>
      </c>
      <c r="B35" s="118" t="s">
        <v>534</v>
      </c>
      <c r="C35" s="108">
        <v>710</v>
      </c>
      <c r="D35" s="114"/>
      <c r="E35" s="114"/>
      <c r="F35" s="278">
        <f>F36+F38+F40</f>
        <v>307580</v>
      </c>
      <c r="G35" s="278">
        <f>G36+G38+G40</f>
        <v>321160</v>
      </c>
      <c r="H35" s="278">
        <f>H36+H38+H40</f>
        <v>321160</v>
      </c>
      <c r="I35" s="278">
        <f>I36+I38+I40</f>
        <v>0</v>
      </c>
      <c r="J35" s="595">
        <f t="shared" si="2"/>
        <v>104.41511151570325</v>
      </c>
      <c r="K35" s="596">
        <f t="shared" si="0"/>
        <v>0.00863665592995385</v>
      </c>
      <c r="L35" s="597">
        <f t="shared" si="4"/>
        <v>0.007546337924288538</v>
      </c>
    </row>
    <row r="36" spans="1:12" ht="15.75" customHeight="1">
      <c r="A36" s="123" t="s">
        <v>476</v>
      </c>
      <c r="B36" s="107" t="s">
        <v>51</v>
      </c>
      <c r="C36" s="116"/>
      <c r="D36" s="116">
        <v>71013</v>
      </c>
      <c r="E36" s="107"/>
      <c r="F36" s="274">
        <f>F37</f>
        <v>30000</v>
      </c>
      <c r="G36" s="274">
        <f>G37</f>
        <v>40000</v>
      </c>
      <c r="H36" s="274">
        <f>H37</f>
        <v>40000</v>
      </c>
      <c r="I36" s="274">
        <f>I37</f>
        <v>0</v>
      </c>
      <c r="J36" s="269">
        <f t="shared" si="2"/>
        <v>133.33333333333331</v>
      </c>
      <c r="K36" s="264">
        <f t="shared" si="0"/>
        <v>0.0008423814223896726</v>
      </c>
      <c r="L36" s="283">
        <f t="shared" si="4"/>
        <v>0.0009398851568425132</v>
      </c>
    </row>
    <row r="37" spans="1:12" ht="18" customHeight="1">
      <c r="A37" s="546"/>
      <c r="B37" s="68" t="s">
        <v>490</v>
      </c>
      <c r="C37" s="109"/>
      <c r="D37" s="109"/>
      <c r="E37" s="109">
        <v>2110</v>
      </c>
      <c r="F37" s="275">
        <v>30000</v>
      </c>
      <c r="G37" s="275">
        <v>40000</v>
      </c>
      <c r="H37" s="275">
        <f>G37</f>
        <v>40000</v>
      </c>
      <c r="I37" s="275"/>
      <c r="J37" s="270">
        <f t="shared" si="2"/>
        <v>133.33333333333331</v>
      </c>
      <c r="K37" s="121">
        <f t="shared" si="0"/>
        <v>0.0008423814223896726</v>
      </c>
      <c r="L37" s="284">
        <f t="shared" si="4"/>
        <v>0.0009398851568425132</v>
      </c>
    </row>
    <row r="38" spans="1:12" ht="15.75" customHeight="1">
      <c r="A38" s="123" t="s">
        <v>479</v>
      </c>
      <c r="B38" s="107" t="s">
        <v>53</v>
      </c>
      <c r="C38" s="116"/>
      <c r="D38" s="116">
        <v>71014</v>
      </c>
      <c r="E38" s="107"/>
      <c r="F38" s="274">
        <f>F39</f>
        <v>19000</v>
      </c>
      <c r="G38" s="274">
        <f>G39</f>
        <v>19000</v>
      </c>
      <c r="H38" s="274">
        <f>H39</f>
        <v>19000</v>
      </c>
      <c r="I38" s="274">
        <f>I39</f>
        <v>0</v>
      </c>
      <c r="J38" s="269">
        <f t="shared" si="2"/>
        <v>100</v>
      </c>
      <c r="K38" s="264">
        <f aca="true" t="shared" si="5" ref="K38:K52">F38/$F$190</f>
        <v>0.0005335082341801261</v>
      </c>
      <c r="L38" s="283">
        <f aca="true" t="shared" si="6" ref="L38:L52">G38/$G$190</f>
        <v>0.00044644544950019375</v>
      </c>
    </row>
    <row r="39" spans="1:12" ht="18" customHeight="1">
      <c r="A39" s="546"/>
      <c r="B39" s="68" t="s">
        <v>490</v>
      </c>
      <c r="C39" s="109"/>
      <c r="D39" s="109"/>
      <c r="E39" s="109">
        <v>2110</v>
      </c>
      <c r="F39" s="275">
        <v>19000</v>
      </c>
      <c r="G39" s="275">
        <v>19000</v>
      </c>
      <c r="H39" s="275">
        <f>G39</f>
        <v>19000</v>
      </c>
      <c r="I39" s="275"/>
      <c r="J39" s="270">
        <f t="shared" si="2"/>
        <v>100</v>
      </c>
      <c r="K39" s="121">
        <f t="shared" si="5"/>
        <v>0.0005335082341801261</v>
      </c>
      <c r="L39" s="284">
        <f t="shared" si="6"/>
        <v>0.00044644544950019375</v>
      </c>
    </row>
    <row r="40" spans="1:12" ht="17.25" customHeight="1">
      <c r="A40" s="123" t="s">
        <v>526</v>
      </c>
      <c r="B40" s="107" t="s">
        <v>55</v>
      </c>
      <c r="C40" s="116"/>
      <c r="D40" s="116">
        <v>71015</v>
      </c>
      <c r="E40" s="107"/>
      <c r="F40" s="274">
        <f>F41+F42</f>
        <v>258580</v>
      </c>
      <c r="G40" s="274">
        <f>G41+G42</f>
        <v>262160</v>
      </c>
      <c r="H40" s="274">
        <f>H41+H42</f>
        <v>262160</v>
      </c>
      <c r="I40" s="274">
        <f>I41+I42</f>
        <v>0</v>
      </c>
      <c r="J40" s="269">
        <f t="shared" si="2"/>
        <v>101.38448449222676</v>
      </c>
      <c r="K40" s="264">
        <f t="shared" si="5"/>
        <v>0.007260766273384052</v>
      </c>
      <c r="L40" s="283">
        <f t="shared" si="6"/>
        <v>0.0061600073179458315</v>
      </c>
    </row>
    <row r="41" spans="1:12" ht="18" customHeight="1">
      <c r="A41" s="546"/>
      <c r="B41" s="68" t="s">
        <v>478</v>
      </c>
      <c r="C41" s="602"/>
      <c r="D41" s="602"/>
      <c r="E41" s="115" t="s">
        <v>615</v>
      </c>
      <c r="F41" s="275">
        <v>150</v>
      </c>
      <c r="G41" s="275">
        <v>100</v>
      </c>
      <c r="H41" s="275">
        <f>G41</f>
        <v>100</v>
      </c>
      <c r="I41" s="275"/>
      <c r="J41" s="270">
        <f t="shared" si="2"/>
        <v>66.66666666666666</v>
      </c>
      <c r="K41" s="121">
        <f t="shared" si="5"/>
        <v>4.211907111948363E-06</v>
      </c>
      <c r="L41" s="284">
        <f t="shared" si="6"/>
        <v>2.349712892106283E-06</v>
      </c>
    </row>
    <row r="42" spans="1:12" ht="18" customHeight="1">
      <c r="A42" s="546"/>
      <c r="B42" s="68" t="s">
        <v>490</v>
      </c>
      <c r="C42" s="109"/>
      <c r="D42" s="109"/>
      <c r="E42" s="109">
        <v>2110</v>
      </c>
      <c r="F42" s="275">
        <v>258430</v>
      </c>
      <c r="G42" s="275">
        <v>262060</v>
      </c>
      <c r="H42" s="275">
        <f>G42</f>
        <v>262060</v>
      </c>
      <c r="I42" s="275"/>
      <c r="J42" s="270">
        <f t="shared" si="2"/>
        <v>101.40463568471152</v>
      </c>
      <c r="K42" s="121">
        <f t="shared" si="5"/>
        <v>0.007256554366272104</v>
      </c>
      <c r="L42" s="284">
        <f t="shared" si="6"/>
        <v>0.0061576576050537245</v>
      </c>
    </row>
    <row r="43" spans="1:12" ht="16.5" customHeight="1">
      <c r="A43" s="594" t="s">
        <v>420</v>
      </c>
      <c r="B43" s="118" t="s">
        <v>516</v>
      </c>
      <c r="C43" s="108">
        <v>750</v>
      </c>
      <c r="D43" s="114"/>
      <c r="E43" s="108"/>
      <c r="F43" s="278">
        <f>F44+F46+F53+F55</f>
        <v>1416428</v>
      </c>
      <c r="G43" s="278">
        <f>G44+G46+G53+G55</f>
        <v>1454377</v>
      </c>
      <c r="H43" s="278">
        <f>H44+H46+H53+H55</f>
        <v>1454377</v>
      </c>
      <c r="I43" s="278">
        <f>I44+I46+I53+I55</f>
        <v>0</v>
      </c>
      <c r="J43" s="595">
        <f t="shared" si="2"/>
        <v>102.67920430830229</v>
      </c>
      <c r="K43" s="596">
        <f t="shared" si="5"/>
        <v>0.03977242111175198</v>
      </c>
      <c r="L43" s="597">
        <f t="shared" si="6"/>
        <v>0.034173683868828596</v>
      </c>
    </row>
    <row r="44" spans="1:12" ht="16.5" customHeight="1">
      <c r="A44" s="123" t="s">
        <v>476</v>
      </c>
      <c r="B44" s="107" t="s">
        <v>477</v>
      </c>
      <c r="C44" s="116"/>
      <c r="D44" s="116">
        <v>75011</v>
      </c>
      <c r="E44" s="107"/>
      <c r="F44" s="274">
        <f>F45</f>
        <v>162935</v>
      </c>
      <c r="G44" s="274">
        <f>G45</f>
        <v>106374</v>
      </c>
      <c r="H44" s="274">
        <f>H45</f>
        <v>106374</v>
      </c>
      <c r="I44" s="274">
        <f>I45</f>
        <v>0</v>
      </c>
      <c r="J44" s="269">
        <f t="shared" si="2"/>
        <v>65.28615705649491</v>
      </c>
      <c r="K44" s="264">
        <f t="shared" si="5"/>
        <v>0.004575113901902044</v>
      </c>
      <c r="L44" s="283">
        <f t="shared" si="6"/>
        <v>0.0024994835918491372</v>
      </c>
    </row>
    <row r="45" spans="1:12" ht="15" customHeight="1">
      <c r="A45" s="546"/>
      <c r="B45" s="427" t="s">
        <v>490</v>
      </c>
      <c r="C45" s="109"/>
      <c r="D45" s="109"/>
      <c r="E45" s="109">
        <v>2110</v>
      </c>
      <c r="F45" s="275">
        <v>162935</v>
      </c>
      <c r="G45" s="275">
        <v>106374</v>
      </c>
      <c r="H45" s="275">
        <f>G45</f>
        <v>106374</v>
      </c>
      <c r="I45" s="275"/>
      <c r="J45" s="270">
        <f t="shared" si="2"/>
        <v>65.28615705649491</v>
      </c>
      <c r="K45" s="121">
        <f t="shared" si="5"/>
        <v>0.004575113901902044</v>
      </c>
      <c r="L45" s="284">
        <f t="shared" si="6"/>
        <v>0.0024994835918491372</v>
      </c>
    </row>
    <row r="46" spans="1:12" ht="17.25" customHeight="1">
      <c r="A46" s="123" t="s">
        <v>479</v>
      </c>
      <c r="B46" s="107" t="s">
        <v>517</v>
      </c>
      <c r="C46" s="116"/>
      <c r="D46" s="116">
        <v>75020</v>
      </c>
      <c r="E46" s="116"/>
      <c r="F46" s="274">
        <f>SUM(F47:F52)</f>
        <v>709709</v>
      </c>
      <c r="G46" s="274">
        <f>SUM(G47:G52)</f>
        <v>722587</v>
      </c>
      <c r="H46" s="274">
        <f>SUM(H47:H52)</f>
        <v>722587</v>
      </c>
      <c r="I46" s="274">
        <f>SUM(I47:I52)</f>
        <v>0</v>
      </c>
      <c r="J46" s="269">
        <f t="shared" si="2"/>
        <v>101.8145465254069</v>
      </c>
      <c r="K46" s="264">
        <f t="shared" si="5"/>
        <v>0.01992818923009174</v>
      </c>
      <c r="L46" s="283">
        <f t="shared" si="6"/>
        <v>0.016978719895684027</v>
      </c>
    </row>
    <row r="47" spans="1:12" ht="15.75" customHeight="1">
      <c r="A47" s="546"/>
      <c r="B47" s="68" t="s">
        <v>518</v>
      </c>
      <c r="C47" s="110"/>
      <c r="D47" s="110"/>
      <c r="E47" s="110" t="s">
        <v>620</v>
      </c>
      <c r="F47" s="275">
        <v>678017</v>
      </c>
      <c r="G47" s="275">
        <v>703287</v>
      </c>
      <c r="H47" s="275">
        <f aca="true" t="shared" si="7" ref="H47:H52">G47</f>
        <v>703287</v>
      </c>
      <c r="I47" s="275"/>
      <c r="J47" s="270">
        <f t="shared" si="2"/>
        <v>103.7270451920822</v>
      </c>
      <c r="K47" s="121">
        <f t="shared" si="5"/>
        <v>0.01903829749547929</v>
      </c>
      <c r="L47" s="284">
        <f t="shared" si="6"/>
        <v>0.016525225307507514</v>
      </c>
    </row>
    <row r="48" spans="1:12" ht="15" customHeight="1">
      <c r="A48" s="546"/>
      <c r="B48" s="68" t="s">
        <v>1003</v>
      </c>
      <c r="C48" s="110"/>
      <c r="D48" s="110"/>
      <c r="E48" s="110" t="s">
        <v>1002</v>
      </c>
      <c r="F48" s="275">
        <v>11378</v>
      </c>
      <c r="G48" s="275">
        <v>12000</v>
      </c>
      <c r="H48" s="275">
        <f t="shared" si="7"/>
        <v>12000</v>
      </c>
      <c r="I48" s="275"/>
      <c r="J48" s="270">
        <f t="shared" si="2"/>
        <v>105.4666901037089</v>
      </c>
      <c r="K48" s="121">
        <f t="shared" si="5"/>
        <v>0.0003194871941316565</v>
      </c>
      <c r="L48" s="284">
        <f t="shared" si="6"/>
        <v>0.00028196554705275397</v>
      </c>
    </row>
    <row r="49" spans="1:12" ht="16.5" customHeight="1">
      <c r="A49" s="546"/>
      <c r="B49" s="68" t="s">
        <v>481</v>
      </c>
      <c r="C49" s="110"/>
      <c r="D49" s="110"/>
      <c r="E49" s="110" t="s">
        <v>616</v>
      </c>
      <c r="F49" s="275">
        <v>3200</v>
      </c>
      <c r="G49" s="275">
        <v>3500</v>
      </c>
      <c r="H49" s="275">
        <f t="shared" si="7"/>
        <v>3500</v>
      </c>
      <c r="I49" s="275"/>
      <c r="J49" s="270">
        <f t="shared" si="2"/>
        <v>109.375</v>
      </c>
      <c r="K49" s="121">
        <f t="shared" si="5"/>
        <v>8.985401838823176E-05</v>
      </c>
      <c r="L49" s="284">
        <f t="shared" si="6"/>
        <v>8.22399512237199E-05</v>
      </c>
    </row>
    <row r="50" spans="1:12" ht="15.75" customHeight="1">
      <c r="A50" s="546"/>
      <c r="B50" s="68" t="s">
        <v>483</v>
      </c>
      <c r="C50" s="110"/>
      <c r="D50" s="110"/>
      <c r="E50" s="110" t="s">
        <v>617</v>
      </c>
      <c r="F50" s="275">
        <v>1444</v>
      </c>
      <c r="G50" s="275">
        <v>1200</v>
      </c>
      <c r="H50" s="275">
        <f t="shared" si="7"/>
        <v>1200</v>
      </c>
      <c r="I50" s="275"/>
      <c r="J50" s="270">
        <f t="shared" si="2"/>
        <v>83.10249307479224</v>
      </c>
      <c r="K50" s="121">
        <f t="shared" si="5"/>
        <v>4.0546625797689576E-05</v>
      </c>
      <c r="L50" s="284">
        <f t="shared" si="6"/>
        <v>2.8196554705275395E-05</v>
      </c>
    </row>
    <row r="51" spans="1:12" ht="14.25" customHeight="1">
      <c r="A51" s="546"/>
      <c r="B51" s="68" t="s">
        <v>484</v>
      </c>
      <c r="C51" s="110"/>
      <c r="D51" s="110"/>
      <c r="E51" s="110" t="s">
        <v>618</v>
      </c>
      <c r="F51" s="275">
        <v>2420</v>
      </c>
      <c r="G51" s="275">
        <v>1200</v>
      </c>
      <c r="H51" s="275">
        <f t="shared" si="7"/>
        <v>1200</v>
      </c>
      <c r="I51" s="275"/>
      <c r="J51" s="270">
        <f t="shared" si="2"/>
        <v>49.586776859504134</v>
      </c>
      <c r="K51" s="121">
        <f t="shared" si="5"/>
        <v>6.795210140610026E-05</v>
      </c>
      <c r="L51" s="284">
        <f t="shared" si="6"/>
        <v>2.8196554705275395E-05</v>
      </c>
    </row>
    <row r="52" spans="1:12" ht="15.75" customHeight="1">
      <c r="A52" s="546"/>
      <c r="B52" s="68" t="s">
        <v>519</v>
      </c>
      <c r="C52" s="110"/>
      <c r="D52" s="110"/>
      <c r="E52" s="110" t="s">
        <v>619</v>
      </c>
      <c r="F52" s="275">
        <v>13250</v>
      </c>
      <c r="G52" s="275">
        <v>1400</v>
      </c>
      <c r="H52" s="275">
        <f t="shared" si="7"/>
        <v>1400</v>
      </c>
      <c r="I52" s="275"/>
      <c r="J52" s="270">
        <f t="shared" si="2"/>
        <v>10.566037735849058</v>
      </c>
      <c r="K52" s="121">
        <f t="shared" si="5"/>
        <v>0.0003720517948887721</v>
      </c>
      <c r="L52" s="284">
        <f t="shared" si="6"/>
        <v>3.2895980489487963E-05</v>
      </c>
    </row>
    <row r="53" spans="1:12" ht="16.5" customHeight="1">
      <c r="A53" s="123" t="s">
        <v>526</v>
      </c>
      <c r="B53" s="107" t="s">
        <v>69</v>
      </c>
      <c r="C53" s="116"/>
      <c r="D53" s="116">
        <v>75045</v>
      </c>
      <c r="E53" s="107"/>
      <c r="F53" s="274">
        <f>F54</f>
        <v>14000</v>
      </c>
      <c r="G53" s="274">
        <f>G54</f>
        <v>15000</v>
      </c>
      <c r="H53" s="274">
        <f>H54</f>
        <v>15000</v>
      </c>
      <c r="I53" s="274">
        <f>I54</f>
        <v>0</v>
      </c>
      <c r="J53" s="269">
        <f t="shared" si="2"/>
        <v>107.14285714285714</v>
      </c>
      <c r="K53" s="264">
        <f aca="true" t="shared" si="8" ref="K53:K70">F53/$F$190</f>
        <v>0.0003931113304485139</v>
      </c>
      <c r="L53" s="283">
        <f aca="true" t="shared" si="9" ref="L53:L64">G53/$G$190</f>
        <v>0.00035245693381594245</v>
      </c>
    </row>
    <row r="54" spans="1:12" ht="16.5" customHeight="1">
      <c r="A54" s="546"/>
      <c r="B54" s="68" t="s">
        <v>490</v>
      </c>
      <c r="C54" s="109"/>
      <c r="D54" s="109"/>
      <c r="E54" s="109">
        <v>2110</v>
      </c>
      <c r="F54" s="275">
        <v>14000</v>
      </c>
      <c r="G54" s="275">
        <v>15000</v>
      </c>
      <c r="H54" s="275">
        <f>G54</f>
        <v>15000</v>
      </c>
      <c r="I54" s="275"/>
      <c r="J54" s="270">
        <f t="shared" si="2"/>
        <v>107.14285714285714</v>
      </c>
      <c r="K54" s="121">
        <f t="shared" si="8"/>
        <v>0.0003931113304485139</v>
      </c>
      <c r="L54" s="284">
        <f t="shared" si="9"/>
        <v>0.00035245693381594245</v>
      </c>
    </row>
    <row r="55" spans="1:12" ht="16.5" customHeight="1">
      <c r="A55" s="123" t="s">
        <v>701</v>
      </c>
      <c r="B55" s="107" t="s">
        <v>308</v>
      </c>
      <c r="C55" s="116"/>
      <c r="D55" s="116">
        <v>75075</v>
      </c>
      <c r="E55" s="116"/>
      <c r="F55" s="274">
        <f>F56+F57+F58</f>
        <v>529784</v>
      </c>
      <c r="G55" s="274">
        <f>G56+G57+G58</f>
        <v>610416</v>
      </c>
      <c r="H55" s="274">
        <f>H56+H57+H58</f>
        <v>610416</v>
      </c>
      <c r="I55" s="274">
        <f>I56+I57+I58</f>
        <v>0</v>
      </c>
      <c r="J55" s="269">
        <f t="shared" si="2"/>
        <v>115.21978768705736</v>
      </c>
      <c r="K55" s="264">
        <f t="shared" si="8"/>
        <v>0.014876006649309678</v>
      </c>
      <c r="L55" s="283">
        <f t="shared" si="9"/>
        <v>0.014343023447479487</v>
      </c>
    </row>
    <row r="56" spans="1:12" ht="14.25" customHeight="1">
      <c r="A56" s="603"/>
      <c r="B56" s="272" t="s">
        <v>478</v>
      </c>
      <c r="C56" s="340"/>
      <c r="D56" s="340"/>
      <c r="E56" s="543" t="s">
        <v>615</v>
      </c>
      <c r="F56" s="341">
        <v>100</v>
      </c>
      <c r="G56" s="341">
        <v>100</v>
      </c>
      <c r="H56" s="341">
        <f>G56</f>
        <v>100</v>
      </c>
      <c r="I56" s="341"/>
      <c r="J56" s="604">
        <f t="shared" si="2"/>
        <v>100</v>
      </c>
      <c r="K56" s="605">
        <f t="shared" si="8"/>
        <v>2.8079380746322424E-06</v>
      </c>
      <c r="L56" s="606">
        <f t="shared" si="9"/>
        <v>2.349712892106283E-06</v>
      </c>
    </row>
    <row r="57" spans="1:13" ht="13.5" customHeight="1">
      <c r="A57" s="607"/>
      <c r="B57" s="104" t="s">
        <v>889</v>
      </c>
      <c r="C57" s="109"/>
      <c r="D57" s="109"/>
      <c r="E57" s="109">
        <v>2705</v>
      </c>
      <c r="F57" s="275">
        <v>473928</v>
      </c>
      <c r="G57" s="275">
        <v>546072</v>
      </c>
      <c r="H57" s="341">
        <f>G57</f>
        <v>546072</v>
      </c>
      <c r="I57" s="275"/>
      <c r="J57" s="604">
        <v>0</v>
      </c>
      <c r="K57" s="605">
        <f t="shared" si="8"/>
        <v>0.013307604758343094</v>
      </c>
      <c r="L57" s="121">
        <f t="shared" si="9"/>
        <v>0.012831124184182622</v>
      </c>
      <c r="M57" s="5"/>
    </row>
    <row r="58" spans="1:13" ht="16.5" customHeight="1">
      <c r="A58" s="608"/>
      <c r="B58" s="272" t="s">
        <v>714</v>
      </c>
      <c r="C58" s="340"/>
      <c r="D58" s="340"/>
      <c r="E58" s="340">
        <v>2326</v>
      </c>
      <c r="F58" s="341">
        <v>55756</v>
      </c>
      <c r="G58" s="341">
        <v>64244</v>
      </c>
      <c r="H58" s="341">
        <f>G58</f>
        <v>64244</v>
      </c>
      <c r="I58" s="341"/>
      <c r="J58" s="604">
        <v>0</v>
      </c>
      <c r="K58" s="605">
        <f t="shared" si="8"/>
        <v>0.001565593952891953</v>
      </c>
      <c r="L58" s="605">
        <f t="shared" si="9"/>
        <v>0.0015095495504047604</v>
      </c>
      <c r="M58" s="5"/>
    </row>
    <row r="59" spans="1:12" ht="17.25" customHeight="1">
      <c r="A59" s="609" t="s">
        <v>421</v>
      </c>
      <c r="B59" s="118" t="s">
        <v>520</v>
      </c>
      <c r="C59" s="108">
        <v>754</v>
      </c>
      <c r="D59" s="114"/>
      <c r="E59" s="114"/>
      <c r="F59" s="278">
        <f>F60+F67</f>
        <v>2812244</v>
      </c>
      <c r="G59" s="278">
        <f>G60+G67</f>
        <v>3169000</v>
      </c>
      <c r="H59" s="278">
        <f>H60+H67</f>
        <v>2869000</v>
      </c>
      <c r="I59" s="278">
        <f>I60+I67</f>
        <v>300000</v>
      </c>
      <c r="J59" s="595">
        <f t="shared" si="2"/>
        <v>112.68581246861937</v>
      </c>
      <c r="K59" s="596">
        <f t="shared" si="8"/>
        <v>0.07896607002756076</v>
      </c>
      <c r="L59" s="596">
        <f t="shared" si="9"/>
        <v>0.0744624015508481</v>
      </c>
    </row>
    <row r="60" spans="1:12" ht="17.25" customHeight="1">
      <c r="A60" s="123" t="s">
        <v>476</v>
      </c>
      <c r="B60" s="107" t="s">
        <v>361</v>
      </c>
      <c r="C60" s="116"/>
      <c r="D60" s="116">
        <v>75411</v>
      </c>
      <c r="E60" s="107"/>
      <c r="F60" s="274">
        <f>SUM(F61:F66)</f>
        <v>2812244</v>
      </c>
      <c r="G60" s="274">
        <f>SUM(G61:G66)</f>
        <v>3168000</v>
      </c>
      <c r="H60" s="274">
        <f>SUM(H61:H66)</f>
        <v>2868000</v>
      </c>
      <c r="I60" s="274">
        <f>SUM(I61:I66)</f>
        <v>300000</v>
      </c>
      <c r="J60" s="269">
        <f t="shared" si="2"/>
        <v>112.65025367642352</v>
      </c>
      <c r="K60" s="264">
        <f t="shared" si="8"/>
        <v>0.07896607002756076</v>
      </c>
      <c r="L60" s="283">
        <f t="shared" si="9"/>
        <v>0.07443890442192704</v>
      </c>
    </row>
    <row r="61" spans="1:12" ht="18.75" customHeight="1">
      <c r="A61" s="546"/>
      <c r="B61" s="68" t="s">
        <v>478</v>
      </c>
      <c r="C61" s="602"/>
      <c r="D61" s="602"/>
      <c r="E61" s="117" t="s">
        <v>615</v>
      </c>
      <c r="F61" s="275">
        <v>1000</v>
      </c>
      <c r="G61" s="275">
        <v>1000</v>
      </c>
      <c r="H61" s="275">
        <f>G61</f>
        <v>1000</v>
      </c>
      <c r="I61" s="275"/>
      <c r="J61" s="270">
        <f t="shared" si="2"/>
        <v>100</v>
      </c>
      <c r="K61" s="121">
        <f t="shared" si="8"/>
        <v>2.8079380746322423E-05</v>
      </c>
      <c r="L61" s="284">
        <f t="shared" si="9"/>
        <v>2.349712892106283E-05</v>
      </c>
    </row>
    <row r="62" spans="1:12" ht="15" customHeight="1">
      <c r="A62" s="546"/>
      <c r="B62" s="68" t="s">
        <v>490</v>
      </c>
      <c r="C62" s="602"/>
      <c r="D62" s="602"/>
      <c r="E62" s="117" t="s">
        <v>178</v>
      </c>
      <c r="F62" s="275">
        <v>2620125</v>
      </c>
      <c r="G62" s="275">
        <v>2867000</v>
      </c>
      <c r="H62" s="275">
        <f>G62</f>
        <v>2867000</v>
      </c>
      <c r="I62" s="275"/>
      <c r="J62" s="270">
        <f t="shared" si="2"/>
        <v>109.42226038834025</v>
      </c>
      <c r="K62" s="121">
        <f t="shared" si="8"/>
        <v>0.07357148747795804</v>
      </c>
      <c r="L62" s="284">
        <f t="shared" si="9"/>
        <v>0.06736626861668712</v>
      </c>
    </row>
    <row r="63" spans="1:12" ht="21.75" customHeight="1">
      <c r="A63" s="607"/>
      <c r="B63" s="104" t="s">
        <v>1001</v>
      </c>
      <c r="C63" s="109"/>
      <c r="D63" s="109"/>
      <c r="E63" s="109">
        <v>2710</v>
      </c>
      <c r="F63" s="275">
        <v>4000</v>
      </c>
      <c r="G63" s="275">
        <v>0</v>
      </c>
      <c r="H63" s="275">
        <f>G63</f>
        <v>0</v>
      </c>
      <c r="I63" s="275"/>
      <c r="J63" s="270">
        <f t="shared" si="2"/>
        <v>0</v>
      </c>
      <c r="K63" s="121">
        <f t="shared" si="8"/>
        <v>0.0001123175229852897</v>
      </c>
      <c r="L63" s="284">
        <f t="shared" si="9"/>
        <v>0</v>
      </c>
    </row>
    <row r="64" spans="1:12" ht="24.75" customHeight="1">
      <c r="A64" s="607"/>
      <c r="B64" s="104" t="s">
        <v>762</v>
      </c>
      <c r="C64" s="109"/>
      <c r="D64" s="109"/>
      <c r="E64" s="109">
        <v>6300</v>
      </c>
      <c r="F64" s="275">
        <v>15000</v>
      </c>
      <c r="G64" s="275">
        <v>0</v>
      </c>
      <c r="H64" s="275"/>
      <c r="I64" s="275"/>
      <c r="J64" s="270">
        <f t="shared" si="2"/>
        <v>0</v>
      </c>
      <c r="K64" s="121">
        <f t="shared" si="8"/>
        <v>0.0004211907111948363</v>
      </c>
      <c r="L64" s="284">
        <f t="shared" si="9"/>
        <v>0</v>
      </c>
    </row>
    <row r="65" spans="1:12" ht="18" customHeight="1">
      <c r="A65" s="607"/>
      <c r="B65" s="68" t="s">
        <v>490</v>
      </c>
      <c r="C65" s="109"/>
      <c r="D65" s="109"/>
      <c r="E65" s="109">
        <v>6410</v>
      </c>
      <c r="F65" s="275">
        <v>154000</v>
      </c>
      <c r="G65" s="275">
        <v>300000</v>
      </c>
      <c r="H65" s="275"/>
      <c r="I65" s="275">
        <f>G65</f>
        <v>300000</v>
      </c>
      <c r="J65" s="270">
        <v>0</v>
      </c>
      <c r="K65" s="121">
        <f t="shared" si="8"/>
        <v>0.004324224634933653</v>
      </c>
      <c r="L65" s="284">
        <f aca="true" t="shared" si="10" ref="L65:L70">G65/$G$190</f>
        <v>0.007049138676318849</v>
      </c>
    </row>
    <row r="66" spans="1:12" ht="18" customHeight="1">
      <c r="A66" s="601"/>
      <c r="B66" s="68" t="s">
        <v>492</v>
      </c>
      <c r="C66" s="109"/>
      <c r="D66" s="109"/>
      <c r="E66" s="109">
        <v>6610</v>
      </c>
      <c r="F66" s="275">
        <v>18119</v>
      </c>
      <c r="G66" s="275">
        <v>0</v>
      </c>
      <c r="H66" s="275"/>
      <c r="I66" s="275">
        <f>G66</f>
        <v>0</v>
      </c>
      <c r="J66" s="270">
        <f t="shared" si="2"/>
        <v>0</v>
      </c>
      <c r="K66" s="121">
        <f t="shared" si="8"/>
        <v>0.000508770299742616</v>
      </c>
      <c r="L66" s="284">
        <f t="shared" si="10"/>
        <v>0</v>
      </c>
    </row>
    <row r="67" spans="1:12" ht="18" customHeight="1">
      <c r="A67" s="123" t="s">
        <v>479</v>
      </c>
      <c r="B67" s="107" t="s">
        <v>943</v>
      </c>
      <c r="C67" s="116"/>
      <c r="D67" s="116">
        <v>75414</v>
      </c>
      <c r="E67" s="116"/>
      <c r="F67" s="277">
        <f>F68</f>
        <v>0</v>
      </c>
      <c r="G67" s="277">
        <f>G68</f>
        <v>1000</v>
      </c>
      <c r="H67" s="277">
        <f>H68</f>
        <v>1000</v>
      </c>
      <c r="I67" s="277">
        <f>I68</f>
        <v>0</v>
      </c>
      <c r="J67" s="540">
        <v>0</v>
      </c>
      <c r="K67" s="541">
        <f t="shared" si="8"/>
        <v>0</v>
      </c>
      <c r="L67" s="542">
        <f t="shared" si="10"/>
        <v>2.349712892106283E-05</v>
      </c>
    </row>
    <row r="68" spans="1:12" ht="18.75" customHeight="1">
      <c r="A68" s="546"/>
      <c r="B68" s="68" t="s">
        <v>490</v>
      </c>
      <c r="C68" s="109"/>
      <c r="D68" s="109"/>
      <c r="E68" s="109">
        <v>2110</v>
      </c>
      <c r="F68" s="275">
        <v>0</v>
      </c>
      <c r="G68" s="275">
        <v>1000</v>
      </c>
      <c r="H68" s="275">
        <f>G68</f>
        <v>1000</v>
      </c>
      <c r="I68" s="275"/>
      <c r="J68" s="270">
        <v>0</v>
      </c>
      <c r="K68" s="121">
        <f t="shared" si="8"/>
        <v>0</v>
      </c>
      <c r="L68" s="284">
        <f t="shared" si="10"/>
        <v>2.349712892106283E-05</v>
      </c>
    </row>
    <row r="69" spans="1:12" ht="27" customHeight="1">
      <c r="A69" s="594" t="s">
        <v>408</v>
      </c>
      <c r="B69" s="108" t="s">
        <v>635</v>
      </c>
      <c r="C69" s="111" t="s">
        <v>521</v>
      </c>
      <c r="D69" s="113"/>
      <c r="E69" s="113"/>
      <c r="F69" s="278">
        <f>F70</f>
        <v>2759601</v>
      </c>
      <c r="G69" s="278">
        <f>G70</f>
        <v>2991699</v>
      </c>
      <c r="H69" s="278">
        <f>H70</f>
        <v>2991699</v>
      </c>
      <c r="I69" s="278">
        <f>I70</f>
        <v>0</v>
      </c>
      <c r="J69" s="595">
        <f t="shared" si="2"/>
        <v>108.41056370105677</v>
      </c>
      <c r="K69" s="596">
        <f t="shared" si="8"/>
        <v>0.0774878871869321</v>
      </c>
      <c r="L69" s="597">
        <f t="shared" si="10"/>
        <v>0.07029633709601474</v>
      </c>
    </row>
    <row r="70" spans="1:12" ht="19.5" customHeight="1">
      <c r="A70" s="123" t="s">
        <v>476</v>
      </c>
      <c r="B70" s="116" t="s">
        <v>632</v>
      </c>
      <c r="C70" s="119"/>
      <c r="D70" s="119" t="s">
        <v>522</v>
      </c>
      <c r="E70" s="119"/>
      <c r="F70" s="274">
        <f>F71+F72</f>
        <v>2759601</v>
      </c>
      <c r="G70" s="274">
        <f>G71+G72</f>
        <v>2991699</v>
      </c>
      <c r="H70" s="274">
        <f>H71+H72</f>
        <v>2991699</v>
      </c>
      <c r="I70" s="274">
        <f>I71+I72</f>
        <v>0</v>
      </c>
      <c r="J70" s="269">
        <f t="shared" si="2"/>
        <v>108.41056370105677</v>
      </c>
      <c r="K70" s="264">
        <f t="shared" si="8"/>
        <v>0.0774878871869321</v>
      </c>
      <c r="L70" s="283">
        <f t="shared" si="10"/>
        <v>0.07029633709601474</v>
      </c>
    </row>
    <row r="71" spans="1:12" ht="17.25" customHeight="1">
      <c r="A71" s="546"/>
      <c r="B71" s="68" t="s">
        <v>633</v>
      </c>
      <c r="C71" s="110"/>
      <c r="D71" s="110"/>
      <c r="E71" s="110" t="s">
        <v>621</v>
      </c>
      <c r="F71" s="275">
        <v>2651103</v>
      </c>
      <c r="G71" s="275">
        <v>2900730</v>
      </c>
      <c r="H71" s="275">
        <f>G71</f>
        <v>2900730</v>
      </c>
      <c r="I71" s="275"/>
      <c r="J71" s="270">
        <f aca="true" t="shared" si="11" ref="J71:J138">G71/F71*100</f>
        <v>109.41596761800653</v>
      </c>
      <c r="K71" s="121">
        <f aca="true" t="shared" si="12" ref="K71:K103">F71/$F$190</f>
        <v>0.07444133053471762</v>
      </c>
      <c r="L71" s="284">
        <f aca="true" t="shared" si="13" ref="L71:L103">G71/$G$190</f>
        <v>0.06815882677519458</v>
      </c>
    </row>
    <row r="72" spans="1:12" ht="15.75" customHeight="1">
      <c r="A72" s="546"/>
      <c r="B72" s="68" t="s">
        <v>35</v>
      </c>
      <c r="C72" s="110"/>
      <c r="D72" s="110"/>
      <c r="E72" s="110" t="s">
        <v>622</v>
      </c>
      <c r="F72" s="275">
        <v>108498</v>
      </c>
      <c r="G72" s="275">
        <v>90969</v>
      </c>
      <c r="H72" s="275">
        <f>G72</f>
        <v>90969</v>
      </c>
      <c r="I72" s="275"/>
      <c r="J72" s="270">
        <f t="shared" si="11"/>
        <v>83.84394182381241</v>
      </c>
      <c r="K72" s="121">
        <f t="shared" si="12"/>
        <v>0.00304655665221449</v>
      </c>
      <c r="L72" s="284">
        <f t="shared" si="13"/>
        <v>0.0021375103208201643</v>
      </c>
    </row>
    <row r="73" spans="1:12" ht="20.25" customHeight="1">
      <c r="A73" s="594" t="s">
        <v>472</v>
      </c>
      <c r="B73" s="118" t="s">
        <v>523</v>
      </c>
      <c r="C73" s="108">
        <v>758</v>
      </c>
      <c r="D73" s="114"/>
      <c r="E73" s="114"/>
      <c r="F73" s="278">
        <f>F74+F76+F78+F80</f>
        <v>20283090</v>
      </c>
      <c r="G73" s="278">
        <f>G74+G76+G78+G80</f>
        <v>23103775</v>
      </c>
      <c r="H73" s="278">
        <f>H74+H76+H78+H80</f>
        <v>23103775</v>
      </c>
      <c r="I73" s="278">
        <f>I74+I76+I78+I80</f>
        <v>0</v>
      </c>
      <c r="J73" s="595">
        <f t="shared" si="11"/>
        <v>113.90658425318824</v>
      </c>
      <c r="K73" s="596">
        <f t="shared" si="12"/>
        <v>0.5695366068219249</v>
      </c>
      <c r="L73" s="597">
        <f t="shared" si="13"/>
        <v>0.5428723797382283</v>
      </c>
    </row>
    <row r="74" spans="1:12" ht="16.5" customHeight="1">
      <c r="A74" s="123" t="s">
        <v>476</v>
      </c>
      <c r="B74" s="107" t="s">
        <v>494</v>
      </c>
      <c r="C74" s="116"/>
      <c r="D74" s="116">
        <v>75801</v>
      </c>
      <c r="E74" s="116"/>
      <c r="F74" s="274">
        <f>F75</f>
        <v>16003683</v>
      </c>
      <c r="G74" s="274">
        <f>G75</f>
        <v>17707657</v>
      </c>
      <c r="H74" s="274">
        <f>H75</f>
        <v>17707657</v>
      </c>
      <c r="I74" s="274">
        <f>I75</f>
        <v>0</v>
      </c>
      <c r="J74" s="269">
        <f t="shared" si="11"/>
        <v>110.64738660469592</v>
      </c>
      <c r="K74" s="264">
        <f t="shared" si="12"/>
        <v>0.4493735083004475</v>
      </c>
      <c r="L74" s="283">
        <f t="shared" si="13"/>
        <v>0.41607909941896065</v>
      </c>
    </row>
    <row r="75" spans="1:12" ht="18" customHeight="1">
      <c r="A75" s="546"/>
      <c r="B75" s="68" t="s">
        <v>401</v>
      </c>
      <c r="C75" s="109"/>
      <c r="D75" s="109"/>
      <c r="E75" s="110" t="s">
        <v>624</v>
      </c>
      <c r="F75" s="275">
        <v>16003683</v>
      </c>
      <c r="G75" s="275">
        <v>17707657</v>
      </c>
      <c r="H75" s="275">
        <f>G75</f>
        <v>17707657</v>
      </c>
      <c r="I75" s="275"/>
      <c r="J75" s="270">
        <f t="shared" si="11"/>
        <v>110.64738660469592</v>
      </c>
      <c r="K75" s="121">
        <f t="shared" si="12"/>
        <v>0.4493735083004475</v>
      </c>
      <c r="L75" s="284">
        <f t="shared" si="13"/>
        <v>0.41607909941896065</v>
      </c>
    </row>
    <row r="76" spans="1:12" ht="17.25" customHeight="1">
      <c r="A76" s="123" t="s">
        <v>479</v>
      </c>
      <c r="B76" s="107" t="s">
        <v>564</v>
      </c>
      <c r="C76" s="116"/>
      <c r="D76" s="116">
        <v>75803</v>
      </c>
      <c r="E76" s="120"/>
      <c r="F76" s="274">
        <f>F77</f>
        <v>2489885</v>
      </c>
      <c r="G76" s="274">
        <f>G77</f>
        <v>3151565</v>
      </c>
      <c r="H76" s="274">
        <f>H77</f>
        <v>3151565</v>
      </c>
      <c r="I76" s="274">
        <f>I77</f>
        <v>0</v>
      </c>
      <c r="J76" s="269">
        <f t="shared" si="11"/>
        <v>126.57472132247072</v>
      </c>
      <c r="K76" s="264">
        <f t="shared" si="12"/>
        <v>0.069914428929557</v>
      </c>
      <c r="L76" s="283">
        <f t="shared" si="13"/>
        <v>0.07405272910810938</v>
      </c>
    </row>
    <row r="77" spans="1:12" ht="15.75" customHeight="1">
      <c r="A77" s="610"/>
      <c r="B77" s="68" t="s">
        <v>402</v>
      </c>
      <c r="C77" s="109"/>
      <c r="D77" s="109"/>
      <c r="E77" s="110" t="s">
        <v>624</v>
      </c>
      <c r="F77" s="275">
        <v>2489885</v>
      </c>
      <c r="G77" s="275">
        <v>3151565</v>
      </c>
      <c r="H77" s="275">
        <f>G77</f>
        <v>3151565</v>
      </c>
      <c r="I77" s="275"/>
      <c r="J77" s="270">
        <f t="shared" si="11"/>
        <v>126.57472132247072</v>
      </c>
      <c r="K77" s="121">
        <f t="shared" si="12"/>
        <v>0.069914428929557</v>
      </c>
      <c r="L77" s="284">
        <f t="shared" si="13"/>
        <v>0.07405272910810938</v>
      </c>
    </row>
    <row r="78" spans="1:12" ht="17.25" customHeight="1">
      <c r="A78" s="123" t="s">
        <v>526</v>
      </c>
      <c r="B78" s="107" t="s">
        <v>524</v>
      </c>
      <c r="C78" s="116"/>
      <c r="D78" s="116">
        <v>75814</v>
      </c>
      <c r="E78" s="119"/>
      <c r="F78" s="274">
        <f>F79</f>
        <v>35000</v>
      </c>
      <c r="G78" s="274">
        <f>G79</f>
        <v>35000</v>
      </c>
      <c r="H78" s="274">
        <f>H79</f>
        <v>35000</v>
      </c>
      <c r="I78" s="274">
        <f>I79</f>
        <v>0</v>
      </c>
      <c r="J78" s="269">
        <f t="shared" si="11"/>
        <v>100</v>
      </c>
      <c r="K78" s="264">
        <f t="shared" si="12"/>
        <v>0.0009827783261212848</v>
      </c>
      <c r="L78" s="283">
        <f t="shared" si="13"/>
        <v>0.000822399512237199</v>
      </c>
    </row>
    <row r="79" spans="1:12" ht="14.25" customHeight="1">
      <c r="A79" s="546"/>
      <c r="B79" s="68" t="s">
        <v>478</v>
      </c>
      <c r="C79" s="109"/>
      <c r="D79" s="109"/>
      <c r="E79" s="110" t="s">
        <v>615</v>
      </c>
      <c r="F79" s="275">
        <v>35000</v>
      </c>
      <c r="G79" s="275">
        <v>35000</v>
      </c>
      <c r="H79" s="275">
        <f>G79</f>
        <v>35000</v>
      </c>
      <c r="I79" s="275"/>
      <c r="J79" s="270">
        <f t="shared" si="11"/>
        <v>100</v>
      </c>
      <c r="K79" s="121">
        <f t="shared" si="12"/>
        <v>0.0009827783261212848</v>
      </c>
      <c r="L79" s="284">
        <f t="shared" si="13"/>
        <v>0.000822399512237199</v>
      </c>
    </row>
    <row r="80" spans="1:12" ht="17.25" customHeight="1">
      <c r="A80" s="123" t="s">
        <v>528</v>
      </c>
      <c r="B80" s="107" t="s">
        <v>679</v>
      </c>
      <c r="C80" s="116"/>
      <c r="D80" s="116">
        <v>75832</v>
      </c>
      <c r="E80" s="119"/>
      <c r="F80" s="274">
        <f>F81</f>
        <v>1754522</v>
      </c>
      <c r="G80" s="274">
        <f>G81</f>
        <v>2209553</v>
      </c>
      <c r="H80" s="274">
        <f>H81</f>
        <v>2209553</v>
      </c>
      <c r="I80" s="274">
        <f>I81</f>
        <v>0</v>
      </c>
      <c r="J80" s="269">
        <f t="shared" si="11"/>
        <v>125.9347560190183</v>
      </c>
      <c r="K80" s="264">
        <f t="shared" si="12"/>
        <v>0.04926589126579911</v>
      </c>
      <c r="L80" s="283">
        <f t="shared" si="13"/>
        <v>0.05191815169892114</v>
      </c>
    </row>
    <row r="81" spans="1:12" ht="17.25" customHeight="1">
      <c r="A81" s="601"/>
      <c r="B81" s="68" t="s">
        <v>405</v>
      </c>
      <c r="C81" s="547"/>
      <c r="D81" s="547"/>
      <c r="E81" s="110" t="s">
        <v>624</v>
      </c>
      <c r="F81" s="275">
        <v>1754522</v>
      </c>
      <c r="G81" s="275">
        <v>2209553</v>
      </c>
      <c r="H81" s="275">
        <f>G81</f>
        <v>2209553</v>
      </c>
      <c r="I81" s="275"/>
      <c r="J81" s="270">
        <f t="shared" si="11"/>
        <v>125.9347560190183</v>
      </c>
      <c r="K81" s="121">
        <f t="shared" si="12"/>
        <v>0.04926589126579911</v>
      </c>
      <c r="L81" s="284">
        <f t="shared" si="13"/>
        <v>0.05191815169892114</v>
      </c>
    </row>
    <row r="82" spans="1:12" ht="16.5" customHeight="1">
      <c r="A82" s="594" t="s">
        <v>466</v>
      </c>
      <c r="B82" s="118" t="s">
        <v>525</v>
      </c>
      <c r="C82" s="111" t="s">
        <v>122</v>
      </c>
      <c r="D82" s="113"/>
      <c r="E82" s="113"/>
      <c r="F82" s="278">
        <f>F83+F87+F94+F96+F99</f>
        <v>365157</v>
      </c>
      <c r="G82" s="278">
        <f>G83+G87+G94+G96+G99</f>
        <v>441209</v>
      </c>
      <c r="H82" s="278">
        <f>H83+H87+H94+H96+H99</f>
        <v>439209</v>
      </c>
      <c r="I82" s="278">
        <f>I83+I87+I94+I96+I99</f>
        <v>2000</v>
      </c>
      <c r="J82" s="595">
        <f t="shared" si="11"/>
        <v>120.82720583201198</v>
      </c>
      <c r="K82" s="596">
        <f t="shared" si="12"/>
        <v>0.010253382435184857</v>
      </c>
      <c r="L82" s="597">
        <f t="shared" si="13"/>
        <v>0.010367144754133209</v>
      </c>
    </row>
    <row r="83" spans="1:12" ht="15.75" customHeight="1">
      <c r="A83" s="123" t="s">
        <v>476</v>
      </c>
      <c r="B83" s="107" t="s">
        <v>136</v>
      </c>
      <c r="C83" s="119"/>
      <c r="D83" s="119" t="s">
        <v>135</v>
      </c>
      <c r="E83" s="119"/>
      <c r="F83" s="277">
        <f>F84+F85+F86</f>
        <v>17878</v>
      </c>
      <c r="G83" s="277">
        <f>G84+G85+G86</f>
        <v>16796</v>
      </c>
      <c r="H83" s="277">
        <f>H84+H85+H86</f>
        <v>16796</v>
      </c>
      <c r="I83" s="277">
        <f>I84+I85+I86</f>
        <v>0</v>
      </c>
      <c r="J83" s="540">
        <f t="shared" si="11"/>
        <v>93.94786888913748</v>
      </c>
      <c r="K83" s="541">
        <f t="shared" si="12"/>
        <v>0.0005020031689827523</v>
      </c>
      <c r="L83" s="542">
        <f t="shared" si="13"/>
        <v>0.0003946577773581713</v>
      </c>
    </row>
    <row r="84" spans="1:12" ht="15" customHeight="1">
      <c r="A84" s="546"/>
      <c r="B84" s="68" t="s">
        <v>481</v>
      </c>
      <c r="C84" s="110"/>
      <c r="D84" s="110"/>
      <c r="E84" s="110" t="s">
        <v>616</v>
      </c>
      <c r="F84" s="275">
        <v>624</v>
      </c>
      <c r="G84" s="275">
        <v>528</v>
      </c>
      <c r="H84" s="275">
        <f>G84</f>
        <v>528</v>
      </c>
      <c r="I84" s="275"/>
      <c r="J84" s="270">
        <f t="shared" si="11"/>
        <v>84.61538461538461</v>
      </c>
      <c r="K84" s="121">
        <f t="shared" si="12"/>
        <v>1.7521533585705192E-05</v>
      </c>
      <c r="L84" s="284">
        <f t="shared" si="13"/>
        <v>1.2406484070321173E-05</v>
      </c>
    </row>
    <row r="85" spans="1:12" ht="18" customHeight="1">
      <c r="A85" s="546"/>
      <c r="B85" s="68" t="s">
        <v>657</v>
      </c>
      <c r="C85" s="110"/>
      <c r="D85" s="110"/>
      <c r="E85" s="110" t="s">
        <v>617</v>
      </c>
      <c r="F85" s="275">
        <v>16810</v>
      </c>
      <c r="G85" s="275">
        <v>15764</v>
      </c>
      <c r="H85" s="275">
        <f>G85</f>
        <v>15764</v>
      </c>
      <c r="I85" s="275"/>
      <c r="J85" s="270">
        <f t="shared" si="11"/>
        <v>93.77751338488994</v>
      </c>
      <c r="K85" s="121">
        <f t="shared" si="12"/>
        <v>0.0004720143903456799</v>
      </c>
      <c r="L85" s="284">
        <f t="shared" si="13"/>
        <v>0.00037040874031163445</v>
      </c>
    </row>
    <row r="86" spans="1:12" ht="15.75" customHeight="1">
      <c r="A86" s="601"/>
      <c r="B86" s="68" t="s">
        <v>478</v>
      </c>
      <c r="C86" s="109"/>
      <c r="D86" s="547"/>
      <c r="E86" s="110" t="s">
        <v>615</v>
      </c>
      <c r="F86" s="275">
        <v>444</v>
      </c>
      <c r="G86" s="275">
        <v>504</v>
      </c>
      <c r="H86" s="275">
        <f>G86</f>
        <v>504</v>
      </c>
      <c r="I86" s="275"/>
      <c r="J86" s="270">
        <f t="shared" si="11"/>
        <v>113.51351351351352</v>
      </c>
      <c r="K86" s="121">
        <f t="shared" si="12"/>
        <v>1.2467245051367156E-05</v>
      </c>
      <c r="L86" s="284">
        <f t="shared" si="13"/>
        <v>1.1842552976215666E-05</v>
      </c>
    </row>
    <row r="87" spans="1:12" ht="18" customHeight="1">
      <c r="A87" s="123" t="s">
        <v>479</v>
      </c>
      <c r="B87" s="107" t="s">
        <v>170</v>
      </c>
      <c r="C87" s="116"/>
      <c r="D87" s="116">
        <v>80130</v>
      </c>
      <c r="E87" s="116"/>
      <c r="F87" s="277">
        <f>SUM(F88:F93)</f>
        <v>100550</v>
      </c>
      <c r="G87" s="277">
        <f>SUM(G88:G93)</f>
        <v>90874</v>
      </c>
      <c r="H87" s="277">
        <f>SUM(H88:H93)</f>
        <v>88874</v>
      </c>
      <c r="I87" s="277">
        <f>SUM(I88:I93)</f>
        <v>2000</v>
      </c>
      <c r="J87" s="540">
        <f t="shared" si="11"/>
        <v>90.37692690203879</v>
      </c>
      <c r="K87" s="541">
        <f t="shared" si="12"/>
        <v>0.0028233817340427196</v>
      </c>
      <c r="L87" s="542">
        <f t="shared" si="13"/>
        <v>0.0021352780935726635</v>
      </c>
    </row>
    <row r="88" spans="1:12" ht="15" customHeight="1">
      <c r="A88" s="601"/>
      <c r="B88" s="68" t="s">
        <v>657</v>
      </c>
      <c r="C88" s="109"/>
      <c r="D88" s="547"/>
      <c r="E88" s="110" t="s">
        <v>617</v>
      </c>
      <c r="F88" s="275">
        <v>28007</v>
      </c>
      <c r="G88" s="275">
        <v>22620</v>
      </c>
      <c r="H88" s="275">
        <f>G88</f>
        <v>22620</v>
      </c>
      <c r="I88" s="275"/>
      <c r="J88" s="270">
        <f t="shared" si="11"/>
        <v>80.76552290498805</v>
      </c>
      <c r="K88" s="121">
        <f t="shared" si="12"/>
        <v>0.0007864192165622521</v>
      </c>
      <c r="L88" s="284">
        <f t="shared" si="13"/>
        <v>0.0005315050561944412</v>
      </c>
    </row>
    <row r="89" spans="1:12" ht="17.25" customHeight="1">
      <c r="A89" s="601"/>
      <c r="B89" s="68" t="s">
        <v>484</v>
      </c>
      <c r="C89" s="109"/>
      <c r="D89" s="547"/>
      <c r="E89" s="110" t="s">
        <v>618</v>
      </c>
      <c r="F89" s="275">
        <v>49631</v>
      </c>
      <c r="G89" s="275">
        <v>49486</v>
      </c>
      <c r="H89" s="275">
        <f>G89</f>
        <v>49486</v>
      </c>
      <c r="I89" s="275"/>
      <c r="J89" s="270">
        <f t="shared" si="11"/>
        <v>99.70784388789265</v>
      </c>
      <c r="K89" s="121">
        <f t="shared" si="12"/>
        <v>0.0013936077458207281</v>
      </c>
      <c r="L89" s="284">
        <f t="shared" si="13"/>
        <v>0.0011627789217877151</v>
      </c>
    </row>
    <row r="90" spans="1:12" ht="16.5" customHeight="1">
      <c r="A90" s="601"/>
      <c r="B90" s="68" t="s">
        <v>303</v>
      </c>
      <c r="C90" s="109"/>
      <c r="D90" s="547"/>
      <c r="E90" s="110" t="s">
        <v>302</v>
      </c>
      <c r="F90" s="275">
        <v>798</v>
      </c>
      <c r="G90" s="275">
        <v>2000</v>
      </c>
      <c r="H90" s="275"/>
      <c r="I90" s="275">
        <f>G90</f>
        <v>2000</v>
      </c>
      <c r="J90" s="270">
        <f t="shared" si="11"/>
        <v>250.62656641604008</v>
      </c>
      <c r="K90" s="121">
        <f t="shared" si="12"/>
        <v>2.2407345835565295E-05</v>
      </c>
      <c r="L90" s="284">
        <f t="shared" si="13"/>
        <v>4.699425784212566E-05</v>
      </c>
    </row>
    <row r="91" spans="1:12" ht="18" customHeight="1">
      <c r="A91" s="601"/>
      <c r="B91" s="68" t="s">
        <v>478</v>
      </c>
      <c r="C91" s="109"/>
      <c r="D91" s="547"/>
      <c r="E91" s="110" t="s">
        <v>615</v>
      </c>
      <c r="F91" s="275">
        <v>469</v>
      </c>
      <c r="G91" s="275">
        <v>668</v>
      </c>
      <c r="H91" s="275">
        <f>G91</f>
        <v>668</v>
      </c>
      <c r="I91" s="275"/>
      <c r="J91" s="270">
        <f t="shared" si="11"/>
        <v>142.43070362473347</v>
      </c>
      <c r="K91" s="121">
        <f t="shared" si="12"/>
        <v>1.3169229570025217E-05</v>
      </c>
      <c r="L91" s="284">
        <f t="shared" si="13"/>
        <v>1.569608211926997E-05</v>
      </c>
    </row>
    <row r="92" spans="1:12" ht="18" customHeight="1">
      <c r="A92" s="601"/>
      <c r="B92" s="68" t="s">
        <v>519</v>
      </c>
      <c r="C92" s="109"/>
      <c r="D92" s="547"/>
      <c r="E92" s="110" t="s">
        <v>619</v>
      </c>
      <c r="F92" s="275">
        <v>19711</v>
      </c>
      <c r="G92" s="275">
        <v>16100</v>
      </c>
      <c r="H92" s="275">
        <f>G92</f>
        <v>16100</v>
      </c>
      <c r="I92" s="275"/>
      <c r="J92" s="270">
        <f t="shared" si="11"/>
        <v>81.68028004667445</v>
      </c>
      <c r="K92" s="121">
        <f t="shared" si="12"/>
        <v>0.0005534726738907613</v>
      </c>
      <c r="L92" s="284">
        <f t="shared" si="13"/>
        <v>0.00037830377562911153</v>
      </c>
    </row>
    <row r="93" spans="1:12" ht="16.5" customHeight="1">
      <c r="A93" s="601"/>
      <c r="B93" s="309" t="s">
        <v>889</v>
      </c>
      <c r="C93" s="109"/>
      <c r="D93" s="547"/>
      <c r="E93" s="110" t="s">
        <v>1004</v>
      </c>
      <c r="F93" s="275">
        <v>1934</v>
      </c>
      <c r="G93" s="275">
        <v>0</v>
      </c>
      <c r="H93" s="275">
        <f>G93</f>
        <v>0</v>
      </c>
      <c r="I93" s="275"/>
      <c r="J93" s="270">
        <f t="shared" si="11"/>
        <v>0</v>
      </c>
      <c r="K93" s="121">
        <f t="shared" si="12"/>
        <v>5.430552236338757E-05</v>
      </c>
      <c r="L93" s="284">
        <f t="shared" si="13"/>
        <v>0</v>
      </c>
    </row>
    <row r="94" spans="1:12" s="544" customFormat="1" ht="16.5" customHeight="1">
      <c r="A94" s="123" t="s">
        <v>526</v>
      </c>
      <c r="B94" s="107" t="s">
        <v>1005</v>
      </c>
      <c r="C94" s="116"/>
      <c r="D94" s="116">
        <v>80147</v>
      </c>
      <c r="E94" s="116"/>
      <c r="F94" s="277">
        <f>F95</f>
        <v>90000</v>
      </c>
      <c r="G94" s="277">
        <f>G95</f>
        <v>0</v>
      </c>
      <c r="H94" s="277">
        <f>H95</f>
        <v>0</v>
      </c>
      <c r="I94" s="277">
        <f>I95</f>
        <v>0</v>
      </c>
      <c r="J94" s="540">
        <f t="shared" si="11"/>
        <v>0</v>
      </c>
      <c r="K94" s="541">
        <f t="shared" si="12"/>
        <v>0.002527144267169018</v>
      </c>
      <c r="L94" s="542">
        <f t="shared" si="13"/>
        <v>0</v>
      </c>
    </row>
    <row r="95" spans="1:12" ht="21.75" customHeight="1">
      <c r="A95" s="601"/>
      <c r="B95" s="68" t="s">
        <v>1006</v>
      </c>
      <c r="C95" s="109"/>
      <c r="D95" s="547"/>
      <c r="E95" s="109">
        <v>6300</v>
      </c>
      <c r="F95" s="275">
        <v>90000</v>
      </c>
      <c r="G95" s="275">
        <v>0</v>
      </c>
      <c r="H95" s="275"/>
      <c r="I95" s="275"/>
      <c r="J95" s="270">
        <f t="shared" si="11"/>
        <v>0</v>
      </c>
      <c r="K95" s="121">
        <f t="shared" si="12"/>
        <v>0.002527144267169018</v>
      </c>
      <c r="L95" s="284">
        <f t="shared" si="13"/>
        <v>0</v>
      </c>
    </row>
    <row r="96" spans="1:12" ht="18" customHeight="1">
      <c r="A96" s="123" t="s">
        <v>528</v>
      </c>
      <c r="B96" s="107" t="s">
        <v>1007</v>
      </c>
      <c r="C96" s="116"/>
      <c r="D96" s="116">
        <v>80148</v>
      </c>
      <c r="E96" s="116"/>
      <c r="F96" s="277">
        <f>SUM(F97:F98)</f>
        <v>8050</v>
      </c>
      <c r="G96" s="277">
        <f>SUM(G97:G98)</f>
        <v>8000</v>
      </c>
      <c r="H96" s="277">
        <f>SUM(H97:H98)</f>
        <v>8000</v>
      </c>
      <c r="I96" s="277">
        <f>SUM(I97:I98)</f>
        <v>0</v>
      </c>
      <c r="J96" s="540">
        <f t="shared" si="11"/>
        <v>99.37888198757764</v>
      </c>
      <c r="K96" s="541">
        <f t="shared" si="12"/>
        <v>0.0002260390150078955</v>
      </c>
      <c r="L96" s="542">
        <f t="shared" si="13"/>
        <v>0.00018797703136850264</v>
      </c>
    </row>
    <row r="97" spans="1:12" ht="16.5" customHeight="1">
      <c r="A97" s="601"/>
      <c r="B97" s="68" t="s">
        <v>1008</v>
      </c>
      <c r="C97" s="109"/>
      <c r="D97" s="547"/>
      <c r="E97" s="110" t="s">
        <v>617</v>
      </c>
      <c r="F97" s="275">
        <v>50</v>
      </c>
      <c r="G97" s="275">
        <v>0</v>
      </c>
      <c r="H97" s="275">
        <f>G97</f>
        <v>0</v>
      </c>
      <c r="I97" s="275"/>
      <c r="J97" s="270">
        <f t="shared" si="11"/>
        <v>0</v>
      </c>
      <c r="K97" s="121">
        <f t="shared" si="12"/>
        <v>1.4039690373161212E-06</v>
      </c>
      <c r="L97" s="284">
        <f t="shared" si="13"/>
        <v>0</v>
      </c>
    </row>
    <row r="98" spans="1:12" ht="18" customHeight="1">
      <c r="A98" s="601"/>
      <c r="B98" s="68" t="s">
        <v>484</v>
      </c>
      <c r="C98" s="109"/>
      <c r="D98" s="547"/>
      <c r="E98" s="110" t="s">
        <v>618</v>
      </c>
      <c r="F98" s="275">
        <v>8000</v>
      </c>
      <c r="G98" s="275">
        <v>8000</v>
      </c>
      <c r="H98" s="275">
        <f>G98</f>
        <v>8000</v>
      </c>
      <c r="I98" s="275"/>
      <c r="J98" s="270">
        <f t="shared" si="11"/>
        <v>100</v>
      </c>
      <c r="K98" s="121">
        <f t="shared" si="12"/>
        <v>0.0002246350459705794</v>
      </c>
      <c r="L98" s="284">
        <f t="shared" si="13"/>
        <v>0.00018797703136850264</v>
      </c>
    </row>
    <row r="99" spans="1:12" ht="18" customHeight="1">
      <c r="A99" s="123" t="s">
        <v>529</v>
      </c>
      <c r="B99" s="107" t="s">
        <v>72</v>
      </c>
      <c r="C99" s="116"/>
      <c r="D99" s="116">
        <v>80195</v>
      </c>
      <c r="E99" s="119"/>
      <c r="F99" s="277">
        <f>SUM(F100:F103)</f>
        <v>148679</v>
      </c>
      <c r="G99" s="277">
        <f>SUM(G100:G103)</f>
        <v>325539</v>
      </c>
      <c r="H99" s="277">
        <f>SUM(H100:H103)</f>
        <v>325539</v>
      </c>
      <c r="I99" s="277">
        <f>SUM(I100:I103)</f>
        <v>0</v>
      </c>
      <c r="J99" s="540">
        <f t="shared" si="11"/>
        <v>218.95425715803847</v>
      </c>
      <c r="K99" s="541">
        <f t="shared" si="12"/>
        <v>0.004174814249982471</v>
      </c>
      <c r="L99" s="542">
        <f t="shared" si="13"/>
        <v>0.007649231851833872</v>
      </c>
    </row>
    <row r="100" spans="1:12" ht="18" customHeight="1">
      <c r="A100" s="546"/>
      <c r="B100" s="68" t="s">
        <v>483</v>
      </c>
      <c r="C100" s="109"/>
      <c r="D100" s="109"/>
      <c r="E100" s="110" t="s">
        <v>617</v>
      </c>
      <c r="F100" s="275">
        <v>50000</v>
      </c>
      <c r="G100" s="275">
        <v>36000</v>
      </c>
      <c r="H100" s="275">
        <f>G100</f>
        <v>36000</v>
      </c>
      <c r="I100" s="275"/>
      <c r="J100" s="270">
        <f t="shared" si="11"/>
        <v>72</v>
      </c>
      <c r="K100" s="121">
        <f t="shared" si="12"/>
        <v>0.001403969037316121</v>
      </c>
      <c r="L100" s="284">
        <f t="shared" si="13"/>
        <v>0.0008458966411582619</v>
      </c>
    </row>
    <row r="101" spans="1:12" ht="16.5" customHeight="1">
      <c r="A101" s="546"/>
      <c r="B101" s="68" t="s">
        <v>484</v>
      </c>
      <c r="C101" s="109"/>
      <c r="D101" s="109"/>
      <c r="E101" s="110" t="s">
        <v>618</v>
      </c>
      <c r="F101" s="275">
        <v>87600</v>
      </c>
      <c r="G101" s="275">
        <v>43000</v>
      </c>
      <c r="H101" s="275">
        <f>G101</f>
        <v>43000</v>
      </c>
      <c r="I101" s="275"/>
      <c r="J101" s="270">
        <f t="shared" si="11"/>
        <v>49.08675799086758</v>
      </c>
      <c r="K101" s="121">
        <f t="shared" si="12"/>
        <v>0.0024597537533778443</v>
      </c>
      <c r="L101" s="284">
        <f t="shared" si="13"/>
        <v>0.0010103765436057016</v>
      </c>
    </row>
    <row r="102" spans="1:12" ht="18" customHeight="1">
      <c r="A102" s="546"/>
      <c r="B102" s="309" t="s">
        <v>1009</v>
      </c>
      <c r="C102" s="109"/>
      <c r="D102" s="109"/>
      <c r="E102" s="110" t="s">
        <v>500</v>
      </c>
      <c r="F102" s="275">
        <v>11079</v>
      </c>
      <c r="G102" s="275">
        <v>0</v>
      </c>
      <c r="H102" s="275">
        <f>G102</f>
        <v>0</v>
      </c>
      <c r="I102" s="275"/>
      <c r="J102" s="270">
        <f t="shared" si="11"/>
        <v>0</v>
      </c>
      <c r="K102" s="121">
        <f t="shared" si="12"/>
        <v>0.0003110914592885061</v>
      </c>
      <c r="L102" s="284">
        <f t="shared" si="13"/>
        <v>0</v>
      </c>
    </row>
    <row r="103" spans="1:12" ht="16.5" customHeight="1">
      <c r="A103" s="546"/>
      <c r="B103" s="68" t="s">
        <v>1015</v>
      </c>
      <c r="C103" s="109"/>
      <c r="D103" s="109"/>
      <c r="E103" s="110" t="s">
        <v>1014</v>
      </c>
      <c r="F103" s="275">
        <v>0</v>
      </c>
      <c r="G103" s="275">
        <v>246539</v>
      </c>
      <c r="H103" s="275">
        <f>G103</f>
        <v>246539</v>
      </c>
      <c r="I103" s="275"/>
      <c r="J103" s="270">
        <v>0</v>
      </c>
      <c r="K103" s="121">
        <f t="shared" si="12"/>
        <v>0</v>
      </c>
      <c r="L103" s="284">
        <f t="shared" si="13"/>
        <v>0.005792958667069909</v>
      </c>
    </row>
    <row r="104" spans="1:12" s="13" customFormat="1" ht="17.25" customHeight="1">
      <c r="A104" s="594" t="s">
        <v>663</v>
      </c>
      <c r="B104" s="118" t="s">
        <v>527</v>
      </c>
      <c r="C104" s="108">
        <v>851</v>
      </c>
      <c r="D104" s="108"/>
      <c r="E104" s="111"/>
      <c r="F104" s="278">
        <f>F105+F111+F114+F116+F118</f>
        <v>1973322</v>
      </c>
      <c r="G104" s="278">
        <f>G105+G111+G114+G116+G118</f>
        <v>931120</v>
      </c>
      <c r="H104" s="278">
        <f>H105+H111+H114+H116+H118</f>
        <v>801120</v>
      </c>
      <c r="I104" s="278">
        <f>I105+I111+I114+I116+I118</f>
        <v>130000</v>
      </c>
      <c r="J104" s="595">
        <f>G104/F104*100</f>
        <v>47.18540613240009</v>
      </c>
      <c r="K104" s="596">
        <f aca="true" t="shared" si="14" ref="K104:K111">F104/$F$190</f>
        <v>0.055409659773094457</v>
      </c>
      <c r="L104" s="597">
        <f aca="true" t="shared" si="15" ref="L104:L111">G104/$G$190</f>
        <v>0.02187864668098002</v>
      </c>
    </row>
    <row r="105" spans="1:12" ht="17.25" customHeight="1">
      <c r="A105" s="611" t="s">
        <v>476</v>
      </c>
      <c r="B105" s="612" t="s">
        <v>211</v>
      </c>
      <c r="C105" s="545"/>
      <c r="D105" s="545">
        <v>85111</v>
      </c>
      <c r="E105" s="120"/>
      <c r="F105" s="274">
        <f>SUM(F106:F110)</f>
        <v>1026674</v>
      </c>
      <c r="G105" s="274">
        <f>SUM(G106:G110)</f>
        <v>54120</v>
      </c>
      <c r="H105" s="274">
        <f>SUM(H106:H110)</f>
        <v>54120</v>
      </c>
      <c r="I105" s="274">
        <f>SUM(I106:I110)</f>
        <v>0</v>
      </c>
      <c r="J105" s="269">
        <f t="shared" si="11"/>
        <v>5.271390918636295</v>
      </c>
      <c r="K105" s="264">
        <f t="shared" si="14"/>
        <v>0.028828370148349828</v>
      </c>
      <c r="L105" s="283">
        <f t="shared" si="15"/>
        <v>0.0012716646172079202</v>
      </c>
    </row>
    <row r="106" spans="1:12" ht="17.25" customHeight="1">
      <c r="A106" s="601"/>
      <c r="B106" s="68" t="s">
        <v>657</v>
      </c>
      <c r="C106" s="109"/>
      <c r="D106" s="109"/>
      <c r="E106" s="110" t="s">
        <v>617</v>
      </c>
      <c r="F106" s="275">
        <v>54120</v>
      </c>
      <c r="G106" s="275">
        <v>54120</v>
      </c>
      <c r="H106" s="275">
        <f>G106</f>
        <v>54120</v>
      </c>
      <c r="I106" s="275"/>
      <c r="J106" s="270">
        <f t="shared" si="11"/>
        <v>100</v>
      </c>
      <c r="K106" s="121">
        <f t="shared" si="14"/>
        <v>0.0015196560859909694</v>
      </c>
      <c r="L106" s="284">
        <f t="shared" si="15"/>
        <v>0.0012716646172079202</v>
      </c>
    </row>
    <row r="107" spans="1:12" ht="17.25" customHeight="1">
      <c r="A107" s="601"/>
      <c r="B107" s="68" t="s">
        <v>658</v>
      </c>
      <c r="C107" s="109"/>
      <c r="D107" s="109"/>
      <c r="E107" s="110" t="s">
        <v>398</v>
      </c>
      <c r="F107" s="275">
        <v>526176</v>
      </c>
      <c r="G107" s="275">
        <v>0</v>
      </c>
      <c r="H107" s="275"/>
      <c r="I107" s="275">
        <f>G107</f>
        <v>0</v>
      </c>
      <c r="J107" s="270">
        <f t="shared" si="11"/>
        <v>0</v>
      </c>
      <c r="K107" s="121">
        <f t="shared" si="14"/>
        <v>0.014774696243576947</v>
      </c>
      <c r="L107" s="284">
        <f t="shared" si="15"/>
        <v>0</v>
      </c>
    </row>
    <row r="108" spans="1:12" ht="22.5" customHeight="1">
      <c r="A108" s="601"/>
      <c r="B108" s="68" t="s">
        <v>1006</v>
      </c>
      <c r="C108" s="109"/>
      <c r="D108" s="109"/>
      <c r="E108" s="110" t="s">
        <v>954</v>
      </c>
      <c r="F108" s="275">
        <v>25000</v>
      </c>
      <c r="G108" s="275">
        <v>0</v>
      </c>
      <c r="H108" s="275"/>
      <c r="I108" s="275"/>
      <c r="J108" s="270">
        <f t="shared" si="11"/>
        <v>0</v>
      </c>
      <c r="K108" s="121">
        <f t="shared" si="14"/>
        <v>0.0007019845186580605</v>
      </c>
      <c r="L108" s="284">
        <f t="shared" si="15"/>
        <v>0</v>
      </c>
    </row>
    <row r="109" spans="1:12" ht="15.75" customHeight="1">
      <c r="A109" s="601"/>
      <c r="B109" s="68" t="s">
        <v>658</v>
      </c>
      <c r="C109" s="109"/>
      <c r="D109" s="547"/>
      <c r="E109" s="110" t="s">
        <v>583</v>
      </c>
      <c r="F109" s="275">
        <v>101912</v>
      </c>
      <c r="G109" s="275">
        <v>0</v>
      </c>
      <c r="H109" s="275"/>
      <c r="I109" s="275">
        <f>G109</f>
        <v>0</v>
      </c>
      <c r="J109" s="270">
        <f t="shared" si="11"/>
        <v>0</v>
      </c>
      <c r="K109" s="121">
        <f t="shared" si="14"/>
        <v>0.0028616258506192105</v>
      </c>
      <c r="L109" s="284">
        <f t="shared" si="15"/>
        <v>0</v>
      </c>
    </row>
    <row r="110" spans="1:12" ht="15" customHeight="1">
      <c r="A110" s="601"/>
      <c r="B110" s="68" t="s">
        <v>492</v>
      </c>
      <c r="C110" s="109"/>
      <c r="D110" s="547"/>
      <c r="E110" s="110" t="s">
        <v>371</v>
      </c>
      <c r="F110" s="275">
        <v>319466</v>
      </c>
      <c r="G110" s="275">
        <v>0</v>
      </c>
      <c r="H110" s="275"/>
      <c r="I110" s="275">
        <f>G110</f>
        <v>0</v>
      </c>
      <c r="J110" s="270">
        <f t="shared" si="11"/>
        <v>0</v>
      </c>
      <c r="K110" s="121">
        <f t="shared" si="14"/>
        <v>0.00897040744950464</v>
      </c>
      <c r="L110" s="284">
        <f t="shared" si="15"/>
        <v>0</v>
      </c>
    </row>
    <row r="111" spans="1:12" ht="18" customHeight="1">
      <c r="A111" s="613" t="s">
        <v>479</v>
      </c>
      <c r="B111" s="116" t="s">
        <v>891</v>
      </c>
      <c r="C111" s="614"/>
      <c r="D111" s="615">
        <v>85117</v>
      </c>
      <c r="E111" s="614"/>
      <c r="F111" s="616">
        <f>SUM(F112:F113)</f>
        <v>150674</v>
      </c>
      <c r="G111" s="616">
        <f>SUM(G112:G113)</f>
        <v>0</v>
      </c>
      <c r="H111" s="616">
        <f>SUM(H112:H113)</f>
        <v>0</v>
      </c>
      <c r="I111" s="616">
        <f>SUM(I112:I113)</f>
        <v>0</v>
      </c>
      <c r="J111" s="269">
        <v>0</v>
      </c>
      <c r="K111" s="264">
        <f t="shared" si="14"/>
        <v>0.004230832614571385</v>
      </c>
      <c r="L111" s="283">
        <f t="shared" si="15"/>
        <v>0</v>
      </c>
    </row>
    <row r="112" spans="1:12" ht="15.75" customHeight="1">
      <c r="A112" s="617"/>
      <c r="B112" s="638" t="s">
        <v>478</v>
      </c>
      <c r="C112" s="618"/>
      <c r="D112" s="618"/>
      <c r="E112" s="619" t="s">
        <v>615</v>
      </c>
      <c r="F112" s="620">
        <v>674</v>
      </c>
      <c r="G112" s="620">
        <v>0</v>
      </c>
      <c r="H112" s="620"/>
      <c r="I112" s="620"/>
      <c r="J112" s="270"/>
      <c r="K112" s="121"/>
      <c r="L112" s="284"/>
    </row>
    <row r="113" spans="1:12" ht="16.5" customHeight="1">
      <c r="A113" s="601"/>
      <c r="B113" s="68" t="s">
        <v>492</v>
      </c>
      <c r="C113" s="109"/>
      <c r="D113" s="547"/>
      <c r="E113" s="110" t="s">
        <v>890</v>
      </c>
      <c r="F113" s="275">
        <v>150000</v>
      </c>
      <c r="G113" s="275">
        <v>0</v>
      </c>
      <c r="H113" s="275"/>
      <c r="I113" s="275">
        <f>G113</f>
        <v>0</v>
      </c>
      <c r="J113" s="270">
        <v>0</v>
      </c>
      <c r="K113" s="121">
        <f aca="true" t="shared" si="16" ref="K113:K143">F113/$F$190</f>
        <v>0.004211907111948364</v>
      </c>
      <c r="L113" s="284">
        <f aca="true" t="shared" si="17" ref="L113:L143">G113/$G$190</f>
        <v>0</v>
      </c>
    </row>
    <row r="114" spans="1:12" ht="17.25" customHeight="1">
      <c r="A114" s="611" t="s">
        <v>526</v>
      </c>
      <c r="B114" s="612" t="s">
        <v>710</v>
      </c>
      <c r="C114" s="612"/>
      <c r="D114" s="545">
        <v>85154</v>
      </c>
      <c r="E114" s="612"/>
      <c r="F114" s="621">
        <f>F115</f>
        <v>0</v>
      </c>
      <c r="G114" s="621">
        <f>G115</f>
        <v>0</v>
      </c>
      <c r="H114" s="621">
        <f>H115</f>
        <v>0</v>
      </c>
      <c r="I114" s="621">
        <f>I115</f>
        <v>0</v>
      </c>
      <c r="J114" s="269">
        <v>0</v>
      </c>
      <c r="K114" s="264">
        <f t="shared" si="16"/>
        <v>0</v>
      </c>
      <c r="L114" s="283">
        <f t="shared" si="17"/>
        <v>0</v>
      </c>
    </row>
    <row r="115" spans="1:12" ht="22.5" customHeight="1">
      <c r="A115" s="601"/>
      <c r="B115" s="68" t="s">
        <v>711</v>
      </c>
      <c r="C115" s="109"/>
      <c r="D115" s="547"/>
      <c r="E115" s="110" t="s">
        <v>433</v>
      </c>
      <c r="F115" s="275">
        <v>0</v>
      </c>
      <c r="G115" s="275">
        <v>0</v>
      </c>
      <c r="H115" s="275">
        <f>G115</f>
        <v>0</v>
      </c>
      <c r="I115" s="275"/>
      <c r="J115" s="270">
        <v>0</v>
      </c>
      <c r="K115" s="121">
        <f t="shared" si="16"/>
        <v>0</v>
      </c>
      <c r="L115" s="284">
        <f t="shared" si="17"/>
        <v>0</v>
      </c>
    </row>
    <row r="116" spans="1:12" ht="19.5" customHeight="1">
      <c r="A116" s="622" t="s">
        <v>528</v>
      </c>
      <c r="B116" s="612" t="s">
        <v>535</v>
      </c>
      <c r="C116" s="545"/>
      <c r="D116" s="545">
        <v>85156</v>
      </c>
      <c r="E116" s="612"/>
      <c r="F116" s="274">
        <f>F117</f>
        <v>795974</v>
      </c>
      <c r="G116" s="274">
        <f>G117</f>
        <v>747000</v>
      </c>
      <c r="H116" s="274">
        <f>H117</f>
        <v>747000</v>
      </c>
      <c r="I116" s="274">
        <f>I117</f>
        <v>0</v>
      </c>
      <c r="J116" s="269">
        <f t="shared" si="11"/>
        <v>93.84728646915603</v>
      </c>
      <c r="K116" s="264">
        <f t="shared" si="16"/>
        <v>0.022350457010173245</v>
      </c>
      <c r="L116" s="283">
        <f t="shared" si="17"/>
        <v>0.017552355304033932</v>
      </c>
    </row>
    <row r="117" spans="1:12" ht="18.75" customHeight="1">
      <c r="A117" s="546"/>
      <c r="B117" s="68" t="s">
        <v>496</v>
      </c>
      <c r="C117" s="109"/>
      <c r="D117" s="109"/>
      <c r="E117" s="109">
        <v>2110</v>
      </c>
      <c r="F117" s="275">
        <v>795974</v>
      </c>
      <c r="G117" s="275">
        <v>747000</v>
      </c>
      <c r="H117" s="275">
        <f>G117</f>
        <v>747000</v>
      </c>
      <c r="I117" s="275"/>
      <c r="J117" s="270">
        <f t="shared" si="11"/>
        <v>93.84728646915603</v>
      </c>
      <c r="K117" s="121">
        <f t="shared" si="16"/>
        <v>0.022350457010173245</v>
      </c>
      <c r="L117" s="284">
        <f t="shared" si="17"/>
        <v>0.017552355304033932</v>
      </c>
    </row>
    <row r="118" spans="1:12" ht="20.25" customHeight="1">
      <c r="A118" s="611" t="s">
        <v>529</v>
      </c>
      <c r="B118" s="612" t="s">
        <v>72</v>
      </c>
      <c r="C118" s="545"/>
      <c r="D118" s="545">
        <v>85195</v>
      </c>
      <c r="E118" s="545"/>
      <c r="F118" s="274">
        <f>F119</f>
        <v>0</v>
      </c>
      <c r="G118" s="274">
        <f>G119</f>
        <v>130000</v>
      </c>
      <c r="H118" s="274">
        <f>H119</f>
        <v>0</v>
      </c>
      <c r="I118" s="274">
        <f>I119</f>
        <v>130000</v>
      </c>
      <c r="J118" s="540">
        <v>0</v>
      </c>
      <c r="K118" s="541">
        <f t="shared" si="16"/>
        <v>0</v>
      </c>
      <c r="L118" s="542">
        <f t="shared" si="17"/>
        <v>0.0030546267597381677</v>
      </c>
    </row>
    <row r="119" spans="1:12" ht="23.25" customHeight="1">
      <c r="A119" s="546"/>
      <c r="B119" s="68" t="s">
        <v>1006</v>
      </c>
      <c r="C119" s="109"/>
      <c r="D119" s="109"/>
      <c r="E119" s="109">
        <v>6300</v>
      </c>
      <c r="F119" s="275">
        <v>0</v>
      </c>
      <c r="G119" s="275">
        <v>130000</v>
      </c>
      <c r="H119" s="275"/>
      <c r="I119" s="275">
        <f>G119</f>
        <v>130000</v>
      </c>
      <c r="J119" s="270">
        <v>0</v>
      </c>
      <c r="K119" s="121">
        <f t="shared" si="16"/>
        <v>0</v>
      </c>
      <c r="L119" s="284">
        <f t="shared" si="17"/>
        <v>0.0030546267597381677</v>
      </c>
    </row>
    <row r="120" spans="1:12" ht="18" customHeight="1">
      <c r="A120" s="594" t="s">
        <v>1010</v>
      </c>
      <c r="B120" s="118" t="s">
        <v>101</v>
      </c>
      <c r="C120" s="108">
        <v>852</v>
      </c>
      <c r="D120" s="108"/>
      <c r="E120" s="108"/>
      <c r="F120" s="278">
        <f>F121+F126+F131+F133+F137+F144+F141+F146</f>
        <v>1897209</v>
      </c>
      <c r="G120" s="278">
        <f>G121+G126+G131+G133+G137+G144+G141+G146</f>
        <v>1693522</v>
      </c>
      <c r="H120" s="278">
        <f>H121+H126+H131+H133+H137+H144+H141+H146</f>
        <v>1693522</v>
      </c>
      <c r="I120" s="278">
        <f>I121+I126+I131+I133+I137+I144+I141+I146</f>
        <v>0</v>
      </c>
      <c r="J120" s="595">
        <f t="shared" si="11"/>
        <v>89.26386075545709</v>
      </c>
      <c r="K120" s="596">
        <f t="shared" si="16"/>
        <v>0.053272453866349614</v>
      </c>
      <c r="L120" s="597">
        <f t="shared" si="17"/>
        <v>0.03979290476465616</v>
      </c>
    </row>
    <row r="121" spans="1:12" ht="19.5" customHeight="1">
      <c r="A121" s="611" t="s">
        <v>476</v>
      </c>
      <c r="B121" s="612" t="s">
        <v>367</v>
      </c>
      <c r="C121" s="120"/>
      <c r="D121" s="120" t="s">
        <v>102</v>
      </c>
      <c r="E121" s="120"/>
      <c r="F121" s="274">
        <f>F122+F123+F124+F125</f>
        <v>363289</v>
      </c>
      <c r="G121" s="274">
        <f>G122+G123+G124+G125</f>
        <v>353424</v>
      </c>
      <c r="H121" s="274">
        <f>H122+H123+H124+H125</f>
        <v>353424</v>
      </c>
      <c r="I121" s="274">
        <f>I122+I123+I124+I125</f>
        <v>0</v>
      </c>
      <c r="J121" s="269">
        <f t="shared" si="11"/>
        <v>97.28453104828387</v>
      </c>
      <c r="K121" s="264">
        <f t="shared" si="16"/>
        <v>0.010200930151950727</v>
      </c>
      <c r="L121" s="283">
        <f t="shared" si="17"/>
        <v>0.00830444929179771</v>
      </c>
    </row>
    <row r="122" spans="1:12" ht="15.75" customHeight="1">
      <c r="A122" s="601"/>
      <c r="B122" s="68" t="s">
        <v>325</v>
      </c>
      <c r="C122" s="600"/>
      <c r="D122" s="600"/>
      <c r="E122" s="110" t="s">
        <v>326</v>
      </c>
      <c r="F122" s="275">
        <v>1900</v>
      </c>
      <c r="G122" s="275">
        <v>500</v>
      </c>
      <c r="H122" s="275">
        <f>G122</f>
        <v>500</v>
      </c>
      <c r="I122" s="275"/>
      <c r="J122" s="270">
        <f t="shared" si="11"/>
        <v>26.31578947368421</v>
      </c>
      <c r="K122" s="121">
        <f t="shared" si="16"/>
        <v>5.33508234180126E-05</v>
      </c>
      <c r="L122" s="284">
        <f t="shared" si="17"/>
        <v>1.1748564460531415E-05</v>
      </c>
    </row>
    <row r="123" spans="1:12" ht="15.75" customHeight="1">
      <c r="A123" s="601"/>
      <c r="B123" s="68" t="s">
        <v>478</v>
      </c>
      <c r="C123" s="110"/>
      <c r="D123" s="110"/>
      <c r="E123" s="110" t="s">
        <v>615</v>
      </c>
      <c r="F123" s="275">
        <v>200</v>
      </c>
      <c r="G123" s="275">
        <v>200</v>
      </c>
      <c r="H123" s="275">
        <f>G123</f>
        <v>200</v>
      </c>
      <c r="I123" s="275"/>
      <c r="J123" s="270">
        <f t="shared" si="11"/>
        <v>100</v>
      </c>
      <c r="K123" s="121">
        <f t="shared" si="16"/>
        <v>5.615876149264485E-06</v>
      </c>
      <c r="L123" s="284">
        <f t="shared" si="17"/>
        <v>4.699425784212566E-06</v>
      </c>
    </row>
    <row r="124" spans="1:12" ht="17.25" customHeight="1">
      <c r="A124" s="601"/>
      <c r="B124" s="68" t="s">
        <v>499</v>
      </c>
      <c r="C124" s="110"/>
      <c r="D124" s="110"/>
      <c r="E124" s="110" t="s">
        <v>500</v>
      </c>
      <c r="F124" s="275">
        <v>203000</v>
      </c>
      <c r="G124" s="275">
        <v>0</v>
      </c>
      <c r="H124" s="275">
        <f>G124</f>
        <v>0</v>
      </c>
      <c r="I124" s="275"/>
      <c r="J124" s="270">
        <f t="shared" si="11"/>
        <v>0</v>
      </c>
      <c r="K124" s="121">
        <f t="shared" si="16"/>
        <v>0.005700114291503452</v>
      </c>
      <c r="L124" s="284">
        <f t="shared" si="17"/>
        <v>0</v>
      </c>
    </row>
    <row r="125" spans="1:12" ht="15.75" customHeight="1">
      <c r="A125" s="601"/>
      <c r="B125" s="68" t="s">
        <v>501</v>
      </c>
      <c r="C125" s="547"/>
      <c r="D125" s="109"/>
      <c r="E125" s="109">
        <v>2320</v>
      </c>
      <c r="F125" s="275">
        <v>158189</v>
      </c>
      <c r="G125" s="275">
        <v>352724</v>
      </c>
      <c r="H125" s="275">
        <f>G125</f>
        <v>352724</v>
      </c>
      <c r="I125" s="275"/>
      <c r="J125" s="270">
        <f t="shared" si="11"/>
        <v>222.97631314440324</v>
      </c>
      <c r="K125" s="121">
        <f t="shared" si="16"/>
        <v>0.004441849160879998</v>
      </c>
      <c r="L125" s="284">
        <f t="shared" si="17"/>
        <v>0.008288001301552965</v>
      </c>
    </row>
    <row r="126" spans="1:12" ht="19.5" customHeight="1">
      <c r="A126" s="123" t="s">
        <v>479</v>
      </c>
      <c r="B126" s="107" t="s">
        <v>237</v>
      </c>
      <c r="C126" s="119"/>
      <c r="D126" s="119" t="s">
        <v>103</v>
      </c>
      <c r="E126" s="119"/>
      <c r="F126" s="274">
        <f>F127+F128+F129+F130</f>
        <v>902516</v>
      </c>
      <c r="G126" s="274">
        <f>G127+G128+G129+G130</f>
        <v>910576</v>
      </c>
      <c r="H126" s="274">
        <f>H127+H128+H129+H130</f>
        <v>910576</v>
      </c>
      <c r="I126" s="274">
        <f>I127+I128+I129+I130</f>
        <v>0</v>
      </c>
      <c r="J126" s="269">
        <f t="shared" si="11"/>
        <v>100.89305895961955</v>
      </c>
      <c r="K126" s="264">
        <f t="shared" si="16"/>
        <v>0.025342090393647928</v>
      </c>
      <c r="L126" s="283">
        <f t="shared" si="17"/>
        <v>0.021395921664425707</v>
      </c>
    </row>
    <row r="127" spans="1:12" ht="15" customHeight="1">
      <c r="A127" s="546"/>
      <c r="B127" s="68" t="s">
        <v>484</v>
      </c>
      <c r="C127" s="110"/>
      <c r="D127" s="110"/>
      <c r="E127" s="110" t="s">
        <v>618</v>
      </c>
      <c r="F127" s="275">
        <v>560000</v>
      </c>
      <c r="G127" s="275">
        <v>554376</v>
      </c>
      <c r="H127" s="275">
        <f>G127</f>
        <v>554376</v>
      </c>
      <c r="I127" s="275"/>
      <c r="J127" s="270">
        <f t="shared" si="11"/>
        <v>98.99571428571429</v>
      </c>
      <c r="K127" s="121">
        <f t="shared" si="16"/>
        <v>0.015724453217940557</v>
      </c>
      <c r="L127" s="284">
        <f t="shared" si="17"/>
        <v>0.013026244342743127</v>
      </c>
    </row>
    <row r="128" spans="1:12" ht="16.5" customHeight="1">
      <c r="A128" s="546"/>
      <c r="B128" s="68" t="s">
        <v>303</v>
      </c>
      <c r="C128" s="110"/>
      <c r="D128" s="110"/>
      <c r="E128" s="110" t="s">
        <v>302</v>
      </c>
      <c r="F128" s="275">
        <v>0</v>
      </c>
      <c r="G128" s="275">
        <v>0</v>
      </c>
      <c r="H128" s="275"/>
      <c r="I128" s="275">
        <f>G128</f>
        <v>0</v>
      </c>
      <c r="J128" s="270">
        <v>0</v>
      </c>
      <c r="K128" s="121">
        <f t="shared" si="16"/>
        <v>0</v>
      </c>
      <c r="L128" s="284">
        <f t="shared" si="17"/>
        <v>0</v>
      </c>
    </row>
    <row r="129" spans="1:12" ht="16.5" customHeight="1">
      <c r="A129" s="546"/>
      <c r="B129" s="68" t="s">
        <v>478</v>
      </c>
      <c r="C129" s="110"/>
      <c r="D129" s="110"/>
      <c r="E129" s="110" t="s">
        <v>615</v>
      </c>
      <c r="F129" s="275">
        <v>200</v>
      </c>
      <c r="G129" s="275">
        <v>200</v>
      </c>
      <c r="H129" s="275">
        <f>G129</f>
        <v>200</v>
      </c>
      <c r="I129" s="275"/>
      <c r="J129" s="270">
        <f t="shared" si="11"/>
        <v>100</v>
      </c>
      <c r="K129" s="121">
        <f t="shared" si="16"/>
        <v>5.615876149264485E-06</v>
      </c>
      <c r="L129" s="284">
        <f t="shared" si="17"/>
        <v>4.699425784212566E-06</v>
      </c>
    </row>
    <row r="130" spans="1:12" ht="16.5" customHeight="1">
      <c r="A130" s="546"/>
      <c r="B130" s="68" t="s">
        <v>502</v>
      </c>
      <c r="C130" s="109"/>
      <c r="D130" s="547"/>
      <c r="E130" s="109">
        <v>2130</v>
      </c>
      <c r="F130" s="275">
        <v>342316</v>
      </c>
      <c r="G130" s="275">
        <v>356000</v>
      </c>
      <c r="H130" s="275">
        <f>G130</f>
        <v>356000</v>
      </c>
      <c r="I130" s="275"/>
      <c r="J130" s="270">
        <f t="shared" si="11"/>
        <v>103.99747601631242</v>
      </c>
      <c r="K130" s="121">
        <f t="shared" si="16"/>
        <v>0.009612021299558106</v>
      </c>
      <c r="L130" s="284">
        <f t="shared" si="17"/>
        <v>0.008364977895898367</v>
      </c>
    </row>
    <row r="131" spans="1:12" ht="19.5" customHeight="1">
      <c r="A131" s="123" t="s">
        <v>526</v>
      </c>
      <c r="B131" s="107" t="s">
        <v>503</v>
      </c>
      <c r="C131" s="116"/>
      <c r="D131" s="116">
        <v>85203</v>
      </c>
      <c r="E131" s="116"/>
      <c r="F131" s="274">
        <f>F132</f>
        <v>401866</v>
      </c>
      <c r="G131" s="274">
        <f>G132</f>
        <v>354000</v>
      </c>
      <c r="H131" s="274">
        <f>H132</f>
        <v>354000</v>
      </c>
      <c r="I131" s="274">
        <f>I132</f>
        <v>0</v>
      </c>
      <c r="J131" s="269">
        <f t="shared" si="11"/>
        <v>88.089064514042</v>
      </c>
      <c r="K131" s="264">
        <f t="shared" si="16"/>
        <v>0.011284148423001607</v>
      </c>
      <c r="L131" s="283">
        <f t="shared" si="17"/>
        <v>0.00831798363805624</v>
      </c>
    </row>
    <row r="132" spans="1:12" ht="18.75" customHeight="1">
      <c r="A132" s="546"/>
      <c r="B132" s="68" t="s">
        <v>496</v>
      </c>
      <c r="C132" s="109"/>
      <c r="D132" s="547"/>
      <c r="E132" s="109">
        <v>2110</v>
      </c>
      <c r="F132" s="275">
        <v>401866</v>
      </c>
      <c r="G132" s="275">
        <v>354000</v>
      </c>
      <c r="H132" s="275">
        <f>G132</f>
        <v>354000</v>
      </c>
      <c r="I132" s="275"/>
      <c r="J132" s="270">
        <f t="shared" si="11"/>
        <v>88.089064514042</v>
      </c>
      <c r="K132" s="121">
        <f t="shared" si="16"/>
        <v>0.011284148423001607</v>
      </c>
      <c r="L132" s="284">
        <f t="shared" si="17"/>
        <v>0.00831798363805624</v>
      </c>
    </row>
    <row r="133" spans="1:12" ht="16.5" customHeight="1">
      <c r="A133" s="123" t="s">
        <v>528</v>
      </c>
      <c r="B133" s="107" t="s">
        <v>368</v>
      </c>
      <c r="C133" s="119"/>
      <c r="D133" s="119" t="s">
        <v>108</v>
      </c>
      <c r="E133" s="119"/>
      <c r="F133" s="274">
        <f>F134+F135+F136</f>
        <v>74569</v>
      </c>
      <c r="G133" s="274">
        <f>G134+G135+G136</f>
        <v>53022</v>
      </c>
      <c r="H133" s="274">
        <f>H134+H135+H136</f>
        <v>53022</v>
      </c>
      <c r="I133" s="274">
        <f>I134+I135+I136</f>
        <v>0</v>
      </c>
      <c r="J133" s="269">
        <f t="shared" si="11"/>
        <v>71.10461451809734</v>
      </c>
      <c r="K133" s="264">
        <f t="shared" si="16"/>
        <v>0.0020938513428725167</v>
      </c>
      <c r="L133" s="283">
        <f t="shared" si="17"/>
        <v>0.0012458647696525933</v>
      </c>
    </row>
    <row r="134" spans="1:12" ht="16.5" customHeight="1">
      <c r="A134" s="546"/>
      <c r="B134" s="68" t="s">
        <v>325</v>
      </c>
      <c r="C134" s="110"/>
      <c r="D134" s="110"/>
      <c r="E134" s="110" t="s">
        <v>326</v>
      </c>
      <c r="F134" s="275">
        <v>500</v>
      </c>
      <c r="G134" s="275">
        <v>500</v>
      </c>
      <c r="H134" s="275">
        <f>G134</f>
        <v>500</v>
      </c>
      <c r="I134" s="275"/>
      <c r="J134" s="270">
        <f t="shared" si="11"/>
        <v>100</v>
      </c>
      <c r="K134" s="121">
        <f t="shared" si="16"/>
        <v>1.4039690373161212E-05</v>
      </c>
      <c r="L134" s="284">
        <f t="shared" si="17"/>
        <v>1.1748564460531415E-05</v>
      </c>
    </row>
    <row r="135" spans="1:12" ht="15" customHeight="1">
      <c r="A135" s="546"/>
      <c r="B135" s="272" t="s">
        <v>698</v>
      </c>
      <c r="C135" s="110"/>
      <c r="D135" s="110"/>
      <c r="E135" s="110" t="s">
        <v>62</v>
      </c>
      <c r="F135" s="275">
        <v>32854</v>
      </c>
      <c r="G135" s="275">
        <v>32854</v>
      </c>
      <c r="H135" s="275">
        <f>G135</f>
        <v>32854</v>
      </c>
      <c r="I135" s="275"/>
      <c r="J135" s="270">
        <f t="shared" si="11"/>
        <v>100</v>
      </c>
      <c r="K135" s="121">
        <f t="shared" si="16"/>
        <v>0.0009225199750396768</v>
      </c>
      <c r="L135" s="284">
        <f t="shared" si="17"/>
        <v>0.0007719746735725981</v>
      </c>
    </row>
    <row r="136" spans="1:12" ht="16.5" customHeight="1">
      <c r="A136" s="546"/>
      <c r="B136" s="68" t="s">
        <v>501</v>
      </c>
      <c r="C136" s="110"/>
      <c r="D136" s="110"/>
      <c r="E136" s="110" t="s">
        <v>191</v>
      </c>
      <c r="F136" s="275">
        <v>41215</v>
      </c>
      <c r="G136" s="275">
        <v>19668</v>
      </c>
      <c r="H136" s="275">
        <f>G136</f>
        <v>19668</v>
      </c>
      <c r="I136" s="275"/>
      <c r="J136" s="270">
        <f t="shared" si="11"/>
        <v>47.720490112823</v>
      </c>
      <c r="K136" s="121">
        <f t="shared" si="16"/>
        <v>0.0011572916774596786</v>
      </c>
      <c r="L136" s="284">
        <f t="shared" si="17"/>
        <v>0.00046214153161946373</v>
      </c>
    </row>
    <row r="137" spans="1:12" ht="18.75" customHeight="1">
      <c r="A137" s="123" t="s">
        <v>529</v>
      </c>
      <c r="B137" s="107" t="s">
        <v>397</v>
      </c>
      <c r="C137" s="119"/>
      <c r="D137" s="119" t="s">
        <v>104</v>
      </c>
      <c r="E137" s="119"/>
      <c r="F137" s="274">
        <f>F138+F139+F140</f>
        <v>18250</v>
      </c>
      <c r="G137" s="274">
        <f>G138+G139+G140</f>
        <v>300</v>
      </c>
      <c r="H137" s="274">
        <f>H138+H139+H140</f>
        <v>300</v>
      </c>
      <c r="I137" s="274">
        <f>I138+I139+I140</f>
        <v>0</v>
      </c>
      <c r="J137" s="269">
        <f t="shared" si="11"/>
        <v>1.643835616438356</v>
      </c>
      <c r="K137" s="264">
        <f t="shared" si="16"/>
        <v>0.0005124486986203842</v>
      </c>
      <c r="L137" s="283">
        <f t="shared" si="17"/>
        <v>7.049138676318849E-06</v>
      </c>
    </row>
    <row r="138" spans="1:12" ht="13.5" customHeight="1">
      <c r="A138" s="546"/>
      <c r="B138" s="68" t="s">
        <v>478</v>
      </c>
      <c r="C138" s="110"/>
      <c r="D138" s="110"/>
      <c r="E138" s="110" t="s">
        <v>615</v>
      </c>
      <c r="F138" s="275">
        <v>500</v>
      </c>
      <c r="G138" s="275">
        <v>300</v>
      </c>
      <c r="H138" s="275">
        <f>G138</f>
        <v>300</v>
      </c>
      <c r="I138" s="275"/>
      <c r="J138" s="270">
        <f t="shared" si="11"/>
        <v>60</v>
      </c>
      <c r="K138" s="121">
        <f t="shared" si="16"/>
        <v>1.4039690373161212E-05</v>
      </c>
      <c r="L138" s="284">
        <f t="shared" si="17"/>
        <v>7.049138676318849E-06</v>
      </c>
    </row>
    <row r="139" spans="1:12" ht="15.75" customHeight="1">
      <c r="A139" s="546"/>
      <c r="B139" s="68" t="s">
        <v>496</v>
      </c>
      <c r="C139" s="110"/>
      <c r="D139" s="110"/>
      <c r="E139" s="110" t="s">
        <v>178</v>
      </c>
      <c r="F139" s="275">
        <v>15000</v>
      </c>
      <c r="G139" s="275">
        <v>0</v>
      </c>
      <c r="H139" s="275">
        <f>G139</f>
        <v>0</v>
      </c>
      <c r="I139" s="275"/>
      <c r="J139" s="270">
        <f aca="true" t="shared" si="18" ref="J139:J199">G139/F139*100</f>
        <v>0</v>
      </c>
      <c r="K139" s="121">
        <f t="shared" si="16"/>
        <v>0.0004211907111948363</v>
      </c>
      <c r="L139" s="284">
        <f t="shared" si="17"/>
        <v>0</v>
      </c>
    </row>
    <row r="140" spans="1:12" ht="15" customHeight="1">
      <c r="A140" s="546"/>
      <c r="B140" s="68" t="s">
        <v>504</v>
      </c>
      <c r="C140" s="110"/>
      <c r="D140" s="110"/>
      <c r="E140" s="110" t="s">
        <v>500</v>
      </c>
      <c r="F140" s="275">
        <v>2750</v>
      </c>
      <c r="G140" s="275">
        <v>0</v>
      </c>
      <c r="H140" s="275">
        <f>G140</f>
        <v>0</v>
      </c>
      <c r="I140" s="275"/>
      <c r="J140" s="270">
        <f t="shared" si="18"/>
        <v>0</v>
      </c>
      <c r="K140" s="121">
        <f t="shared" si="16"/>
        <v>7.721829705238667E-05</v>
      </c>
      <c r="L140" s="284">
        <f t="shared" si="17"/>
        <v>0</v>
      </c>
    </row>
    <row r="141" spans="1:12" ht="25.5" customHeight="1">
      <c r="A141" s="123" t="s">
        <v>561</v>
      </c>
      <c r="B141" s="107" t="s">
        <v>320</v>
      </c>
      <c r="C141" s="119"/>
      <c r="D141" s="119" t="s">
        <v>317</v>
      </c>
      <c r="E141" s="119"/>
      <c r="F141" s="274">
        <f>F142+F143</f>
        <v>48750</v>
      </c>
      <c r="G141" s="274">
        <f>G142+G143</f>
        <v>7200</v>
      </c>
      <c r="H141" s="274">
        <f>H142+H143</f>
        <v>7200</v>
      </c>
      <c r="I141" s="274">
        <f>I142+I143</f>
        <v>0</v>
      </c>
      <c r="J141" s="269">
        <f t="shared" si="18"/>
        <v>14.76923076923077</v>
      </c>
      <c r="K141" s="264">
        <f t="shared" si="16"/>
        <v>0.0013688698113832182</v>
      </c>
      <c r="L141" s="283">
        <f t="shared" si="17"/>
        <v>0.00016917932823165238</v>
      </c>
    </row>
    <row r="142" spans="1:12" ht="16.5" customHeight="1">
      <c r="A142" s="273"/>
      <c r="B142" s="68" t="s">
        <v>519</v>
      </c>
      <c r="C142" s="117"/>
      <c r="D142" s="117"/>
      <c r="E142" s="117" t="s">
        <v>619</v>
      </c>
      <c r="F142" s="275">
        <v>13750</v>
      </c>
      <c r="G142" s="275">
        <v>7200</v>
      </c>
      <c r="H142" s="275">
        <f>G142</f>
        <v>7200</v>
      </c>
      <c r="I142" s="275"/>
      <c r="J142" s="270">
        <f t="shared" si="18"/>
        <v>52.36363636363637</v>
      </c>
      <c r="K142" s="121">
        <f t="shared" si="16"/>
        <v>0.0003860914852619333</v>
      </c>
      <c r="L142" s="284">
        <f t="shared" si="17"/>
        <v>0.00016917932823165238</v>
      </c>
    </row>
    <row r="143" spans="1:12" ht="15" customHeight="1">
      <c r="A143" s="546"/>
      <c r="B143" s="68" t="s">
        <v>504</v>
      </c>
      <c r="C143" s="110"/>
      <c r="D143" s="110"/>
      <c r="E143" s="110" t="s">
        <v>500</v>
      </c>
      <c r="F143" s="275">
        <v>35000</v>
      </c>
      <c r="G143" s="275">
        <v>0</v>
      </c>
      <c r="H143" s="275">
        <f>G143</f>
        <v>0</v>
      </c>
      <c r="I143" s="275"/>
      <c r="J143" s="270">
        <f t="shared" si="18"/>
        <v>0</v>
      </c>
      <c r="K143" s="121">
        <f t="shared" si="16"/>
        <v>0.0009827783261212848</v>
      </c>
      <c r="L143" s="284">
        <f t="shared" si="17"/>
        <v>0</v>
      </c>
    </row>
    <row r="144" spans="1:12" ht="18.75" customHeight="1">
      <c r="A144" s="123" t="s">
        <v>505</v>
      </c>
      <c r="B144" s="107" t="s">
        <v>1013</v>
      </c>
      <c r="C144" s="119"/>
      <c r="D144" s="119" t="s">
        <v>1011</v>
      </c>
      <c r="E144" s="119"/>
      <c r="F144" s="277">
        <f>F145</f>
        <v>54969</v>
      </c>
      <c r="G144" s="277">
        <f>G145</f>
        <v>0</v>
      </c>
      <c r="H144" s="277">
        <f>H145</f>
        <v>0</v>
      </c>
      <c r="I144" s="277">
        <f>I145</f>
        <v>0</v>
      </c>
      <c r="J144" s="540"/>
      <c r="K144" s="541"/>
      <c r="L144" s="542"/>
    </row>
    <row r="145" spans="1:12" ht="18.75" customHeight="1">
      <c r="A145" s="546"/>
      <c r="B145" s="68" t="s">
        <v>1015</v>
      </c>
      <c r="C145" s="110"/>
      <c r="D145" s="110"/>
      <c r="E145" s="110" t="s">
        <v>1014</v>
      </c>
      <c r="F145" s="275">
        <v>54969</v>
      </c>
      <c r="G145" s="275">
        <v>0</v>
      </c>
      <c r="H145" s="275"/>
      <c r="I145" s="275"/>
      <c r="J145" s="270"/>
      <c r="K145" s="121"/>
      <c r="L145" s="284"/>
    </row>
    <row r="146" spans="1:12" ht="15.75" customHeight="1">
      <c r="A146" s="123" t="s">
        <v>1012</v>
      </c>
      <c r="B146" s="107" t="s">
        <v>72</v>
      </c>
      <c r="C146" s="119"/>
      <c r="D146" s="119" t="s">
        <v>106</v>
      </c>
      <c r="E146" s="119"/>
      <c r="F146" s="274">
        <f>F147+F148</f>
        <v>33000</v>
      </c>
      <c r="G146" s="274">
        <f>G147+G148</f>
        <v>15000</v>
      </c>
      <c r="H146" s="274">
        <f>H147+H148</f>
        <v>15000</v>
      </c>
      <c r="I146" s="274">
        <f>I147+I148</f>
        <v>0</v>
      </c>
      <c r="J146" s="269">
        <f t="shared" si="18"/>
        <v>45.45454545454545</v>
      </c>
      <c r="K146" s="264">
        <f aca="true" t="shared" si="19" ref="K146:K153">F146/$F$190</f>
        <v>0.0009266195646286399</v>
      </c>
      <c r="L146" s="283">
        <f aca="true" t="shared" si="20" ref="L146:L153">G146/$G$190</f>
        <v>0.00035245693381594245</v>
      </c>
    </row>
    <row r="147" spans="1:12" ht="15.75" customHeight="1">
      <c r="A147" s="273"/>
      <c r="B147" s="134" t="s">
        <v>496</v>
      </c>
      <c r="C147" s="117"/>
      <c r="D147" s="117"/>
      <c r="E147" s="117" t="s">
        <v>178</v>
      </c>
      <c r="F147" s="280">
        <v>0</v>
      </c>
      <c r="G147" s="280">
        <v>15000</v>
      </c>
      <c r="H147" s="280">
        <f>G147</f>
        <v>15000</v>
      </c>
      <c r="I147" s="280"/>
      <c r="J147" s="270"/>
      <c r="K147" s="121"/>
      <c r="L147" s="284"/>
    </row>
    <row r="148" spans="1:12" ht="18" customHeight="1">
      <c r="A148" s="546"/>
      <c r="B148" s="68" t="s">
        <v>372</v>
      </c>
      <c r="C148" s="110"/>
      <c r="D148" s="110"/>
      <c r="E148" s="110" t="s">
        <v>498</v>
      </c>
      <c r="F148" s="275">
        <v>33000</v>
      </c>
      <c r="G148" s="275">
        <v>0</v>
      </c>
      <c r="H148" s="275">
        <f>G148</f>
        <v>0</v>
      </c>
      <c r="I148" s="275"/>
      <c r="J148" s="270">
        <f t="shared" si="18"/>
        <v>0</v>
      </c>
      <c r="K148" s="121">
        <f t="shared" si="19"/>
        <v>0.0009266195646286399</v>
      </c>
      <c r="L148" s="284">
        <f t="shared" si="20"/>
        <v>0</v>
      </c>
    </row>
    <row r="149" spans="1:13" ht="20.25" customHeight="1">
      <c r="A149" s="594" t="s">
        <v>495</v>
      </c>
      <c r="B149" s="118" t="s">
        <v>105</v>
      </c>
      <c r="C149" s="111" t="s">
        <v>231</v>
      </c>
      <c r="D149" s="111"/>
      <c r="E149" s="111"/>
      <c r="F149" s="278">
        <f>F150+F153+F160+F162</f>
        <v>570279</v>
      </c>
      <c r="G149" s="278">
        <f>G150+G153+G160+G162</f>
        <v>859001</v>
      </c>
      <c r="H149" s="278">
        <f>H150+H153+H160+H162</f>
        <v>859001</v>
      </c>
      <c r="I149" s="278">
        <f>I150+I153+I160+I162</f>
        <v>0</v>
      </c>
      <c r="J149" s="595">
        <f t="shared" si="18"/>
        <v>150.62820128393295</v>
      </c>
      <c r="K149" s="596">
        <f t="shared" si="19"/>
        <v>0.016013081172632004</v>
      </c>
      <c r="L149" s="597">
        <f t="shared" si="20"/>
        <v>0.020184057240321893</v>
      </c>
      <c r="M149" s="81"/>
    </row>
    <row r="150" spans="1:12" s="83" customFormat="1" ht="15.75" customHeight="1">
      <c r="A150" s="123" t="s">
        <v>476</v>
      </c>
      <c r="B150" s="107" t="s">
        <v>530</v>
      </c>
      <c r="C150" s="119"/>
      <c r="D150" s="119" t="s">
        <v>242</v>
      </c>
      <c r="E150" s="119"/>
      <c r="F150" s="274">
        <f>F151+F152</f>
        <v>92251</v>
      </c>
      <c r="G150" s="274">
        <f>G151+G152</f>
        <v>47251</v>
      </c>
      <c r="H150" s="274">
        <f>H151+H152</f>
        <v>47251</v>
      </c>
      <c r="I150" s="274">
        <f>I151+I152</f>
        <v>0</v>
      </c>
      <c r="J150" s="269">
        <f t="shared" si="18"/>
        <v>51.22004097516558</v>
      </c>
      <c r="K150" s="264">
        <f t="shared" si="19"/>
        <v>0.0025903509532289896</v>
      </c>
      <c r="L150" s="283">
        <f t="shared" si="20"/>
        <v>0.0011102628386491398</v>
      </c>
    </row>
    <row r="151" spans="1:12" s="83" customFormat="1" ht="15.75" customHeight="1">
      <c r="A151" s="546"/>
      <c r="B151" s="68" t="s">
        <v>519</v>
      </c>
      <c r="C151" s="110"/>
      <c r="D151" s="110"/>
      <c r="E151" s="110" t="s">
        <v>619</v>
      </c>
      <c r="F151" s="279">
        <v>47251</v>
      </c>
      <c r="G151" s="279">
        <v>47251</v>
      </c>
      <c r="H151" s="279">
        <f>G151</f>
        <v>47251</v>
      </c>
      <c r="I151" s="279"/>
      <c r="J151" s="270">
        <f t="shared" si="18"/>
        <v>100</v>
      </c>
      <c r="K151" s="121">
        <f t="shared" si="19"/>
        <v>0.0013267788196444808</v>
      </c>
      <c r="L151" s="284">
        <f t="shared" si="20"/>
        <v>0.0011102628386491398</v>
      </c>
    </row>
    <row r="152" spans="1:12" s="83" customFormat="1" ht="20.25" customHeight="1">
      <c r="A152" s="546"/>
      <c r="B152" s="309" t="s">
        <v>1017</v>
      </c>
      <c r="C152" s="110"/>
      <c r="D152" s="110"/>
      <c r="E152" s="110" t="s">
        <v>1016</v>
      </c>
      <c r="F152" s="279">
        <v>45000</v>
      </c>
      <c r="G152" s="279">
        <v>0</v>
      </c>
      <c r="H152" s="279"/>
      <c r="I152" s="279"/>
      <c r="J152" s="270"/>
      <c r="K152" s="121"/>
      <c r="L152" s="284"/>
    </row>
    <row r="153" spans="1:12" s="13" customFormat="1" ht="17.25" customHeight="1">
      <c r="A153" s="123" t="s">
        <v>479</v>
      </c>
      <c r="B153" s="124" t="s">
        <v>274</v>
      </c>
      <c r="C153" s="119"/>
      <c r="D153" s="119" t="s">
        <v>273</v>
      </c>
      <c r="E153" s="119"/>
      <c r="F153" s="274">
        <f>SUM(F154:F159)</f>
        <v>341472</v>
      </c>
      <c r="G153" s="274">
        <f>SUM(G154:G159)</f>
        <v>385899</v>
      </c>
      <c r="H153" s="274">
        <f>SUM(H154:H159)</f>
        <v>385899</v>
      </c>
      <c r="I153" s="274">
        <f>SUM(I154:I159)</f>
        <v>0</v>
      </c>
      <c r="J153" s="269">
        <f t="shared" si="18"/>
        <v>113.01043716615125</v>
      </c>
      <c r="K153" s="264">
        <f t="shared" si="19"/>
        <v>0.00958832230220821</v>
      </c>
      <c r="L153" s="283">
        <f t="shared" si="20"/>
        <v>0.009067518553509225</v>
      </c>
    </row>
    <row r="154" spans="1:12" s="13" customFormat="1" ht="17.25" customHeight="1">
      <c r="A154" s="273"/>
      <c r="B154" s="68" t="s">
        <v>657</v>
      </c>
      <c r="C154" s="117"/>
      <c r="D154" s="117"/>
      <c r="E154" s="117" t="s">
        <v>617</v>
      </c>
      <c r="F154" s="280">
        <v>18376</v>
      </c>
      <c r="G154" s="280">
        <v>14400</v>
      </c>
      <c r="H154" s="280">
        <f aca="true" t="shared" si="21" ref="H154:H159">G154</f>
        <v>14400</v>
      </c>
      <c r="I154" s="280"/>
      <c r="J154" s="270">
        <f t="shared" si="18"/>
        <v>78.3630822812364</v>
      </c>
      <c r="K154" s="121">
        <f aca="true" t="shared" si="22" ref="K154:K164">F154/$F$190</f>
        <v>0.0005159867005944209</v>
      </c>
      <c r="L154" s="284">
        <f aca="true" t="shared" si="23" ref="L154:L174">G154/$G$190</f>
        <v>0.00033835865646330475</v>
      </c>
    </row>
    <row r="155" spans="1:12" ht="16.5" customHeight="1">
      <c r="A155" s="601"/>
      <c r="B155" s="68" t="s">
        <v>303</v>
      </c>
      <c r="C155" s="600"/>
      <c r="D155" s="110"/>
      <c r="E155" s="110" t="s">
        <v>302</v>
      </c>
      <c r="F155" s="275">
        <v>0</v>
      </c>
      <c r="G155" s="275">
        <v>0</v>
      </c>
      <c r="H155" s="280">
        <f t="shared" si="21"/>
        <v>0</v>
      </c>
      <c r="I155" s="275">
        <f>G155</f>
        <v>0</v>
      </c>
      <c r="J155" s="270">
        <v>0</v>
      </c>
      <c r="K155" s="121">
        <f t="shared" si="22"/>
        <v>0</v>
      </c>
      <c r="L155" s="284">
        <f t="shared" si="23"/>
        <v>0</v>
      </c>
    </row>
    <row r="156" spans="1:12" ht="16.5" customHeight="1">
      <c r="A156" s="546"/>
      <c r="B156" s="68" t="s">
        <v>478</v>
      </c>
      <c r="C156" s="110"/>
      <c r="D156" s="110"/>
      <c r="E156" s="110" t="s">
        <v>615</v>
      </c>
      <c r="F156" s="275">
        <v>446</v>
      </c>
      <c r="G156" s="275">
        <v>530</v>
      </c>
      <c r="H156" s="275">
        <f t="shared" si="21"/>
        <v>530</v>
      </c>
      <c r="I156" s="275"/>
      <c r="J156" s="270">
        <f t="shared" si="18"/>
        <v>118.8340807174888</v>
      </c>
      <c r="K156" s="121">
        <f t="shared" si="22"/>
        <v>1.25234038128598E-05</v>
      </c>
      <c r="L156" s="284">
        <f t="shared" si="23"/>
        <v>1.24534783281633E-05</v>
      </c>
    </row>
    <row r="157" spans="1:12" ht="15.75" customHeight="1">
      <c r="A157" s="546"/>
      <c r="B157" s="68" t="s">
        <v>519</v>
      </c>
      <c r="C157" s="110"/>
      <c r="D157" s="110"/>
      <c r="E157" s="110" t="s">
        <v>619</v>
      </c>
      <c r="F157" s="275">
        <v>5182</v>
      </c>
      <c r="G157" s="275">
        <v>40</v>
      </c>
      <c r="H157" s="275">
        <f t="shared" si="21"/>
        <v>40</v>
      </c>
      <c r="I157" s="275"/>
      <c r="J157" s="270">
        <f t="shared" si="18"/>
        <v>0.7719027402547279</v>
      </c>
      <c r="K157" s="121">
        <f t="shared" si="22"/>
        <v>0.0001455073510274428</v>
      </c>
      <c r="L157" s="284">
        <f t="shared" si="23"/>
        <v>9.398851568425131E-07</v>
      </c>
    </row>
    <row r="158" spans="1:12" ht="16.5" customHeight="1">
      <c r="A158" s="546"/>
      <c r="B158" s="68" t="s">
        <v>1015</v>
      </c>
      <c r="C158" s="110"/>
      <c r="D158" s="110"/>
      <c r="E158" s="110" t="s">
        <v>1014</v>
      </c>
      <c r="F158" s="275">
        <v>22968</v>
      </c>
      <c r="G158" s="275">
        <v>47329</v>
      </c>
      <c r="H158" s="275">
        <f t="shared" si="21"/>
        <v>47329</v>
      </c>
      <c r="I158" s="275"/>
      <c r="J158" s="270">
        <f t="shared" si="18"/>
        <v>206.06495994427027</v>
      </c>
      <c r="K158" s="121">
        <f t="shared" si="22"/>
        <v>0.0006449272169815334</v>
      </c>
      <c r="L158" s="284">
        <f t="shared" si="23"/>
        <v>0.0011120956147049827</v>
      </c>
    </row>
    <row r="159" spans="1:12" s="13" customFormat="1" ht="17.25" customHeight="1">
      <c r="A159" s="601"/>
      <c r="B159" s="68" t="s">
        <v>370</v>
      </c>
      <c r="C159" s="109"/>
      <c r="D159" s="109"/>
      <c r="E159" s="109">
        <v>2690</v>
      </c>
      <c r="F159" s="275">
        <v>294500</v>
      </c>
      <c r="G159" s="275">
        <v>323600</v>
      </c>
      <c r="H159" s="275">
        <f t="shared" si="21"/>
        <v>323600</v>
      </c>
      <c r="I159" s="275"/>
      <c r="J159" s="270">
        <f t="shared" si="18"/>
        <v>109.88115449915111</v>
      </c>
      <c r="K159" s="121">
        <f t="shared" si="22"/>
        <v>0.008269377629791953</v>
      </c>
      <c r="L159" s="284">
        <f t="shared" si="23"/>
        <v>0.007603670918855931</v>
      </c>
    </row>
    <row r="160" spans="1:12" s="13" customFormat="1" ht="16.5" customHeight="1">
      <c r="A160" s="123" t="s">
        <v>526</v>
      </c>
      <c r="B160" s="107" t="s">
        <v>1018</v>
      </c>
      <c r="C160" s="116"/>
      <c r="D160" s="116">
        <v>85334</v>
      </c>
      <c r="E160" s="116"/>
      <c r="F160" s="277">
        <f>F161</f>
        <v>32151</v>
      </c>
      <c r="G160" s="277">
        <f>G161</f>
        <v>0</v>
      </c>
      <c r="H160" s="277">
        <f>H161</f>
        <v>0</v>
      </c>
      <c r="I160" s="277">
        <f>I161</f>
        <v>0</v>
      </c>
      <c r="J160" s="540">
        <f t="shared" si="18"/>
        <v>0</v>
      </c>
      <c r="K160" s="541">
        <f t="shared" si="22"/>
        <v>0.0009027801703750122</v>
      </c>
      <c r="L160" s="542">
        <f t="shared" si="23"/>
        <v>0</v>
      </c>
    </row>
    <row r="161" spans="1:12" s="13" customFormat="1" ht="18" customHeight="1">
      <c r="A161" s="546"/>
      <c r="B161" s="68" t="s">
        <v>496</v>
      </c>
      <c r="C161" s="109"/>
      <c r="D161" s="109"/>
      <c r="E161" s="109">
        <v>2110</v>
      </c>
      <c r="F161" s="275">
        <v>32151</v>
      </c>
      <c r="G161" s="275">
        <v>0</v>
      </c>
      <c r="H161" s="275">
        <v>0</v>
      </c>
      <c r="I161" s="275"/>
      <c r="J161" s="270">
        <f t="shared" si="18"/>
        <v>0</v>
      </c>
      <c r="K161" s="121">
        <f t="shared" si="22"/>
        <v>0.0009027801703750122</v>
      </c>
      <c r="L161" s="284">
        <f t="shared" si="23"/>
        <v>0</v>
      </c>
    </row>
    <row r="162" spans="1:12" s="13" customFormat="1" ht="16.5" customHeight="1">
      <c r="A162" s="123" t="s">
        <v>528</v>
      </c>
      <c r="B162" s="107" t="s">
        <v>72</v>
      </c>
      <c r="C162" s="116"/>
      <c r="D162" s="116">
        <v>85395</v>
      </c>
      <c r="E162" s="116"/>
      <c r="F162" s="277">
        <f>F163+F164</f>
        <v>104405</v>
      </c>
      <c r="G162" s="277">
        <f>G163+G164</f>
        <v>425851</v>
      </c>
      <c r="H162" s="277">
        <f>H163+H164</f>
        <v>425851</v>
      </c>
      <c r="I162" s="277">
        <f>I163+I164</f>
        <v>0</v>
      </c>
      <c r="J162" s="540">
        <f t="shared" si="18"/>
        <v>407.88372204396336</v>
      </c>
      <c r="K162" s="541">
        <f t="shared" si="22"/>
        <v>0.0029316277468197927</v>
      </c>
      <c r="L162" s="542">
        <f t="shared" si="23"/>
        <v>0.010006275848163527</v>
      </c>
    </row>
    <row r="163" spans="1:12" s="13" customFormat="1" ht="18" customHeight="1">
      <c r="A163" s="546"/>
      <c r="B163" s="68" t="s">
        <v>1015</v>
      </c>
      <c r="C163" s="109"/>
      <c r="D163" s="109"/>
      <c r="E163" s="109">
        <v>2008</v>
      </c>
      <c r="F163" s="275">
        <v>104405</v>
      </c>
      <c r="G163" s="275">
        <v>361972</v>
      </c>
      <c r="H163" s="275">
        <f>G163</f>
        <v>361972</v>
      </c>
      <c r="I163" s="275"/>
      <c r="J163" s="270">
        <f t="shared" si="18"/>
        <v>346.6998706958479</v>
      </c>
      <c r="K163" s="121">
        <f t="shared" si="22"/>
        <v>0.0029316277468197927</v>
      </c>
      <c r="L163" s="284">
        <f t="shared" si="23"/>
        <v>0.008505302749814954</v>
      </c>
    </row>
    <row r="164" spans="1:12" s="13" customFormat="1" ht="15" customHeight="1">
      <c r="A164" s="546"/>
      <c r="B164" s="68" t="s">
        <v>1015</v>
      </c>
      <c r="C164" s="109"/>
      <c r="D164" s="109"/>
      <c r="E164" s="109">
        <v>2009</v>
      </c>
      <c r="F164" s="275">
        <v>0</v>
      </c>
      <c r="G164" s="275">
        <v>63879</v>
      </c>
      <c r="H164" s="275">
        <f>G164</f>
        <v>63879</v>
      </c>
      <c r="I164" s="275"/>
      <c r="J164" s="270">
        <v>0</v>
      </c>
      <c r="K164" s="121">
        <f t="shared" si="22"/>
        <v>0</v>
      </c>
      <c r="L164" s="284">
        <f t="shared" si="23"/>
        <v>0.0015009730983485724</v>
      </c>
    </row>
    <row r="165" spans="1:12" s="13" customFormat="1" ht="18" customHeight="1">
      <c r="A165" s="594" t="s">
        <v>497</v>
      </c>
      <c r="B165" s="118" t="s">
        <v>531</v>
      </c>
      <c r="C165" s="111" t="s">
        <v>276</v>
      </c>
      <c r="D165" s="113"/>
      <c r="E165" s="113"/>
      <c r="F165" s="278">
        <f>F166+F172+F176+F181+F183</f>
        <v>234986</v>
      </c>
      <c r="G165" s="278">
        <f>G166+G172+G176+G181+G183</f>
        <v>144787</v>
      </c>
      <c r="H165" s="278">
        <f>H166+H172+H176+H181+H183</f>
        <v>144787</v>
      </c>
      <c r="I165" s="278">
        <f>I166+I172+I176+I181+I183</f>
        <v>0</v>
      </c>
      <c r="J165" s="595">
        <f t="shared" si="18"/>
        <v>61.615160052088214</v>
      </c>
      <c r="K165" s="596">
        <f aca="true" t="shared" si="24" ref="K165:K174">F165/$F$190</f>
        <v>0.006598261364055321</v>
      </c>
      <c r="L165" s="597">
        <f t="shared" si="23"/>
        <v>0.0034020788050939236</v>
      </c>
    </row>
    <row r="166" spans="1:12" s="13" customFormat="1" ht="16.5" customHeight="1">
      <c r="A166" s="123" t="s">
        <v>476</v>
      </c>
      <c r="B166" s="107" t="s">
        <v>279</v>
      </c>
      <c r="C166" s="119"/>
      <c r="D166" s="119" t="s">
        <v>278</v>
      </c>
      <c r="E166" s="119"/>
      <c r="F166" s="277">
        <f>F167+F168+F170+F171+F169</f>
        <v>55548</v>
      </c>
      <c r="G166" s="277">
        <f>G167+G168+G170+G171+G169</f>
        <v>48057</v>
      </c>
      <c r="H166" s="277">
        <f>H167+H168+H170+H171+H169</f>
        <v>48057</v>
      </c>
      <c r="I166" s="277">
        <f>I167+I168+I170+I171+I169</f>
        <v>0</v>
      </c>
      <c r="J166" s="540">
        <f t="shared" si="18"/>
        <v>86.51436595376971</v>
      </c>
      <c r="K166" s="541">
        <f t="shared" si="24"/>
        <v>0.001559753441696718</v>
      </c>
      <c r="L166" s="542">
        <f t="shared" si="23"/>
        <v>0.0011292015245595163</v>
      </c>
    </row>
    <row r="167" spans="1:12" ht="16.5" customHeight="1">
      <c r="A167" s="546"/>
      <c r="B167" s="68" t="s">
        <v>327</v>
      </c>
      <c r="C167" s="110"/>
      <c r="D167" s="110"/>
      <c r="E167" s="110" t="s">
        <v>326</v>
      </c>
      <c r="F167" s="275">
        <v>32848</v>
      </c>
      <c r="G167" s="275">
        <v>30857</v>
      </c>
      <c r="H167" s="275">
        <f>G167</f>
        <v>30857</v>
      </c>
      <c r="I167" s="275"/>
      <c r="J167" s="270">
        <f t="shared" si="18"/>
        <v>93.93874817340478</v>
      </c>
      <c r="K167" s="121">
        <f t="shared" si="24"/>
        <v>0.0009223514987551989</v>
      </c>
      <c r="L167" s="284">
        <f t="shared" si="23"/>
        <v>0.0007250509071172357</v>
      </c>
    </row>
    <row r="168" spans="1:12" ht="15" customHeight="1">
      <c r="A168" s="546"/>
      <c r="B168" s="68" t="s">
        <v>657</v>
      </c>
      <c r="C168" s="110"/>
      <c r="D168" s="110"/>
      <c r="E168" s="117" t="s">
        <v>617</v>
      </c>
      <c r="F168" s="280">
        <v>15000</v>
      </c>
      <c r="G168" s="280">
        <v>15000</v>
      </c>
      <c r="H168" s="275">
        <f>G168</f>
        <v>15000</v>
      </c>
      <c r="I168" s="280"/>
      <c r="J168" s="270">
        <f t="shared" si="18"/>
        <v>100</v>
      </c>
      <c r="K168" s="121">
        <f t="shared" si="24"/>
        <v>0.0004211907111948363</v>
      </c>
      <c r="L168" s="284">
        <f t="shared" si="23"/>
        <v>0.00035245693381594245</v>
      </c>
    </row>
    <row r="169" spans="1:12" ht="16.5" customHeight="1">
      <c r="A169" s="546"/>
      <c r="B169" s="68" t="s">
        <v>507</v>
      </c>
      <c r="C169" s="110"/>
      <c r="D169" s="110"/>
      <c r="E169" s="110" t="s">
        <v>302</v>
      </c>
      <c r="F169" s="275">
        <v>0</v>
      </c>
      <c r="G169" s="280">
        <v>0</v>
      </c>
      <c r="H169" s="280"/>
      <c r="I169" s="280">
        <f>G169</f>
        <v>0</v>
      </c>
      <c r="J169" s="270">
        <v>0</v>
      </c>
      <c r="K169" s="121">
        <f t="shared" si="24"/>
        <v>0</v>
      </c>
      <c r="L169" s="284">
        <f t="shared" si="23"/>
        <v>0</v>
      </c>
    </row>
    <row r="170" spans="1:12" ht="17.25" customHeight="1">
      <c r="A170" s="546"/>
      <c r="B170" s="68" t="s">
        <v>478</v>
      </c>
      <c r="C170" s="110"/>
      <c r="D170" s="110"/>
      <c r="E170" s="110" t="s">
        <v>615</v>
      </c>
      <c r="F170" s="275">
        <v>700</v>
      </c>
      <c r="G170" s="280">
        <v>700</v>
      </c>
      <c r="H170" s="280">
        <f>G170</f>
        <v>700</v>
      </c>
      <c r="I170" s="280"/>
      <c r="J170" s="270">
        <f t="shared" si="18"/>
        <v>100</v>
      </c>
      <c r="K170" s="121">
        <f t="shared" si="24"/>
        <v>1.9655566522425696E-05</v>
      </c>
      <c r="L170" s="284">
        <f t="shared" si="23"/>
        <v>1.6447990244743982E-05</v>
      </c>
    </row>
    <row r="171" spans="1:12" ht="18.75" customHeight="1">
      <c r="A171" s="546"/>
      <c r="B171" s="68" t="s">
        <v>519</v>
      </c>
      <c r="C171" s="110"/>
      <c r="D171" s="110"/>
      <c r="E171" s="110" t="s">
        <v>619</v>
      </c>
      <c r="F171" s="275">
        <v>7000</v>
      </c>
      <c r="G171" s="280">
        <v>1500</v>
      </c>
      <c r="H171" s="280">
        <f>G171</f>
        <v>1500</v>
      </c>
      <c r="I171" s="280"/>
      <c r="J171" s="270">
        <f t="shared" si="18"/>
        <v>21.428571428571427</v>
      </c>
      <c r="K171" s="121">
        <f t="shared" si="24"/>
        <v>0.00019655566522425695</v>
      </c>
      <c r="L171" s="284">
        <f t="shared" si="23"/>
        <v>3.5245693381594246E-05</v>
      </c>
    </row>
    <row r="172" spans="1:12" ht="16.5" customHeight="1">
      <c r="A172" s="123" t="s">
        <v>479</v>
      </c>
      <c r="B172" s="107" t="s">
        <v>636</v>
      </c>
      <c r="C172" s="119"/>
      <c r="D172" s="119" t="s">
        <v>281</v>
      </c>
      <c r="E172" s="119"/>
      <c r="F172" s="277">
        <f>F173+F174+F175</f>
        <v>15474</v>
      </c>
      <c r="G172" s="277">
        <f>G173+G174+G175</f>
        <v>50</v>
      </c>
      <c r="H172" s="277">
        <f>H173+H174+H175</f>
        <v>50</v>
      </c>
      <c r="I172" s="277">
        <f>I173+I174+I175</f>
        <v>0</v>
      </c>
      <c r="J172" s="540">
        <f t="shared" si="18"/>
        <v>0.32312265736073414</v>
      </c>
      <c r="K172" s="541">
        <f t="shared" si="24"/>
        <v>0.00043450033766859316</v>
      </c>
      <c r="L172" s="542">
        <f t="shared" si="23"/>
        <v>1.1748564460531415E-06</v>
      </c>
    </row>
    <row r="173" spans="1:12" ht="15" customHeight="1">
      <c r="A173" s="273"/>
      <c r="B173" s="68" t="s">
        <v>484</v>
      </c>
      <c r="C173" s="117"/>
      <c r="D173" s="117"/>
      <c r="E173" s="117" t="s">
        <v>618</v>
      </c>
      <c r="F173" s="280">
        <v>152</v>
      </c>
      <c r="G173" s="280">
        <v>0</v>
      </c>
      <c r="H173" s="280">
        <f>G173</f>
        <v>0</v>
      </c>
      <c r="I173" s="280"/>
      <c r="J173" s="270">
        <v>0</v>
      </c>
      <c r="K173" s="121">
        <f t="shared" si="24"/>
        <v>4.268065873441009E-06</v>
      </c>
      <c r="L173" s="284">
        <f t="shared" si="23"/>
        <v>0</v>
      </c>
    </row>
    <row r="174" spans="1:12" ht="15" customHeight="1">
      <c r="A174" s="546"/>
      <c r="B174" s="68" t="s">
        <v>478</v>
      </c>
      <c r="C174" s="110"/>
      <c r="D174" s="110"/>
      <c r="E174" s="110" t="s">
        <v>615</v>
      </c>
      <c r="F174" s="275">
        <v>35</v>
      </c>
      <c r="G174" s="280">
        <v>50</v>
      </c>
      <c r="H174" s="280">
        <f>G174</f>
        <v>50</v>
      </c>
      <c r="I174" s="280"/>
      <c r="J174" s="270">
        <f t="shared" si="18"/>
        <v>142.85714285714286</v>
      </c>
      <c r="K174" s="121">
        <f t="shared" si="24"/>
        <v>9.827783261212848E-07</v>
      </c>
      <c r="L174" s="284">
        <f t="shared" si="23"/>
        <v>1.1748564460531415E-06</v>
      </c>
    </row>
    <row r="175" spans="1:12" ht="15.75" customHeight="1">
      <c r="A175" s="546"/>
      <c r="B175" s="68" t="s">
        <v>504</v>
      </c>
      <c r="C175" s="110"/>
      <c r="D175" s="110"/>
      <c r="E175" s="110" t="s">
        <v>500</v>
      </c>
      <c r="F175" s="275">
        <v>15287</v>
      </c>
      <c r="G175" s="280">
        <v>0</v>
      </c>
      <c r="H175" s="280">
        <f>G175</f>
        <v>0</v>
      </c>
      <c r="I175" s="280"/>
      <c r="J175" s="270"/>
      <c r="K175" s="121"/>
      <c r="L175" s="284"/>
    </row>
    <row r="176" spans="1:12" ht="16.5" customHeight="1">
      <c r="A176" s="123" t="s">
        <v>526</v>
      </c>
      <c r="B176" s="107" t="s">
        <v>284</v>
      </c>
      <c r="C176" s="119"/>
      <c r="D176" s="119" t="s">
        <v>283</v>
      </c>
      <c r="E176" s="119"/>
      <c r="F176" s="277">
        <f>F177+F178+F179+F180</f>
        <v>101753</v>
      </c>
      <c r="G176" s="277">
        <f>G177+G178+G179+G180</f>
        <v>87020</v>
      </c>
      <c r="H176" s="277">
        <f>H177+H178+H179+H180</f>
        <v>87020</v>
      </c>
      <c r="I176" s="277">
        <f>I177+I178+I179+I180</f>
        <v>0</v>
      </c>
      <c r="J176" s="540">
        <f t="shared" si="18"/>
        <v>85.5208200249624</v>
      </c>
      <c r="K176" s="541">
        <f aca="true" t="shared" si="25" ref="K176:K185">F176/$F$190</f>
        <v>0.0028571612290805453</v>
      </c>
      <c r="L176" s="542">
        <f aca="true" t="shared" si="26" ref="L176:L190">G176/$G$190</f>
        <v>0.002044720158710887</v>
      </c>
    </row>
    <row r="177" spans="1:12" ht="17.25" customHeight="1">
      <c r="A177" s="546"/>
      <c r="B177" s="68" t="s">
        <v>483</v>
      </c>
      <c r="C177" s="110"/>
      <c r="D177" s="110"/>
      <c r="E177" s="110" t="s">
        <v>617</v>
      </c>
      <c r="F177" s="275">
        <v>90403</v>
      </c>
      <c r="G177" s="280">
        <v>87000</v>
      </c>
      <c r="H177" s="280">
        <f>G177</f>
        <v>87000</v>
      </c>
      <c r="I177" s="280"/>
      <c r="J177" s="270">
        <f t="shared" si="18"/>
        <v>96.23574438901365</v>
      </c>
      <c r="K177" s="121">
        <f t="shared" si="25"/>
        <v>0.002538460257609786</v>
      </c>
      <c r="L177" s="284">
        <f t="shared" si="26"/>
        <v>0.002044250216132466</v>
      </c>
    </row>
    <row r="178" spans="1:12" ht="15" customHeight="1">
      <c r="A178" s="546"/>
      <c r="B178" s="68" t="s">
        <v>484</v>
      </c>
      <c r="C178" s="110"/>
      <c r="D178" s="110"/>
      <c r="E178" s="110" t="s">
        <v>618</v>
      </c>
      <c r="F178" s="275">
        <v>126</v>
      </c>
      <c r="G178" s="275">
        <v>0</v>
      </c>
      <c r="H178" s="280">
        <f>G178</f>
        <v>0</v>
      </c>
      <c r="I178" s="275"/>
      <c r="J178" s="270">
        <f t="shared" si="18"/>
        <v>0</v>
      </c>
      <c r="K178" s="121">
        <f t="shared" si="25"/>
        <v>3.5380019740366253E-06</v>
      </c>
      <c r="L178" s="284">
        <f t="shared" si="26"/>
        <v>0</v>
      </c>
    </row>
    <row r="179" spans="1:12" ht="17.25" customHeight="1">
      <c r="A179" s="546"/>
      <c r="B179" s="68" t="s">
        <v>478</v>
      </c>
      <c r="C179" s="110"/>
      <c r="D179" s="110"/>
      <c r="E179" s="110" t="s">
        <v>615</v>
      </c>
      <c r="F179" s="275">
        <v>7</v>
      </c>
      <c r="G179" s="275">
        <v>20</v>
      </c>
      <c r="H179" s="280">
        <f>G179</f>
        <v>20</v>
      </c>
      <c r="I179" s="275"/>
      <c r="J179" s="270">
        <f t="shared" si="18"/>
        <v>285.7142857142857</v>
      </c>
      <c r="K179" s="121">
        <f t="shared" si="25"/>
        <v>1.9655566522425695E-07</v>
      </c>
      <c r="L179" s="284">
        <f t="shared" si="26"/>
        <v>4.6994257842125656E-07</v>
      </c>
    </row>
    <row r="180" spans="1:12" ht="15" customHeight="1">
      <c r="A180" s="546"/>
      <c r="B180" s="68" t="s">
        <v>519</v>
      </c>
      <c r="C180" s="110"/>
      <c r="D180" s="110"/>
      <c r="E180" s="110" t="s">
        <v>619</v>
      </c>
      <c r="F180" s="275">
        <v>11217</v>
      </c>
      <c r="G180" s="275">
        <v>0</v>
      </c>
      <c r="H180" s="280">
        <f>G180</f>
        <v>0</v>
      </c>
      <c r="I180" s="275"/>
      <c r="J180" s="270">
        <f t="shared" si="18"/>
        <v>0</v>
      </c>
      <c r="K180" s="121">
        <f t="shared" si="25"/>
        <v>0.0003149664138314986</v>
      </c>
      <c r="L180" s="284">
        <f t="shared" si="26"/>
        <v>0</v>
      </c>
    </row>
    <row r="181" spans="1:12" ht="15.75" customHeight="1">
      <c r="A181" s="123" t="s">
        <v>528</v>
      </c>
      <c r="B181" s="107" t="s">
        <v>508</v>
      </c>
      <c r="C181" s="119"/>
      <c r="D181" s="119" t="s">
        <v>285</v>
      </c>
      <c r="E181" s="120"/>
      <c r="F181" s="277">
        <f>F182</f>
        <v>16000</v>
      </c>
      <c r="G181" s="277">
        <f>G182</f>
        <v>0</v>
      </c>
      <c r="H181" s="277">
        <f>H182</f>
        <v>0</v>
      </c>
      <c r="I181" s="277">
        <f>I182</f>
        <v>0</v>
      </c>
      <c r="J181" s="540">
        <f t="shared" si="18"/>
        <v>0</v>
      </c>
      <c r="K181" s="541">
        <f t="shared" si="25"/>
        <v>0.0004492700919411588</v>
      </c>
      <c r="L181" s="542">
        <f t="shared" si="26"/>
        <v>0</v>
      </c>
    </row>
    <row r="182" spans="1:12" ht="18.75" customHeight="1">
      <c r="A182" s="546"/>
      <c r="B182" s="68" t="s">
        <v>504</v>
      </c>
      <c r="C182" s="117"/>
      <c r="D182" s="117"/>
      <c r="E182" s="117" t="s">
        <v>500</v>
      </c>
      <c r="F182" s="275">
        <v>16000</v>
      </c>
      <c r="G182" s="275">
        <v>0</v>
      </c>
      <c r="H182" s="275">
        <f>G182</f>
        <v>0</v>
      </c>
      <c r="I182" s="275"/>
      <c r="J182" s="270">
        <f t="shared" si="18"/>
        <v>0</v>
      </c>
      <c r="K182" s="121">
        <f t="shared" si="25"/>
        <v>0.0004492700919411588</v>
      </c>
      <c r="L182" s="284">
        <f t="shared" si="26"/>
        <v>0</v>
      </c>
    </row>
    <row r="183" spans="1:12" ht="15" customHeight="1">
      <c r="A183" s="123" t="s">
        <v>529</v>
      </c>
      <c r="B183" s="107" t="s">
        <v>72</v>
      </c>
      <c r="C183" s="545"/>
      <c r="D183" s="116">
        <v>85495</v>
      </c>
      <c r="E183" s="116"/>
      <c r="F183" s="277">
        <f>F184+F185</f>
        <v>46211</v>
      </c>
      <c r="G183" s="277">
        <f>G184+G185</f>
        <v>9660</v>
      </c>
      <c r="H183" s="277">
        <f>H184+H185</f>
        <v>9660</v>
      </c>
      <c r="I183" s="277">
        <f>I184+I185</f>
        <v>0</v>
      </c>
      <c r="J183" s="540">
        <f t="shared" si="18"/>
        <v>20.904113739153015</v>
      </c>
      <c r="K183" s="541">
        <f t="shared" si="25"/>
        <v>0.0012975762636683054</v>
      </c>
      <c r="L183" s="542">
        <f t="shared" si="26"/>
        <v>0.0002269822653774669</v>
      </c>
    </row>
    <row r="184" spans="1:12" ht="18" customHeight="1">
      <c r="A184" s="546"/>
      <c r="B184" s="68" t="s">
        <v>478</v>
      </c>
      <c r="C184" s="547"/>
      <c r="D184" s="547"/>
      <c r="E184" s="110" t="s">
        <v>615</v>
      </c>
      <c r="F184" s="275">
        <v>350</v>
      </c>
      <c r="G184" s="275">
        <v>100</v>
      </c>
      <c r="H184" s="275">
        <f>G184</f>
        <v>100</v>
      </c>
      <c r="I184" s="275"/>
      <c r="J184" s="270">
        <f t="shared" si="18"/>
        <v>28.57142857142857</v>
      </c>
      <c r="K184" s="121">
        <f t="shared" si="25"/>
        <v>9.827783261212848E-06</v>
      </c>
      <c r="L184" s="284">
        <f t="shared" si="26"/>
        <v>2.349712892106283E-06</v>
      </c>
    </row>
    <row r="185" spans="1:12" ht="18.75" customHeight="1">
      <c r="A185" s="546"/>
      <c r="B185" s="309" t="s">
        <v>889</v>
      </c>
      <c r="C185" s="547"/>
      <c r="D185" s="547"/>
      <c r="E185" s="110" t="s">
        <v>1019</v>
      </c>
      <c r="F185" s="275">
        <v>45861</v>
      </c>
      <c r="G185" s="275">
        <v>9560</v>
      </c>
      <c r="H185" s="275">
        <f>G185</f>
        <v>9560</v>
      </c>
      <c r="I185" s="275"/>
      <c r="J185" s="270">
        <f t="shared" si="18"/>
        <v>20.8455986568108</v>
      </c>
      <c r="K185" s="121">
        <f t="shared" si="25"/>
        <v>0.0012877484804070926</v>
      </c>
      <c r="L185" s="284">
        <f t="shared" si="26"/>
        <v>0.00022463255248536063</v>
      </c>
    </row>
    <row r="186" spans="1:12" ht="18.75" customHeight="1">
      <c r="A186" s="594" t="s">
        <v>506</v>
      </c>
      <c r="B186" s="118" t="s">
        <v>702</v>
      </c>
      <c r="C186" s="108">
        <v>900</v>
      </c>
      <c r="D186" s="108"/>
      <c r="E186" s="108"/>
      <c r="F186" s="278">
        <f>F187</f>
        <v>53300</v>
      </c>
      <c r="G186" s="278">
        <f>G187</f>
        <v>0</v>
      </c>
      <c r="H186" s="278">
        <f>H187</f>
        <v>0</v>
      </c>
      <c r="I186" s="278">
        <f>I187</f>
        <v>0</v>
      </c>
      <c r="J186" s="595">
        <f t="shared" si="18"/>
        <v>0</v>
      </c>
      <c r="K186" s="596">
        <f aca="true" t="shared" si="27" ref="K186:K198">F186/$F$190</f>
        <v>0.0014966309937789852</v>
      </c>
      <c r="L186" s="597">
        <f t="shared" si="26"/>
        <v>0</v>
      </c>
    </row>
    <row r="187" spans="1:12" s="13" customFormat="1" ht="18.75" customHeight="1">
      <c r="A187" s="123" t="s">
        <v>476</v>
      </c>
      <c r="B187" s="107" t="s">
        <v>703</v>
      </c>
      <c r="C187" s="116"/>
      <c r="D187" s="116">
        <v>90011</v>
      </c>
      <c r="E187" s="107"/>
      <c r="F187" s="274">
        <f>F188+F189</f>
        <v>53300</v>
      </c>
      <c r="G187" s="274">
        <f>G188+G189</f>
        <v>0</v>
      </c>
      <c r="H187" s="274">
        <f>H188+H189</f>
        <v>0</v>
      </c>
      <c r="I187" s="274">
        <f>I188+I189</f>
        <v>0</v>
      </c>
      <c r="J187" s="269">
        <f t="shared" si="18"/>
        <v>0</v>
      </c>
      <c r="K187" s="264">
        <f t="shared" si="27"/>
        <v>0.0014966309937789852</v>
      </c>
      <c r="L187" s="283">
        <f t="shared" si="26"/>
        <v>0</v>
      </c>
    </row>
    <row r="188" spans="1:12" s="13" customFormat="1" ht="17.25" customHeight="1">
      <c r="A188" s="546"/>
      <c r="B188" s="68" t="s">
        <v>400</v>
      </c>
      <c r="C188" s="109"/>
      <c r="D188" s="109"/>
      <c r="E188" s="109">
        <v>2440</v>
      </c>
      <c r="F188" s="275">
        <v>50000</v>
      </c>
      <c r="G188" s="275">
        <v>0</v>
      </c>
      <c r="H188" s="275">
        <f>G188</f>
        <v>0</v>
      </c>
      <c r="I188" s="275"/>
      <c r="J188" s="270">
        <f t="shared" si="18"/>
        <v>0</v>
      </c>
      <c r="K188" s="121">
        <f t="shared" si="27"/>
        <v>0.001403969037316121</v>
      </c>
      <c r="L188" s="284">
        <f t="shared" si="26"/>
        <v>0</v>
      </c>
    </row>
    <row r="189" spans="1:12" s="13" customFormat="1" ht="21.75" customHeight="1">
      <c r="A189" s="601"/>
      <c r="B189" s="309" t="s">
        <v>399</v>
      </c>
      <c r="C189" s="109"/>
      <c r="D189" s="109"/>
      <c r="E189" s="109">
        <v>6260</v>
      </c>
      <c r="F189" s="275">
        <v>3300</v>
      </c>
      <c r="G189" s="275">
        <v>0</v>
      </c>
      <c r="H189" s="275"/>
      <c r="I189" s="275">
        <f>G189</f>
        <v>0</v>
      </c>
      <c r="J189" s="270">
        <f t="shared" si="18"/>
        <v>0</v>
      </c>
      <c r="K189" s="121">
        <f t="shared" si="27"/>
        <v>9.266195646286399E-05</v>
      </c>
      <c r="L189" s="284">
        <f t="shared" si="26"/>
        <v>0</v>
      </c>
    </row>
    <row r="190" spans="1:13" ht="18.75" customHeight="1">
      <c r="A190" s="623"/>
      <c r="B190" s="624" t="s">
        <v>565</v>
      </c>
      <c r="C190" s="625"/>
      <c r="D190" s="625"/>
      <c r="E190" s="625"/>
      <c r="F190" s="626">
        <f>F8+F15+F18+F27+F35+F43+F59+F69+F73+F82+F104+F120+F149+F165+F186</f>
        <v>35613321</v>
      </c>
      <c r="G190" s="626">
        <f>G8+G15+G18+G27+G35+G43+G59+G69+G73+G82+G104+G120+G149+G165+G186</f>
        <v>42558391</v>
      </c>
      <c r="H190" s="626">
        <f>H8+H15+H18+H27+H35+H43+H59+H69+H73+H82+H104+H120+H149+H165+H186</f>
        <v>35015137</v>
      </c>
      <c r="I190" s="626">
        <f>I8+I15+I18+I27+I35+I43+I59+I69+I73+I82+I104+I120+I149+I165+I186</f>
        <v>7543254</v>
      </c>
      <c r="J190" s="627">
        <f t="shared" si="18"/>
        <v>119.50132648398615</v>
      </c>
      <c r="K190" s="628">
        <f t="shared" si="27"/>
        <v>1</v>
      </c>
      <c r="L190" s="629">
        <f t="shared" si="26"/>
        <v>1</v>
      </c>
      <c r="M190" s="85"/>
    </row>
    <row r="191" spans="1:12" ht="15" customHeight="1">
      <c r="A191" s="123"/>
      <c r="B191" s="719" t="s">
        <v>566</v>
      </c>
      <c r="C191" s="719"/>
      <c r="D191" s="719"/>
      <c r="E191" s="719"/>
      <c r="F191" s="277">
        <f>F192+F193+F194+F195+F196</f>
        <v>7728026</v>
      </c>
      <c r="G191" s="277">
        <f>G192+G193+G194+G195+G196</f>
        <v>9568160</v>
      </c>
      <c r="H191" s="277">
        <f>H192+H193+H194+H195+H196</f>
        <v>6406076</v>
      </c>
      <c r="I191" s="277">
        <f>I192+I193+I194+I195+I196</f>
        <v>3162084</v>
      </c>
      <c r="J191" s="540">
        <f t="shared" si="18"/>
        <v>123.81117765390542</v>
      </c>
      <c r="K191" s="541">
        <f t="shared" si="27"/>
        <v>0.2169981844714791</v>
      </c>
      <c r="L191" s="542">
        <f aca="true" t="shared" si="28" ref="L191:L199">G191/$G$190</f>
        <v>0.22482428905735652</v>
      </c>
    </row>
    <row r="192" spans="1:12" ht="15" customHeight="1">
      <c r="A192" s="546"/>
      <c r="B192" s="720" t="s">
        <v>625</v>
      </c>
      <c r="C192" s="720"/>
      <c r="D192" s="720"/>
      <c r="E192" s="720"/>
      <c r="F192" s="275">
        <f>F102+F124+F130+F140+F143+F175+F182</f>
        <v>625432</v>
      </c>
      <c r="G192" s="275">
        <f>G102+G124+G130+G140+G143+G175+G182</f>
        <v>356000</v>
      </c>
      <c r="H192" s="275">
        <f>H102+H124+H130+H140+H143+H175+H182</f>
        <v>356000</v>
      </c>
      <c r="I192" s="275">
        <f>I102+I124+I130+I140+I143+I175+I182</f>
        <v>0</v>
      </c>
      <c r="J192" s="270">
        <f t="shared" si="18"/>
        <v>56.9206564422671</v>
      </c>
      <c r="K192" s="121">
        <f t="shared" si="27"/>
        <v>0.017561743258933924</v>
      </c>
      <c r="L192" s="284">
        <f t="shared" si="28"/>
        <v>0.008364977895898367</v>
      </c>
    </row>
    <row r="193" spans="1:12" ht="15.75" customHeight="1">
      <c r="A193" s="546"/>
      <c r="B193" s="720" t="s">
        <v>743</v>
      </c>
      <c r="C193" s="720"/>
      <c r="D193" s="720"/>
      <c r="E193" s="720"/>
      <c r="F193" s="275">
        <f>F10+F34+F37+F39+F42+F45+F54+F62+F65+F67+F117+F132+F139+F147+F161</f>
        <v>4622481</v>
      </c>
      <c r="G193" s="275">
        <f>G10+G34+G37+G39+G42+G45+G54+G62+G65+G67+G117+G132+G139+G147+G161</f>
        <v>4862434</v>
      </c>
      <c r="H193" s="275">
        <f>H10+H34+H37+H39+H42+H45+H54+H62+H65+H67+H117+H132+H139+H147+H161</f>
        <v>4562434</v>
      </c>
      <c r="I193" s="275">
        <f>I10+I34+I37+I39+I42+I45+I54+I62+I65+I67+I117+I132+I139+I147+I161</f>
        <v>300000</v>
      </c>
      <c r="J193" s="270">
        <f t="shared" si="18"/>
        <v>105.19100024424112</v>
      </c>
      <c r="K193" s="121">
        <f t="shared" si="27"/>
        <v>0.12979640399164122</v>
      </c>
      <c r="L193" s="284">
        <f t="shared" si="28"/>
        <v>0.11425323856815922</v>
      </c>
    </row>
    <row r="194" spans="1:12" ht="15" customHeight="1">
      <c r="A194" s="546"/>
      <c r="B194" s="723" t="s">
        <v>631</v>
      </c>
      <c r="C194" s="723"/>
      <c r="D194" s="723"/>
      <c r="E194" s="723"/>
      <c r="F194" s="275">
        <f>F25+F58+F63+F64+F66+F95+F108+F110+F113+F115+F119+F125+F135+F136</f>
        <v>1144093</v>
      </c>
      <c r="G194" s="275">
        <f>G25+G58+G63+G64+G66+G95+G108+G110+G113+G115+G119+G125+G135+G136</f>
        <v>3331574</v>
      </c>
      <c r="H194" s="275">
        <f>H25+H58+H63+H64+H66+H95+H108+H110+H113+H115+H119+H125+H135+H136</f>
        <v>469490</v>
      </c>
      <c r="I194" s="275">
        <f>I25+I58+I63+I64+I66+I95+I108+I110+I113+I115+I119+I125+I135+I136</f>
        <v>2862084</v>
      </c>
      <c r="J194" s="270">
        <f t="shared" si="18"/>
        <v>291.19783094556124</v>
      </c>
      <c r="K194" s="121">
        <f t="shared" si="27"/>
        <v>0.03212542295620226</v>
      </c>
      <c r="L194" s="284">
        <f t="shared" si="28"/>
        <v>0.07828242378806097</v>
      </c>
    </row>
    <row r="195" spans="1:12" ht="15.75" customHeight="1">
      <c r="A195" s="546"/>
      <c r="B195" s="723" t="s">
        <v>157</v>
      </c>
      <c r="C195" s="723"/>
      <c r="D195" s="723"/>
      <c r="E195" s="723"/>
      <c r="F195" s="275">
        <f>F12+F152+F188+F189+F159</f>
        <v>492800</v>
      </c>
      <c r="G195" s="275">
        <f>G12+G152+G188+G189+G159</f>
        <v>323600</v>
      </c>
      <c r="H195" s="275">
        <f>H12+H152+H188+H189+H159</f>
        <v>323600</v>
      </c>
      <c r="I195" s="275">
        <f>I12+I152+I188+I189+I159</f>
        <v>0</v>
      </c>
      <c r="J195" s="270">
        <f t="shared" si="18"/>
        <v>65.6655844155844</v>
      </c>
      <c r="K195" s="121">
        <f t="shared" si="27"/>
        <v>0.013837518831787689</v>
      </c>
      <c r="L195" s="284">
        <f t="shared" si="28"/>
        <v>0.007603670918855931</v>
      </c>
    </row>
    <row r="196" spans="1:12" ht="15" customHeight="1">
      <c r="A196" s="546"/>
      <c r="B196" s="722" t="s">
        <v>1000</v>
      </c>
      <c r="C196" s="722"/>
      <c r="D196" s="722"/>
      <c r="E196" s="722"/>
      <c r="F196" s="275">
        <f>F17+F26+F57+F109+F148</f>
        <v>843220</v>
      </c>
      <c r="G196" s="275">
        <f>G17+G26+G57+G109+G148</f>
        <v>694552</v>
      </c>
      <c r="H196" s="275">
        <f>H17+H26+H57+H109+H148</f>
        <v>694552</v>
      </c>
      <c r="I196" s="275">
        <f>I17+I26+I57+I109+I148</f>
        <v>0</v>
      </c>
      <c r="J196" s="270">
        <f t="shared" si="18"/>
        <v>82.36901401769407</v>
      </c>
      <c r="K196" s="121">
        <f t="shared" si="27"/>
        <v>0.02367709543291399</v>
      </c>
      <c r="L196" s="284">
        <f t="shared" si="28"/>
        <v>0.01631997788638203</v>
      </c>
    </row>
    <row r="197" spans="1:12" ht="15.75" customHeight="1">
      <c r="A197" s="630"/>
      <c r="B197" s="724" t="s">
        <v>948</v>
      </c>
      <c r="C197" s="725"/>
      <c r="D197" s="725"/>
      <c r="E197" s="726"/>
      <c r="F197" s="539">
        <f>F24+F107+F145+F103+F158+F163+F164</f>
        <v>1397113</v>
      </c>
      <c r="G197" s="539">
        <f>G24+G107+G145+G103+G158+G163+G164</f>
        <v>719719</v>
      </c>
      <c r="H197" s="539">
        <f>H24+H107+H145+H103+H158+H163+H164</f>
        <v>719719</v>
      </c>
      <c r="I197" s="539">
        <f>I24+I107+I145+I103+I158+I163+I164</f>
        <v>0</v>
      </c>
      <c r="J197" s="540">
        <f>G197/F197*100</f>
        <v>51.514730734020795</v>
      </c>
      <c r="K197" s="541">
        <f t="shared" si="27"/>
        <v>0.03923006787263676</v>
      </c>
      <c r="L197" s="542">
        <f t="shared" si="28"/>
        <v>0.016911330129938416</v>
      </c>
    </row>
    <row r="198" spans="1:12" ht="17.25" customHeight="1">
      <c r="A198" s="630"/>
      <c r="B198" s="724" t="s">
        <v>998</v>
      </c>
      <c r="C198" s="725"/>
      <c r="D198" s="725"/>
      <c r="E198" s="726"/>
      <c r="F198" s="539">
        <f>F74+F76+F80</f>
        <v>20248090</v>
      </c>
      <c r="G198" s="539">
        <f>G74+G76+G80</f>
        <v>23068775</v>
      </c>
      <c r="H198" s="539">
        <f>H74+H76+H80</f>
        <v>23068775</v>
      </c>
      <c r="I198" s="539">
        <f>I74+I76+I80</f>
        <v>0</v>
      </c>
      <c r="J198" s="540">
        <f>G198/F198*100</f>
        <v>113.93062259205684</v>
      </c>
      <c r="K198" s="541">
        <f t="shared" si="27"/>
        <v>0.5685538284958036</v>
      </c>
      <c r="L198" s="542">
        <f t="shared" si="28"/>
        <v>0.5420499802259912</v>
      </c>
    </row>
    <row r="199" spans="1:12" ht="16.5" customHeight="1" thickBot="1">
      <c r="A199" s="631"/>
      <c r="B199" s="721" t="s">
        <v>999</v>
      </c>
      <c r="C199" s="721"/>
      <c r="D199" s="721"/>
      <c r="E199" s="721"/>
      <c r="F199" s="632">
        <f>F14+F22+F23+F29+F30+F31+F32+F33+F41+F47+F48+F49+F50+F51+F52+F56+F61+F84+F85+F86+F88+F89+F90+F91+F92+F93+F97+F98+F100+F101+F106+F112+F122+F123+F127+F128+F129+F134+F138+F142+F151+F154+F155+F156+F157+F167+F168+F169+F170+F171+F173+F174+F177+F178+F179+F180+F184+F185+F79+F71+F72</f>
        <v>6240092</v>
      </c>
      <c r="G199" s="632">
        <f>G14+G22+G23+G29+G30+G31+G32+G33+G41+G47+G48+G49+G50+G51+G52+G56+G61+G84+G85+G86+G88+G89+G90+G91+G92+G93+G97+G98+G100+G101+G106+G112+G122+G123+G127+G128+G129+G134+G138+G142+G151+G154+G155+G156+G157+G167+G168+G169+G170+G171+G173+G174+G177+G178+G179+G180+G184+G185+G79+G71+G72</f>
        <v>9201737</v>
      </c>
      <c r="H199" s="632">
        <f>H14+H22+H23+H29+H30+H31+H32+H33+H41+H47+H48+H49+H50+H51+H52+H56+H61+H84+H85+H86+H88+H89+H90+H91+H92+H93+H97+H98+H100+H101+H106+H112+H122+H123+H127+H128+H129+H134+H138+H142+H151+H154+H155+H156+H157+H167+H168+H169+H170+H171+H173+H174+H177+H178+H179+H180+H184+H185+H79+H71+H72</f>
        <v>4820567</v>
      </c>
      <c r="I199" s="632">
        <f>I14+I22+I23+I29+I30+I31+I32+I33+I41+I47+I48+I49+I50+I51+I52+I56+I61+I84+I85+I86+I88+I89+I90+I91+I92+I93+I97+I98+I100+I101+I106+I112+I122+I123+I127+I128+I129+I134+I138+I142+I151+I154+I155+I156+I157+I167+I168+I169+I170+I171+I173+I174+I177+I178+I179+I180+I184+I185+I79+I71+I72</f>
        <v>4381170</v>
      </c>
      <c r="J199" s="285">
        <f t="shared" si="18"/>
        <v>147.46155986161742</v>
      </c>
      <c r="K199" s="633">
        <f>F199/$F$190</f>
        <v>0.1752179191600806</v>
      </c>
      <c r="L199" s="634">
        <f t="shared" si="28"/>
        <v>0.2162144005867139</v>
      </c>
    </row>
    <row r="200" spans="1:12" ht="18" customHeight="1">
      <c r="A200" s="635"/>
      <c r="B200" s="636"/>
      <c r="C200" s="636"/>
      <c r="D200" s="636"/>
      <c r="E200" s="636"/>
      <c r="F200" s="636"/>
      <c r="G200" s="636"/>
      <c r="H200" s="636"/>
      <c r="I200" s="636"/>
      <c r="J200" s="636"/>
      <c r="K200" s="637"/>
      <c r="L200" s="637"/>
    </row>
    <row r="201" spans="1:12" ht="14.25" customHeight="1">
      <c r="A201" s="635"/>
      <c r="B201" s="636"/>
      <c r="C201" s="636"/>
      <c r="D201" s="636"/>
      <c r="E201" s="636"/>
      <c r="F201" s="636"/>
      <c r="G201" s="636"/>
      <c r="H201" s="636"/>
      <c r="I201" s="636"/>
      <c r="J201" s="636"/>
      <c r="K201" s="637"/>
      <c r="L201" s="637"/>
    </row>
    <row r="202" spans="1:12" ht="14.25" customHeight="1">
      <c r="A202" s="635"/>
      <c r="B202" s="636" t="s">
        <v>704</v>
      </c>
      <c r="C202" s="636"/>
      <c r="D202" s="636"/>
      <c r="E202" s="636"/>
      <c r="F202" s="636"/>
      <c r="G202" s="636"/>
      <c r="H202" s="636"/>
      <c r="I202" s="636"/>
      <c r="J202" s="636"/>
      <c r="K202" s="637"/>
      <c r="L202" s="637"/>
    </row>
    <row r="203" spans="1:13" ht="14.25" customHeight="1">
      <c r="A203" s="635"/>
      <c r="B203" s="636"/>
      <c r="C203" s="636"/>
      <c r="D203" s="636"/>
      <c r="E203" s="636"/>
      <c r="F203" s="636"/>
      <c r="G203" s="636"/>
      <c r="H203" s="636"/>
      <c r="I203" s="636"/>
      <c r="J203" s="636"/>
      <c r="K203" s="637"/>
      <c r="L203" s="637"/>
      <c r="M203" s="14"/>
    </row>
    <row r="204" spans="1:12" ht="12.75">
      <c r="A204" s="635"/>
      <c r="B204" s="636"/>
      <c r="C204" s="636"/>
      <c r="D204" s="636"/>
      <c r="E204" s="636"/>
      <c r="F204" s="636"/>
      <c r="G204" s="636"/>
      <c r="H204" s="636"/>
      <c r="I204" s="636"/>
      <c r="J204" s="636"/>
      <c r="K204" s="637"/>
      <c r="L204" s="637"/>
    </row>
  </sheetData>
  <sheetProtection/>
  <mergeCells count="17">
    <mergeCell ref="J5:J6"/>
    <mergeCell ref="K5:L5"/>
    <mergeCell ref="H5:I5"/>
    <mergeCell ref="A5:A6"/>
    <mergeCell ref="C5:E5"/>
    <mergeCell ref="F5:F6"/>
    <mergeCell ref="G5:G6"/>
    <mergeCell ref="B3:L3"/>
    <mergeCell ref="B191:E191"/>
    <mergeCell ref="B192:E192"/>
    <mergeCell ref="B199:E199"/>
    <mergeCell ref="B196:E196"/>
    <mergeCell ref="B194:E194"/>
    <mergeCell ref="B195:E195"/>
    <mergeCell ref="B193:E193"/>
    <mergeCell ref="B197:E197"/>
    <mergeCell ref="B198:E198"/>
  </mergeCells>
  <printOptions/>
  <pageMargins left="0.11811023622047245" right="0.03937007874015748" top="0.6299212598425197" bottom="0.5905511811023623" header="0.4330708661417323" footer="0.5118110236220472"/>
  <pageSetup horizontalDpi="600" verticalDpi="600" orientation="landscape" paperSize="9" scale="85" r:id="rId1"/>
  <headerFooter alignWithMargins="0">
    <oddFooter>&amp;CStrona &amp;P</oddFooter>
  </headerFooter>
  <rowBreaks count="7" manualBreakCount="7">
    <brk id="34" max="11" man="1"/>
    <brk id="58" max="11" man="1"/>
    <brk id="81" max="11" man="1"/>
    <brk id="103" max="11" man="1"/>
    <brk id="125" max="11" man="1"/>
    <brk id="148" max="11" man="1"/>
    <brk id="171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112"/>
  <sheetViews>
    <sheetView zoomScalePageLayoutView="0" workbookViewId="0" topLeftCell="A11">
      <selection activeCell="A11" sqref="A11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53.875" style="0" customWidth="1"/>
    <col min="5" max="5" width="12.75390625" style="0" customWidth="1"/>
    <col min="6" max="6" width="11.75390625" style="0" customWidth="1"/>
    <col min="7" max="7" width="12.625" style="0" customWidth="1"/>
    <col min="8" max="8" width="10.75390625" style="0" customWidth="1"/>
    <col min="9" max="9" width="11.75390625" style="0" customWidth="1"/>
    <col min="10" max="10" width="11.125" style="0" customWidth="1"/>
    <col min="11" max="11" width="12.125" style="0" customWidth="1"/>
    <col min="12" max="12" width="17.00390625" style="0" customWidth="1"/>
  </cols>
  <sheetData>
    <row r="1" spans="3:12" ht="15.75" customHeight="1">
      <c r="C1" s="934" t="s">
        <v>79</v>
      </c>
      <c r="D1" s="934"/>
      <c r="E1" s="934"/>
      <c r="F1" s="934"/>
      <c r="G1" s="934"/>
      <c r="H1" s="934"/>
      <c r="I1" s="934"/>
      <c r="J1" s="934"/>
      <c r="K1" s="934"/>
      <c r="L1" s="198"/>
    </row>
    <row r="2" spans="1:12" ht="18.75" customHeight="1">
      <c r="A2" s="935" t="s">
        <v>769</v>
      </c>
      <c r="B2" s="935"/>
      <c r="C2" s="935"/>
      <c r="D2" s="935"/>
      <c r="E2" s="935"/>
      <c r="F2" s="935"/>
      <c r="G2" s="935"/>
      <c r="H2" s="935"/>
      <c r="I2" s="935"/>
      <c r="J2" s="935"/>
      <c r="K2" s="935"/>
      <c r="L2" s="94"/>
    </row>
    <row r="3" spans="1:12" ht="17.2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 ht="12" customHeight="1">
      <c r="A4" s="936" t="s">
        <v>328</v>
      </c>
      <c r="B4" s="936"/>
      <c r="C4" s="936"/>
      <c r="D4" s="938" t="s">
        <v>329</v>
      </c>
      <c r="E4" s="937" t="s">
        <v>195</v>
      </c>
      <c r="F4" s="798" t="s">
        <v>354</v>
      </c>
      <c r="G4" s="939" t="s">
        <v>459</v>
      </c>
      <c r="H4" s="940"/>
      <c r="I4" s="940"/>
      <c r="J4" s="940"/>
      <c r="K4" s="941"/>
      <c r="L4" s="45"/>
    </row>
    <row r="5" spans="1:13" ht="12" customHeight="1">
      <c r="A5" s="936"/>
      <c r="B5" s="936"/>
      <c r="C5" s="936"/>
      <c r="D5" s="938"/>
      <c r="E5" s="937"/>
      <c r="F5" s="796"/>
      <c r="G5" s="937" t="s">
        <v>581</v>
      </c>
      <c r="H5" s="938" t="s">
        <v>373</v>
      </c>
      <c r="I5" s="938"/>
      <c r="J5" s="938"/>
      <c r="K5" s="798" t="s">
        <v>644</v>
      </c>
      <c r="L5" s="249"/>
      <c r="M5" s="85"/>
    </row>
    <row r="6" spans="1:13" ht="17.25" customHeight="1">
      <c r="A6" s="671" t="s">
        <v>332</v>
      </c>
      <c r="B6" s="671" t="s">
        <v>333</v>
      </c>
      <c r="C6" s="671" t="s">
        <v>677</v>
      </c>
      <c r="D6" s="938"/>
      <c r="E6" s="937"/>
      <c r="F6" s="797"/>
      <c r="G6" s="937"/>
      <c r="H6" s="672" t="s">
        <v>144</v>
      </c>
      <c r="I6" s="673" t="s">
        <v>212</v>
      </c>
      <c r="J6" s="672" t="s">
        <v>213</v>
      </c>
      <c r="K6" s="797"/>
      <c r="L6" s="249"/>
      <c r="M6" s="85"/>
    </row>
    <row r="7" spans="1:13" ht="11.25" customHeight="1">
      <c r="A7" s="51">
        <v>1</v>
      </c>
      <c r="B7" s="51">
        <v>2</v>
      </c>
      <c r="C7" s="51">
        <v>3</v>
      </c>
      <c r="D7" s="51">
        <v>4</v>
      </c>
      <c r="E7" s="204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246"/>
      <c r="M7" s="85"/>
    </row>
    <row r="8" spans="1:13" ht="21.75" customHeight="1">
      <c r="A8" s="87"/>
      <c r="B8" s="87"/>
      <c r="C8" s="87"/>
      <c r="D8" s="88" t="s">
        <v>765</v>
      </c>
      <c r="E8" s="668">
        <f aca="true" t="shared" si="0" ref="E8:K8">E9+E12+E16+E18+E39+E42+E51+E53+E56+E65+E73+E75</f>
        <v>3331574</v>
      </c>
      <c r="F8" s="668">
        <f t="shared" si="0"/>
        <v>3559951</v>
      </c>
      <c r="G8" s="668">
        <f t="shared" si="0"/>
        <v>684886</v>
      </c>
      <c r="H8" s="668">
        <f t="shared" si="0"/>
        <v>23628</v>
      </c>
      <c r="I8" s="668">
        <f t="shared" si="0"/>
        <v>3435</v>
      </c>
      <c r="J8" s="668">
        <f t="shared" si="0"/>
        <v>215396</v>
      </c>
      <c r="K8" s="668">
        <f t="shared" si="0"/>
        <v>2875065</v>
      </c>
      <c r="L8" s="247"/>
      <c r="M8" s="85"/>
    </row>
    <row r="9" spans="1:13" ht="19.5" customHeight="1">
      <c r="A9" s="471" t="s">
        <v>678</v>
      </c>
      <c r="B9" s="471" t="s">
        <v>480</v>
      </c>
      <c r="C9" s="470"/>
      <c r="D9" s="472" t="s">
        <v>72</v>
      </c>
      <c r="E9" s="667">
        <f>E11</f>
        <v>0</v>
      </c>
      <c r="F9" s="667">
        <f aca="true" t="shared" si="1" ref="F9:K9">F11</f>
        <v>1700</v>
      </c>
      <c r="G9" s="667">
        <f t="shared" si="1"/>
        <v>1700</v>
      </c>
      <c r="H9" s="667">
        <f t="shared" si="1"/>
        <v>0</v>
      </c>
      <c r="I9" s="667">
        <f t="shared" si="1"/>
        <v>0</v>
      </c>
      <c r="J9" s="667">
        <f t="shared" si="1"/>
        <v>1700</v>
      </c>
      <c r="K9" s="667">
        <f t="shared" si="1"/>
        <v>0</v>
      </c>
      <c r="L9" s="247"/>
      <c r="M9" s="85"/>
    </row>
    <row r="10" spans="1:13" ht="15.75" customHeight="1" hidden="1">
      <c r="A10" s="22"/>
      <c r="B10" s="22"/>
      <c r="C10" s="22"/>
      <c r="D10" s="9" t="s">
        <v>669</v>
      </c>
      <c r="E10" s="669">
        <v>0</v>
      </c>
      <c r="F10" s="669"/>
      <c r="G10" s="669"/>
      <c r="H10" s="669"/>
      <c r="I10" s="669"/>
      <c r="J10" s="669"/>
      <c r="K10" s="669"/>
      <c r="L10" s="248"/>
      <c r="M10" s="85"/>
    </row>
    <row r="11" spans="1:13" ht="26.25" customHeight="1">
      <c r="A11" s="22"/>
      <c r="B11" s="22"/>
      <c r="C11" s="51">
        <v>2710</v>
      </c>
      <c r="D11" s="68" t="s">
        <v>767</v>
      </c>
      <c r="E11" s="669">
        <v>0</v>
      </c>
      <c r="F11" s="669">
        <f>'Z 2 '!E13</f>
        <v>1700</v>
      </c>
      <c r="G11" s="669">
        <f>F11</f>
        <v>1700</v>
      </c>
      <c r="H11" s="669"/>
      <c r="I11" s="669"/>
      <c r="J11" s="669">
        <f>G11</f>
        <v>1700</v>
      </c>
      <c r="K11" s="669"/>
      <c r="L11" s="248"/>
      <c r="M11" s="85"/>
    </row>
    <row r="12" spans="1:13" ht="20.25" customHeight="1">
      <c r="A12" s="471" t="s">
        <v>29</v>
      </c>
      <c r="B12" s="471" t="s">
        <v>31</v>
      </c>
      <c r="C12" s="470"/>
      <c r="D12" s="674" t="s">
        <v>666</v>
      </c>
      <c r="E12" s="667">
        <f>E13+E14+E15</f>
        <v>2732084</v>
      </c>
      <c r="F12" s="667">
        <f aca="true" t="shared" si="2" ref="F12:K12">F13+F14+F15</f>
        <v>2742084</v>
      </c>
      <c r="G12" s="667">
        <f t="shared" si="2"/>
        <v>0</v>
      </c>
      <c r="H12" s="667">
        <f t="shared" si="2"/>
        <v>0</v>
      </c>
      <c r="I12" s="667">
        <f t="shared" si="2"/>
        <v>0</v>
      </c>
      <c r="J12" s="667">
        <f t="shared" si="2"/>
        <v>0</v>
      </c>
      <c r="K12" s="667">
        <f t="shared" si="2"/>
        <v>2742084</v>
      </c>
      <c r="L12" s="247"/>
      <c r="M12" s="85"/>
    </row>
    <row r="13" spans="1:13" ht="24.75" customHeight="1">
      <c r="A13" s="22"/>
      <c r="B13" s="22"/>
      <c r="C13" s="51">
        <v>6300</v>
      </c>
      <c r="D13" s="68" t="s">
        <v>220</v>
      </c>
      <c r="E13" s="669">
        <f>'Z 1'!G25</f>
        <v>2732084</v>
      </c>
      <c r="F13" s="669"/>
      <c r="G13" s="669"/>
      <c r="H13" s="669"/>
      <c r="I13" s="669"/>
      <c r="J13" s="669"/>
      <c r="K13" s="669"/>
      <c r="L13" s="248"/>
      <c r="M13" s="85"/>
    </row>
    <row r="14" spans="1:13" ht="18" customHeight="1">
      <c r="A14" s="22"/>
      <c r="B14" s="22"/>
      <c r="C14" s="51">
        <v>6050</v>
      </c>
      <c r="D14" s="106" t="s">
        <v>225</v>
      </c>
      <c r="E14" s="669"/>
      <c r="F14" s="669">
        <v>2732084</v>
      </c>
      <c r="G14" s="669"/>
      <c r="H14" s="669"/>
      <c r="I14" s="669"/>
      <c r="J14" s="669"/>
      <c r="K14" s="669">
        <f>F14</f>
        <v>2732084</v>
      </c>
      <c r="L14" s="248"/>
      <c r="M14" s="85"/>
    </row>
    <row r="15" spans="1:13" ht="26.25" customHeight="1">
      <c r="A15" s="22"/>
      <c r="B15" s="22"/>
      <c r="C15" s="51">
        <v>6300</v>
      </c>
      <c r="D15" s="68" t="s">
        <v>220</v>
      </c>
      <c r="E15" s="669"/>
      <c r="F15" s="669">
        <f>'Z 2 '!E46</f>
        <v>10000</v>
      </c>
      <c r="G15" s="669"/>
      <c r="H15" s="669"/>
      <c r="I15" s="669"/>
      <c r="J15" s="669"/>
      <c r="K15" s="669">
        <f>F15</f>
        <v>10000</v>
      </c>
      <c r="L15" s="248"/>
      <c r="M15" s="85"/>
    </row>
    <row r="16" spans="1:13" ht="19.5" customHeight="1">
      <c r="A16" s="639">
        <v>630</v>
      </c>
      <c r="B16" s="639">
        <v>63003</v>
      </c>
      <c r="C16" s="639"/>
      <c r="D16" s="640" t="s">
        <v>961</v>
      </c>
      <c r="E16" s="667">
        <f>E17</f>
        <v>0</v>
      </c>
      <c r="F16" s="667">
        <f aca="true" t="shared" si="3" ref="F16:K16">F17</f>
        <v>2981</v>
      </c>
      <c r="G16" s="667">
        <f t="shared" si="3"/>
        <v>0</v>
      </c>
      <c r="H16" s="667">
        <f t="shared" si="3"/>
        <v>0</v>
      </c>
      <c r="I16" s="667">
        <f t="shared" si="3"/>
        <v>0</v>
      </c>
      <c r="J16" s="667">
        <f t="shared" si="3"/>
        <v>0</v>
      </c>
      <c r="K16" s="667">
        <f t="shared" si="3"/>
        <v>2981</v>
      </c>
      <c r="L16" s="248"/>
      <c r="M16" s="85"/>
    </row>
    <row r="17" spans="1:13" ht="27" customHeight="1">
      <c r="A17" s="22"/>
      <c r="B17" s="22"/>
      <c r="C17" s="51">
        <v>6639</v>
      </c>
      <c r="D17" s="68" t="s">
        <v>962</v>
      </c>
      <c r="E17" s="669"/>
      <c r="F17" s="669">
        <f>'Z 2 '!E49</f>
        <v>2981</v>
      </c>
      <c r="G17" s="669"/>
      <c r="H17" s="669"/>
      <c r="I17" s="669"/>
      <c r="J17" s="669"/>
      <c r="K17" s="669">
        <f>F17</f>
        <v>2981</v>
      </c>
      <c r="L17" s="248"/>
      <c r="M17" s="85"/>
    </row>
    <row r="18" spans="1:13" ht="21" customHeight="1">
      <c r="A18" s="470">
        <v>750</v>
      </c>
      <c r="B18" s="470">
        <v>75018</v>
      </c>
      <c r="C18" s="470"/>
      <c r="D18" s="135" t="s">
        <v>648</v>
      </c>
      <c r="E18" s="667">
        <f>E19</f>
        <v>0</v>
      </c>
      <c r="F18" s="667">
        <f aca="true" t="shared" si="4" ref="F18:K18">F19</f>
        <v>3250</v>
      </c>
      <c r="G18" s="667">
        <f t="shared" si="4"/>
        <v>3250</v>
      </c>
      <c r="H18" s="667">
        <f t="shared" si="4"/>
        <v>0</v>
      </c>
      <c r="I18" s="667">
        <f t="shared" si="4"/>
        <v>0</v>
      </c>
      <c r="J18" s="667">
        <f t="shared" si="4"/>
        <v>3250</v>
      </c>
      <c r="K18" s="667">
        <f t="shared" si="4"/>
        <v>0</v>
      </c>
      <c r="L18" s="247"/>
      <c r="M18" s="85"/>
    </row>
    <row r="19" spans="1:13" s="42" customFormat="1" ht="23.25" customHeight="1">
      <c r="A19" s="22"/>
      <c r="B19" s="22"/>
      <c r="C19" s="51">
        <v>2330</v>
      </c>
      <c r="D19" s="68" t="s">
        <v>434</v>
      </c>
      <c r="E19" s="669">
        <v>0</v>
      </c>
      <c r="F19" s="669">
        <f>'Z 2 '!E99</f>
        <v>3250</v>
      </c>
      <c r="G19" s="669">
        <f>F19</f>
        <v>3250</v>
      </c>
      <c r="H19" s="669"/>
      <c r="I19" s="669"/>
      <c r="J19" s="669">
        <f>F19</f>
        <v>3250</v>
      </c>
      <c r="K19" s="669"/>
      <c r="L19" s="248"/>
      <c r="M19" s="252"/>
    </row>
    <row r="20" spans="1:13" ht="15" customHeight="1" hidden="1">
      <c r="A20" s="20">
        <v>600</v>
      </c>
      <c r="B20" s="20">
        <v>60014</v>
      </c>
      <c r="C20" s="7">
        <v>663</v>
      </c>
      <c r="D20" s="7" t="s">
        <v>666</v>
      </c>
      <c r="E20" s="670">
        <f>E22</f>
        <v>0</v>
      </c>
      <c r="F20" s="670"/>
      <c r="G20" s="670"/>
      <c r="H20" s="670"/>
      <c r="I20" s="670"/>
      <c r="J20" s="670"/>
      <c r="K20" s="670"/>
      <c r="L20" s="247"/>
      <c r="M20" s="85"/>
    </row>
    <row r="21" spans="1:13" ht="12" customHeight="1" hidden="1">
      <c r="A21" s="9"/>
      <c r="B21" s="9"/>
      <c r="C21" s="22"/>
      <c r="D21" s="74" t="s">
        <v>373</v>
      </c>
      <c r="E21" s="669"/>
      <c r="F21" s="669"/>
      <c r="G21" s="669"/>
      <c r="H21" s="669"/>
      <c r="I21" s="669"/>
      <c r="J21" s="669"/>
      <c r="K21" s="669"/>
      <c r="L21" s="248"/>
      <c r="M21" s="85"/>
    </row>
    <row r="22" spans="1:13" ht="15" customHeight="1" hidden="1">
      <c r="A22" s="9"/>
      <c r="B22" s="9"/>
      <c r="C22" s="22"/>
      <c r="D22" s="9" t="s">
        <v>675</v>
      </c>
      <c r="E22" s="669">
        <v>0</v>
      </c>
      <c r="F22" s="669"/>
      <c r="G22" s="669"/>
      <c r="H22" s="669"/>
      <c r="I22" s="669"/>
      <c r="J22" s="669"/>
      <c r="K22" s="669"/>
      <c r="L22" s="248"/>
      <c r="M22" s="85"/>
    </row>
    <row r="23" spans="1:13" ht="15" customHeight="1" hidden="1">
      <c r="A23" s="20">
        <v>851</v>
      </c>
      <c r="B23" s="20">
        <v>85111</v>
      </c>
      <c r="C23" s="7">
        <v>231</v>
      </c>
      <c r="D23" s="20" t="s">
        <v>211</v>
      </c>
      <c r="E23" s="670">
        <f>E25+E26</f>
        <v>124000</v>
      </c>
      <c r="F23" s="670"/>
      <c r="G23" s="670"/>
      <c r="H23" s="670"/>
      <c r="I23" s="670"/>
      <c r="J23" s="670"/>
      <c r="K23" s="670"/>
      <c r="L23" s="247"/>
      <c r="M23" s="85"/>
    </row>
    <row r="24" spans="1:13" ht="9.75" customHeight="1" hidden="1">
      <c r="A24" s="9"/>
      <c r="B24" s="9"/>
      <c r="C24" s="22"/>
      <c r="D24" s="74" t="s">
        <v>373</v>
      </c>
      <c r="E24" s="669"/>
      <c r="F24" s="669"/>
      <c r="G24" s="669"/>
      <c r="H24" s="669"/>
      <c r="I24" s="669"/>
      <c r="J24" s="669"/>
      <c r="K24" s="669"/>
      <c r="L24" s="248"/>
      <c r="M24" s="85"/>
    </row>
    <row r="25" spans="1:13" ht="15" customHeight="1" hidden="1">
      <c r="A25" s="9"/>
      <c r="B25" s="9"/>
      <c r="C25" s="22"/>
      <c r="D25" s="9" t="s">
        <v>668</v>
      </c>
      <c r="E25" s="669">
        <v>100000</v>
      </c>
      <c r="F25" s="669"/>
      <c r="G25" s="669"/>
      <c r="H25" s="669"/>
      <c r="I25" s="669"/>
      <c r="J25" s="669"/>
      <c r="K25" s="669"/>
      <c r="L25" s="248"/>
      <c r="M25" s="85"/>
    </row>
    <row r="26" spans="1:13" ht="15" customHeight="1" hidden="1">
      <c r="A26" s="9"/>
      <c r="B26" s="9"/>
      <c r="C26" s="22"/>
      <c r="D26" s="9" t="s">
        <v>667</v>
      </c>
      <c r="E26" s="669">
        <v>24000</v>
      </c>
      <c r="F26" s="669"/>
      <c r="G26" s="669"/>
      <c r="H26" s="669"/>
      <c r="I26" s="669"/>
      <c r="J26" s="669"/>
      <c r="K26" s="669"/>
      <c r="L26" s="248"/>
      <c r="M26" s="85"/>
    </row>
    <row r="27" spans="1:13" ht="15" customHeight="1" hidden="1">
      <c r="A27" s="20">
        <v>600</v>
      </c>
      <c r="B27" s="20">
        <v>60014</v>
      </c>
      <c r="C27" s="7">
        <v>6610</v>
      </c>
      <c r="D27" s="7" t="s">
        <v>666</v>
      </c>
      <c r="E27" s="669">
        <f>E29</f>
        <v>0</v>
      </c>
      <c r="F27" s="669"/>
      <c r="G27" s="669"/>
      <c r="H27" s="669"/>
      <c r="I27" s="669"/>
      <c r="J27" s="669"/>
      <c r="K27" s="669"/>
      <c r="L27" s="247"/>
      <c r="M27" s="85"/>
    </row>
    <row r="28" spans="1:13" ht="11.25" customHeight="1" hidden="1">
      <c r="A28" s="9"/>
      <c r="B28" s="9"/>
      <c r="C28" s="22"/>
      <c r="D28" s="74" t="s">
        <v>373</v>
      </c>
      <c r="E28" s="669"/>
      <c r="F28" s="669"/>
      <c r="G28" s="669"/>
      <c r="H28" s="669"/>
      <c r="I28" s="669"/>
      <c r="J28" s="669"/>
      <c r="K28" s="669"/>
      <c r="L28" s="248"/>
      <c r="M28" s="85"/>
    </row>
    <row r="29" spans="1:13" ht="15" customHeight="1" hidden="1">
      <c r="A29" s="9"/>
      <c r="B29" s="9"/>
      <c r="C29" s="22"/>
      <c r="D29" s="9" t="s">
        <v>668</v>
      </c>
      <c r="E29" s="669">
        <v>0</v>
      </c>
      <c r="F29" s="669"/>
      <c r="G29" s="669"/>
      <c r="H29" s="669"/>
      <c r="I29" s="669"/>
      <c r="J29" s="669"/>
      <c r="K29" s="669"/>
      <c r="L29" s="248"/>
      <c r="M29" s="85"/>
    </row>
    <row r="30" spans="1:13" ht="15.75" customHeight="1" hidden="1">
      <c r="A30" s="7">
        <v>630</v>
      </c>
      <c r="B30" s="7">
        <v>63001</v>
      </c>
      <c r="C30" s="7">
        <v>6620</v>
      </c>
      <c r="D30" s="7" t="s">
        <v>661</v>
      </c>
      <c r="E30" s="670">
        <f>E32</f>
        <v>0</v>
      </c>
      <c r="F30" s="670"/>
      <c r="G30" s="670"/>
      <c r="H30" s="670"/>
      <c r="I30" s="670"/>
      <c r="J30" s="670"/>
      <c r="K30" s="670"/>
      <c r="L30" s="247"/>
      <c r="M30" s="85"/>
    </row>
    <row r="31" spans="1:13" ht="12" customHeight="1" hidden="1">
      <c r="A31" s="22"/>
      <c r="B31" s="22"/>
      <c r="C31" s="22"/>
      <c r="D31" s="74" t="s">
        <v>373</v>
      </c>
      <c r="E31" s="669"/>
      <c r="F31" s="669"/>
      <c r="G31" s="669"/>
      <c r="H31" s="669"/>
      <c r="I31" s="669"/>
      <c r="J31" s="669"/>
      <c r="K31" s="669"/>
      <c r="L31" s="248"/>
      <c r="M31" s="85"/>
    </row>
    <row r="32" spans="1:13" ht="26.25" customHeight="1" hidden="1">
      <c r="A32" s="22"/>
      <c r="B32" s="22"/>
      <c r="C32" s="22"/>
      <c r="D32" s="47" t="s">
        <v>662</v>
      </c>
      <c r="E32" s="669">
        <v>0</v>
      </c>
      <c r="F32" s="669"/>
      <c r="G32" s="669"/>
      <c r="H32" s="669"/>
      <c r="I32" s="669"/>
      <c r="J32" s="669"/>
      <c r="K32" s="669"/>
      <c r="L32" s="248"/>
      <c r="M32" s="85"/>
    </row>
    <row r="33" spans="1:13" ht="17.25" customHeight="1" hidden="1">
      <c r="A33" s="7">
        <v>630</v>
      </c>
      <c r="B33" s="7">
        <v>63001</v>
      </c>
      <c r="C33" s="7">
        <v>6610</v>
      </c>
      <c r="D33" s="7" t="s">
        <v>661</v>
      </c>
      <c r="E33" s="669">
        <v>0</v>
      </c>
      <c r="F33" s="669"/>
      <c r="G33" s="669"/>
      <c r="H33" s="669"/>
      <c r="I33" s="669"/>
      <c r="J33" s="669"/>
      <c r="K33" s="669"/>
      <c r="L33" s="247"/>
      <c r="M33" s="85"/>
    </row>
    <row r="34" spans="1:13" ht="10.5" customHeight="1" hidden="1">
      <c r="A34" s="22"/>
      <c r="B34" s="22"/>
      <c r="C34" s="22"/>
      <c r="D34" s="74" t="s">
        <v>373</v>
      </c>
      <c r="E34" s="669">
        <v>0</v>
      </c>
      <c r="F34" s="669"/>
      <c r="G34" s="669"/>
      <c r="H34" s="669"/>
      <c r="I34" s="669"/>
      <c r="J34" s="669"/>
      <c r="K34" s="669"/>
      <c r="L34" s="248"/>
      <c r="M34" s="85"/>
    </row>
    <row r="35" spans="1:13" ht="15.75" customHeight="1" hidden="1">
      <c r="A35" s="22"/>
      <c r="B35" s="22"/>
      <c r="C35" s="22"/>
      <c r="D35" s="47" t="s">
        <v>668</v>
      </c>
      <c r="E35" s="669">
        <v>0</v>
      </c>
      <c r="F35" s="669"/>
      <c r="G35" s="669"/>
      <c r="H35" s="669"/>
      <c r="I35" s="669"/>
      <c r="J35" s="669"/>
      <c r="K35" s="669"/>
      <c r="L35" s="248"/>
      <c r="M35" s="85"/>
    </row>
    <row r="36" spans="1:13" ht="15.75" customHeight="1" hidden="1">
      <c r="A36" s="10" t="s">
        <v>678</v>
      </c>
      <c r="B36" s="10" t="s">
        <v>480</v>
      </c>
      <c r="C36" s="7">
        <v>2310</v>
      </c>
      <c r="D36" s="21" t="s">
        <v>72</v>
      </c>
      <c r="E36" s="670">
        <v>0</v>
      </c>
      <c r="F36" s="670"/>
      <c r="G36" s="670"/>
      <c r="H36" s="670"/>
      <c r="I36" s="670"/>
      <c r="J36" s="670"/>
      <c r="K36" s="670"/>
      <c r="L36" s="247"/>
      <c r="M36" s="85"/>
    </row>
    <row r="37" spans="1:13" ht="11.25" customHeight="1" hidden="1">
      <c r="A37" s="12"/>
      <c r="B37" s="12"/>
      <c r="C37" s="22"/>
      <c r="D37" s="73" t="s">
        <v>373</v>
      </c>
      <c r="E37" s="669">
        <v>0</v>
      </c>
      <c r="F37" s="669"/>
      <c r="G37" s="669"/>
      <c r="H37" s="669"/>
      <c r="I37" s="669"/>
      <c r="J37" s="669"/>
      <c r="K37" s="669"/>
      <c r="L37" s="248"/>
      <c r="M37" s="85"/>
    </row>
    <row r="38" spans="1:13" ht="15.75" customHeight="1" hidden="1">
      <c r="A38" s="12"/>
      <c r="B38" s="12"/>
      <c r="C38" s="22"/>
      <c r="D38" s="47" t="s">
        <v>647</v>
      </c>
      <c r="E38" s="669">
        <v>0</v>
      </c>
      <c r="F38" s="669"/>
      <c r="G38" s="669"/>
      <c r="H38" s="669"/>
      <c r="I38" s="669"/>
      <c r="J38" s="669"/>
      <c r="K38" s="669"/>
      <c r="L38" s="248"/>
      <c r="M38" s="85"/>
    </row>
    <row r="39" spans="1:13" ht="21.75" customHeight="1">
      <c r="A39" s="473">
        <v>750</v>
      </c>
      <c r="B39" s="473">
        <v>75020</v>
      </c>
      <c r="C39" s="470"/>
      <c r="D39" s="135" t="s">
        <v>67</v>
      </c>
      <c r="E39" s="667">
        <f>E40</f>
        <v>0</v>
      </c>
      <c r="F39" s="667">
        <f aca="true" t="shared" si="5" ref="F39:K39">F40+F41</f>
        <v>7734</v>
      </c>
      <c r="G39" s="667">
        <f t="shared" si="5"/>
        <v>7734</v>
      </c>
      <c r="H39" s="667">
        <f t="shared" si="5"/>
        <v>0</v>
      </c>
      <c r="I39" s="667">
        <f t="shared" si="5"/>
        <v>0</v>
      </c>
      <c r="J39" s="667">
        <f t="shared" si="5"/>
        <v>7734</v>
      </c>
      <c r="K39" s="667">
        <f t="shared" si="5"/>
        <v>0</v>
      </c>
      <c r="L39" s="247"/>
      <c r="M39" s="85"/>
    </row>
    <row r="40" spans="1:13" ht="25.5" customHeight="1">
      <c r="A40" s="2"/>
      <c r="B40" s="2"/>
      <c r="C40" s="641">
        <v>2310</v>
      </c>
      <c r="D40" s="311" t="s">
        <v>963</v>
      </c>
      <c r="E40" s="669"/>
      <c r="F40" s="669">
        <f>'Z 2 '!E112</f>
        <v>5000</v>
      </c>
      <c r="G40" s="669">
        <f>F40</f>
        <v>5000</v>
      </c>
      <c r="H40" s="669"/>
      <c r="I40" s="669"/>
      <c r="J40" s="669">
        <f>F40</f>
        <v>5000</v>
      </c>
      <c r="K40" s="669"/>
      <c r="L40" s="250"/>
      <c r="M40" s="85"/>
    </row>
    <row r="41" spans="1:13" ht="25.5" customHeight="1">
      <c r="A41" s="2"/>
      <c r="B41" s="2"/>
      <c r="C41" s="641">
        <v>2330</v>
      </c>
      <c r="D41" s="311" t="s">
        <v>183</v>
      </c>
      <c r="E41" s="669"/>
      <c r="F41" s="669">
        <f>'Z 2 '!E113</f>
        <v>2734</v>
      </c>
      <c r="G41" s="669">
        <f>F41</f>
        <v>2734</v>
      </c>
      <c r="H41" s="669"/>
      <c r="I41" s="669"/>
      <c r="J41" s="669">
        <f>G41</f>
        <v>2734</v>
      </c>
      <c r="K41" s="669"/>
      <c r="L41" s="250"/>
      <c r="M41" s="85"/>
    </row>
    <row r="42" spans="1:13" ht="21.75" customHeight="1">
      <c r="A42" s="474">
        <v>750</v>
      </c>
      <c r="B42" s="474">
        <v>75075</v>
      </c>
      <c r="C42" s="474"/>
      <c r="D42" s="467" t="s">
        <v>931</v>
      </c>
      <c r="E42" s="667">
        <f>E43</f>
        <v>64244</v>
      </c>
      <c r="F42" s="667">
        <f aca="true" t="shared" si="6" ref="F42:K42">F44+F45+F46+F47+F48+F49+F50</f>
        <v>64244</v>
      </c>
      <c r="G42" s="667">
        <f t="shared" si="6"/>
        <v>64244</v>
      </c>
      <c r="H42" s="667">
        <f t="shared" si="6"/>
        <v>4852</v>
      </c>
      <c r="I42" s="667">
        <f t="shared" si="6"/>
        <v>298</v>
      </c>
      <c r="J42" s="667">
        <f t="shared" si="6"/>
        <v>0</v>
      </c>
      <c r="K42" s="667">
        <f t="shared" si="6"/>
        <v>0</v>
      </c>
      <c r="L42" s="250"/>
      <c r="M42" s="85"/>
    </row>
    <row r="43" spans="1:13" ht="20.25" customHeight="1">
      <c r="A43" s="2"/>
      <c r="B43" s="2"/>
      <c r="C43" s="641">
        <v>2326</v>
      </c>
      <c r="D43" s="643" t="s">
        <v>221</v>
      </c>
      <c r="E43" s="669">
        <f>'Z 1'!G58</f>
        <v>64244</v>
      </c>
      <c r="F43" s="669"/>
      <c r="G43" s="669"/>
      <c r="H43" s="669"/>
      <c r="I43" s="669"/>
      <c r="J43" s="669"/>
      <c r="K43" s="669"/>
      <c r="L43" s="250"/>
      <c r="M43" s="85"/>
    </row>
    <row r="44" spans="1:13" ht="15" customHeight="1">
      <c r="A44" s="2"/>
      <c r="B44" s="2"/>
      <c r="C44" s="641">
        <v>4116</v>
      </c>
      <c r="D44" s="644" t="s">
        <v>243</v>
      </c>
      <c r="E44" s="669"/>
      <c r="F44" s="669">
        <v>256</v>
      </c>
      <c r="G44" s="669">
        <f aca="true" t="shared" si="7" ref="G44:G50">F44</f>
        <v>256</v>
      </c>
      <c r="H44" s="669"/>
      <c r="I44" s="669">
        <f>G44</f>
        <v>256</v>
      </c>
      <c r="J44" s="669"/>
      <c r="K44" s="669"/>
      <c r="L44" s="250"/>
      <c r="M44" s="85"/>
    </row>
    <row r="45" spans="1:13" ht="12" customHeight="1">
      <c r="A45" s="2"/>
      <c r="B45" s="2"/>
      <c r="C45" s="641">
        <v>4126</v>
      </c>
      <c r="D45" s="645" t="s">
        <v>941</v>
      </c>
      <c r="E45" s="669"/>
      <c r="F45" s="669">
        <v>42</v>
      </c>
      <c r="G45" s="669">
        <f t="shared" si="7"/>
        <v>42</v>
      </c>
      <c r="H45" s="669"/>
      <c r="I45" s="669">
        <f>G45</f>
        <v>42</v>
      </c>
      <c r="J45" s="669"/>
      <c r="K45" s="669"/>
      <c r="L45" s="250"/>
      <c r="M45" s="85"/>
    </row>
    <row r="46" spans="1:13" ht="13.5" customHeight="1">
      <c r="A46" s="2"/>
      <c r="B46" s="2"/>
      <c r="C46" s="641">
        <v>4176</v>
      </c>
      <c r="D46" s="644" t="s">
        <v>570</v>
      </c>
      <c r="E46" s="669"/>
      <c r="F46" s="669">
        <v>4852</v>
      </c>
      <c r="G46" s="669">
        <f t="shared" si="7"/>
        <v>4852</v>
      </c>
      <c r="H46" s="669">
        <f>G46</f>
        <v>4852</v>
      </c>
      <c r="I46" s="669"/>
      <c r="J46" s="669"/>
      <c r="K46" s="669"/>
      <c r="L46" s="250"/>
      <c r="M46" s="85"/>
    </row>
    <row r="47" spans="1:13" ht="13.5" customHeight="1">
      <c r="A47" s="2"/>
      <c r="B47" s="2"/>
      <c r="C47" s="641">
        <v>4216</v>
      </c>
      <c r="D47" s="644" t="s">
        <v>11</v>
      </c>
      <c r="E47" s="669"/>
      <c r="F47" s="669">
        <v>500</v>
      </c>
      <c r="G47" s="669">
        <f t="shared" si="7"/>
        <v>500</v>
      </c>
      <c r="H47" s="669"/>
      <c r="I47" s="669"/>
      <c r="J47" s="669"/>
      <c r="K47" s="669"/>
      <c r="L47" s="250"/>
      <c r="M47" s="85"/>
    </row>
    <row r="48" spans="1:13" ht="12" customHeight="1">
      <c r="A48" s="2"/>
      <c r="B48" s="2"/>
      <c r="C48" s="641">
        <v>4306</v>
      </c>
      <c r="D48" s="645" t="s">
        <v>95</v>
      </c>
      <c r="E48" s="669"/>
      <c r="F48" s="669">
        <v>58425</v>
      </c>
      <c r="G48" s="669">
        <f t="shared" si="7"/>
        <v>58425</v>
      </c>
      <c r="H48" s="669"/>
      <c r="I48" s="669"/>
      <c r="J48" s="669"/>
      <c r="K48" s="669"/>
      <c r="L48" s="250"/>
      <c r="M48" s="85"/>
    </row>
    <row r="49" spans="1:13" ht="11.25" customHeight="1">
      <c r="A49" s="2"/>
      <c r="B49" s="2"/>
      <c r="C49" s="641">
        <v>4426</v>
      </c>
      <c r="D49" s="644" t="s">
        <v>671</v>
      </c>
      <c r="E49" s="669"/>
      <c r="F49" s="669">
        <v>75</v>
      </c>
      <c r="G49" s="669">
        <f t="shared" si="7"/>
        <v>75</v>
      </c>
      <c r="H49" s="669"/>
      <c r="I49" s="669"/>
      <c r="J49" s="669"/>
      <c r="K49" s="669"/>
      <c r="L49" s="250"/>
      <c r="M49" s="85"/>
    </row>
    <row r="50" spans="1:13" ht="12" customHeight="1">
      <c r="A50" s="2"/>
      <c r="B50" s="2"/>
      <c r="C50" s="641">
        <v>4436</v>
      </c>
      <c r="D50" s="645" t="s">
        <v>945</v>
      </c>
      <c r="E50" s="669"/>
      <c r="F50" s="669">
        <v>94</v>
      </c>
      <c r="G50" s="669">
        <f t="shared" si="7"/>
        <v>94</v>
      </c>
      <c r="H50" s="669"/>
      <c r="I50" s="669"/>
      <c r="J50" s="669"/>
      <c r="K50" s="669"/>
      <c r="L50" s="250"/>
      <c r="M50" s="85"/>
    </row>
    <row r="51" spans="1:13" ht="17.25" customHeight="1">
      <c r="A51" s="474">
        <v>801</v>
      </c>
      <c r="B51" s="474">
        <v>80146</v>
      </c>
      <c r="C51" s="474"/>
      <c r="D51" s="468" t="s">
        <v>206</v>
      </c>
      <c r="E51" s="667">
        <f>E52</f>
        <v>0</v>
      </c>
      <c r="F51" s="667">
        <f aca="true" t="shared" si="8" ref="F51:K51">F52</f>
        <v>12000</v>
      </c>
      <c r="G51" s="667">
        <f t="shared" si="8"/>
        <v>12000</v>
      </c>
      <c r="H51" s="667">
        <f t="shared" si="8"/>
        <v>0</v>
      </c>
      <c r="I51" s="667">
        <f t="shared" si="8"/>
        <v>0</v>
      </c>
      <c r="J51" s="667">
        <f t="shared" si="8"/>
        <v>12000</v>
      </c>
      <c r="K51" s="667">
        <f t="shared" si="8"/>
        <v>0</v>
      </c>
      <c r="L51" s="250"/>
      <c r="M51" s="85"/>
    </row>
    <row r="52" spans="1:13" ht="17.25" customHeight="1">
      <c r="A52" s="2"/>
      <c r="B52" s="2"/>
      <c r="C52" s="641">
        <v>2320</v>
      </c>
      <c r="D52" s="106" t="s">
        <v>222</v>
      </c>
      <c r="E52" s="669"/>
      <c r="F52" s="669">
        <f>'Z 2 '!E392</f>
        <v>12000</v>
      </c>
      <c r="G52" s="669">
        <f>F52</f>
        <v>12000</v>
      </c>
      <c r="H52" s="669"/>
      <c r="I52" s="669"/>
      <c r="J52" s="669">
        <f>F52</f>
        <v>12000</v>
      </c>
      <c r="K52" s="669"/>
      <c r="L52" s="250"/>
      <c r="M52" s="85"/>
    </row>
    <row r="53" spans="1:13" ht="17.25" customHeight="1">
      <c r="A53" s="474">
        <v>851</v>
      </c>
      <c r="B53" s="474">
        <v>85195</v>
      </c>
      <c r="C53" s="474"/>
      <c r="D53" s="467" t="s">
        <v>211</v>
      </c>
      <c r="E53" s="667">
        <f>E54</f>
        <v>130000</v>
      </c>
      <c r="F53" s="667">
        <f aca="true" t="shared" si="9" ref="F53:K53">F55</f>
        <v>130000</v>
      </c>
      <c r="G53" s="667">
        <f t="shared" si="9"/>
        <v>0</v>
      </c>
      <c r="H53" s="667">
        <f t="shared" si="9"/>
        <v>0</v>
      </c>
      <c r="I53" s="667">
        <f t="shared" si="9"/>
        <v>0</v>
      </c>
      <c r="J53" s="667">
        <f t="shared" si="9"/>
        <v>0</v>
      </c>
      <c r="K53" s="667">
        <f t="shared" si="9"/>
        <v>130000</v>
      </c>
      <c r="L53" s="250"/>
      <c r="M53" s="85"/>
    </row>
    <row r="54" spans="1:13" ht="25.5" customHeight="1">
      <c r="A54" s="2"/>
      <c r="B54" s="2"/>
      <c r="C54" s="641">
        <v>6300</v>
      </c>
      <c r="D54" s="106" t="s">
        <v>223</v>
      </c>
      <c r="E54" s="669">
        <f>'Z 1'!G119</f>
        <v>130000</v>
      </c>
      <c r="F54" s="669"/>
      <c r="G54" s="669"/>
      <c r="H54" s="669"/>
      <c r="I54" s="669"/>
      <c r="J54" s="669"/>
      <c r="K54" s="669"/>
      <c r="L54" s="250"/>
      <c r="M54" s="85"/>
    </row>
    <row r="55" spans="1:13" ht="19.5" customHeight="1">
      <c r="A55" s="2"/>
      <c r="B55" s="2"/>
      <c r="C55" s="641">
        <v>6050</v>
      </c>
      <c r="D55" s="106" t="s">
        <v>225</v>
      </c>
      <c r="E55" s="669"/>
      <c r="F55" s="669">
        <f>'Z 2 '!E465</f>
        <v>130000</v>
      </c>
      <c r="G55" s="669"/>
      <c r="H55" s="669"/>
      <c r="I55" s="669"/>
      <c r="J55" s="669"/>
      <c r="K55" s="669">
        <f>F55</f>
        <v>130000</v>
      </c>
      <c r="L55" s="250"/>
      <c r="M55" s="85"/>
    </row>
    <row r="56" spans="1:13" ht="22.5" customHeight="1">
      <c r="A56" s="470">
        <v>852</v>
      </c>
      <c r="B56" s="473">
        <v>85201</v>
      </c>
      <c r="C56" s="470">
        <v>2320</v>
      </c>
      <c r="D56" s="475" t="s">
        <v>81</v>
      </c>
      <c r="E56" s="667">
        <f>E57</f>
        <v>352724</v>
      </c>
      <c r="F56" s="667">
        <f aca="true" t="shared" si="10" ref="F56:K56">F58+F59+F60+F61+F62+F63+F64</f>
        <v>461704</v>
      </c>
      <c r="G56" s="667">
        <f t="shared" si="10"/>
        <v>461704</v>
      </c>
      <c r="H56" s="667">
        <f t="shared" si="10"/>
        <v>0</v>
      </c>
      <c r="I56" s="667">
        <f t="shared" si="10"/>
        <v>0</v>
      </c>
      <c r="J56" s="667">
        <f t="shared" si="10"/>
        <v>108980</v>
      </c>
      <c r="K56" s="667">
        <f t="shared" si="10"/>
        <v>0</v>
      </c>
      <c r="L56" s="247"/>
      <c r="M56" s="85"/>
    </row>
    <row r="57" spans="1:13" ht="18" customHeight="1">
      <c r="A57" s="2"/>
      <c r="B57" s="641"/>
      <c r="C57" s="641">
        <v>2320</v>
      </c>
      <c r="D57" s="106" t="s">
        <v>224</v>
      </c>
      <c r="E57" s="669">
        <f>'Z 1'!G125</f>
        <v>352724</v>
      </c>
      <c r="F57" s="669">
        <v>0</v>
      </c>
      <c r="G57" s="669">
        <f>F57</f>
        <v>0</v>
      </c>
      <c r="H57" s="669"/>
      <c r="I57" s="669"/>
      <c r="J57" s="669">
        <f>G57</f>
        <v>0</v>
      </c>
      <c r="K57" s="669"/>
      <c r="L57" s="250"/>
      <c r="M57" s="85"/>
    </row>
    <row r="58" spans="1:13" ht="18.75" customHeight="1">
      <c r="A58" s="2"/>
      <c r="B58" s="641"/>
      <c r="C58" s="641">
        <v>2320</v>
      </c>
      <c r="D58" s="106" t="s">
        <v>429</v>
      </c>
      <c r="E58" s="669">
        <v>0</v>
      </c>
      <c r="F58" s="669">
        <f>'Z 2 '!E468</f>
        <v>108980</v>
      </c>
      <c r="G58" s="669">
        <f aca="true" t="shared" si="11" ref="G58:G64">F58</f>
        <v>108980</v>
      </c>
      <c r="H58" s="669"/>
      <c r="I58" s="669"/>
      <c r="J58" s="669">
        <f>G58</f>
        <v>108980</v>
      </c>
      <c r="K58" s="669"/>
      <c r="L58" s="250"/>
      <c r="M58" s="85"/>
    </row>
    <row r="59" spans="1:13" ht="15" customHeight="1">
      <c r="A59" s="5"/>
      <c r="B59" s="567"/>
      <c r="C59" s="641">
        <v>3110</v>
      </c>
      <c r="D59" s="642" t="s">
        <v>234</v>
      </c>
      <c r="E59" s="669"/>
      <c r="F59" s="669">
        <v>76644</v>
      </c>
      <c r="G59" s="669">
        <f t="shared" si="11"/>
        <v>76644</v>
      </c>
      <c r="H59" s="669"/>
      <c r="I59" s="669"/>
      <c r="J59" s="669"/>
      <c r="K59" s="669"/>
      <c r="L59" s="250"/>
      <c r="M59" s="85"/>
    </row>
    <row r="60" spans="1:13" ht="16.5" customHeight="1">
      <c r="A60" s="5"/>
      <c r="B60" s="567"/>
      <c r="C60" s="641">
        <v>4210</v>
      </c>
      <c r="D60" s="642" t="s">
        <v>11</v>
      </c>
      <c r="E60" s="669"/>
      <c r="F60" s="669">
        <v>71888</v>
      </c>
      <c r="G60" s="669">
        <f t="shared" si="11"/>
        <v>71888</v>
      </c>
      <c r="H60" s="669"/>
      <c r="I60" s="669"/>
      <c r="J60" s="669"/>
      <c r="K60" s="669"/>
      <c r="L60" s="250"/>
      <c r="M60" s="85"/>
    </row>
    <row r="61" spans="1:13" ht="15" customHeight="1">
      <c r="A61" s="5"/>
      <c r="B61" s="567"/>
      <c r="C61" s="641">
        <v>4220</v>
      </c>
      <c r="D61" s="642" t="s">
        <v>709</v>
      </c>
      <c r="E61" s="669"/>
      <c r="F61" s="669">
        <v>106395</v>
      </c>
      <c r="G61" s="669">
        <f t="shared" si="11"/>
        <v>106395</v>
      </c>
      <c r="H61" s="669"/>
      <c r="I61" s="669"/>
      <c r="J61" s="669"/>
      <c r="K61" s="669"/>
      <c r="L61" s="250"/>
      <c r="M61" s="85"/>
    </row>
    <row r="62" spans="1:13" ht="15" customHeight="1">
      <c r="A62" s="5"/>
      <c r="B62" s="567"/>
      <c r="C62" s="641">
        <v>4230</v>
      </c>
      <c r="D62" s="567" t="s">
        <v>239</v>
      </c>
      <c r="E62" s="669"/>
      <c r="F62" s="669">
        <v>4212</v>
      </c>
      <c r="G62" s="669">
        <f t="shared" si="11"/>
        <v>4212</v>
      </c>
      <c r="H62" s="669"/>
      <c r="I62" s="669"/>
      <c r="J62" s="669"/>
      <c r="K62" s="669"/>
      <c r="L62" s="250"/>
      <c r="M62" s="85"/>
    </row>
    <row r="63" spans="1:13" ht="15" customHeight="1">
      <c r="A63" s="5"/>
      <c r="B63" s="567"/>
      <c r="C63" s="641">
        <v>4260</v>
      </c>
      <c r="D63" s="642" t="s">
        <v>93</v>
      </c>
      <c r="E63" s="669"/>
      <c r="F63" s="669">
        <v>75758</v>
      </c>
      <c r="G63" s="669">
        <f t="shared" si="11"/>
        <v>75758</v>
      </c>
      <c r="H63" s="669"/>
      <c r="I63" s="669"/>
      <c r="J63" s="669"/>
      <c r="K63" s="669"/>
      <c r="L63" s="250"/>
      <c r="M63" s="85"/>
    </row>
    <row r="64" spans="1:13" ht="15" customHeight="1">
      <c r="A64" s="5"/>
      <c r="B64" s="567"/>
      <c r="C64" s="641">
        <v>4300</v>
      </c>
      <c r="D64" s="567" t="s">
        <v>95</v>
      </c>
      <c r="E64" s="669"/>
      <c r="F64" s="669">
        <v>17827</v>
      </c>
      <c r="G64" s="669">
        <f t="shared" si="11"/>
        <v>17827</v>
      </c>
      <c r="H64" s="669"/>
      <c r="I64" s="669"/>
      <c r="J64" s="669"/>
      <c r="K64" s="669"/>
      <c r="L64" s="250"/>
      <c r="M64" s="85"/>
    </row>
    <row r="65" spans="1:13" ht="21.75" customHeight="1">
      <c r="A65" s="469">
        <v>852</v>
      </c>
      <c r="B65" s="469">
        <v>85204</v>
      </c>
      <c r="C65" s="470"/>
      <c r="D65" s="135" t="s">
        <v>368</v>
      </c>
      <c r="E65" s="667">
        <f>E66+E67</f>
        <v>52522</v>
      </c>
      <c r="F65" s="667">
        <f aca="true" t="shared" si="12" ref="F65:K65">F68+F69+F70+F71+F72</f>
        <v>59828</v>
      </c>
      <c r="G65" s="667">
        <f t="shared" si="12"/>
        <v>59828</v>
      </c>
      <c r="H65" s="667">
        <f t="shared" si="12"/>
        <v>18776</v>
      </c>
      <c r="I65" s="667">
        <f t="shared" si="12"/>
        <v>3137</v>
      </c>
      <c r="J65" s="667">
        <f t="shared" si="12"/>
        <v>7306</v>
      </c>
      <c r="K65" s="667">
        <f t="shared" si="12"/>
        <v>0</v>
      </c>
      <c r="L65" s="247"/>
      <c r="M65" s="84"/>
    </row>
    <row r="66" spans="1:13" ht="20.25" customHeight="1">
      <c r="A66" s="5"/>
      <c r="B66" s="5"/>
      <c r="C66" s="641">
        <v>2310</v>
      </c>
      <c r="D66" s="643" t="s">
        <v>226</v>
      </c>
      <c r="E66" s="669">
        <f>'Z 1'!G135</f>
        <v>32854</v>
      </c>
      <c r="F66" s="669">
        <v>0</v>
      </c>
      <c r="G66" s="669"/>
      <c r="H66" s="669"/>
      <c r="I66" s="669"/>
      <c r="J66" s="669"/>
      <c r="K66" s="669"/>
      <c r="L66" s="250"/>
      <c r="M66" s="85"/>
    </row>
    <row r="67" spans="1:13" ht="21.75" customHeight="1">
      <c r="A67" s="5"/>
      <c r="B67" s="5"/>
      <c r="C67" s="641">
        <v>2320</v>
      </c>
      <c r="D67" s="106" t="s">
        <v>224</v>
      </c>
      <c r="E67" s="669">
        <f>'Z 1'!G136</f>
        <v>19668</v>
      </c>
      <c r="F67" s="669">
        <v>0</v>
      </c>
      <c r="G67" s="669">
        <f aca="true" t="shared" si="13" ref="G67:G72">F67</f>
        <v>0</v>
      </c>
      <c r="H67" s="669"/>
      <c r="I67" s="669"/>
      <c r="J67" s="669">
        <f>G67</f>
        <v>0</v>
      </c>
      <c r="K67" s="669"/>
      <c r="L67" s="250"/>
      <c r="M67" s="85"/>
    </row>
    <row r="68" spans="1:13" ht="22.5" customHeight="1">
      <c r="A68" s="5"/>
      <c r="B68" s="5"/>
      <c r="C68" s="641">
        <v>2320</v>
      </c>
      <c r="D68" s="106" t="s">
        <v>224</v>
      </c>
      <c r="E68" s="669">
        <v>0</v>
      </c>
      <c r="F68" s="669">
        <f>'Z 2 '!E530</f>
        <v>7306</v>
      </c>
      <c r="G68" s="669">
        <f t="shared" si="13"/>
        <v>7306</v>
      </c>
      <c r="H68" s="669"/>
      <c r="I68" s="669"/>
      <c r="J68" s="669">
        <f>G68</f>
        <v>7306</v>
      </c>
      <c r="K68" s="669"/>
      <c r="L68" s="250"/>
      <c r="M68" s="85"/>
    </row>
    <row r="69" spans="1:13" ht="17.25" customHeight="1">
      <c r="A69" s="8"/>
      <c r="B69" s="8"/>
      <c r="C69" s="641">
        <v>3110</v>
      </c>
      <c r="D69" s="642" t="s">
        <v>234</v>
      </c>
      <c r="E69" s="669">
        <v>0</v>
      </c>
      <c r="F69" s="669">
        <v>30609</v>
      </c>
      <c r="G69" s="669">
        <f t="shared" si="13"/>
        <v>30609</v>
      </c>
      <c r="H69" s="669"/>
      <c r="I69" s="669"/>
      <c r="J69" s="669"/>
      <c r="K69" s="669"/>
      <c r="L69" s="248"/>
      <c r="M69" s="85"/>
    </row>
    <row r="70" spans="1:13" ht="17.25" customHeight="1">
      <c r="A70" s="8"/>
      <c r="B70" s="8"/>
      <c r="C70" s="641">
        <v>4110</v>
      </c>
      <c r="D70" s="68" t="s">
        <v>70</v>
      </c>
      <c r="E70" s="669"/>
      <c r="F70" s="669">
        <v>2677</v>
      </c>
      <c r="G70" s="669">
        <f t="shared" si="13"/>
        <v>2677</v>
      </c>
      <c r="H70" s="669"/>
      <c r="I70" s="669">
        <f>G70</f>
        <v>2677</v>
      </c>
      <c r="J70" s="669"/>
      <c r="K70" s="669"/>
      <c r="L70" s="248"/>
      <c r="M70" s="85"/>
    </row>
    <row r="71" spans="1:13" ht="17.25" customHeight="1">
      <c r="A71" s="8"/>
      <c r="B71" s="8"/>
      <c r="C71" s="641">
        <v>4120</v>
      </c>
      <c r="D71" s="69" t="s">
        <v>9</v>
      </c>
      <c r="E71" s="669"/>
      <c r="F71" s="669">
        <v>460</v>
      </c>
      <c r="G71" s="669">
        <f t="shared" si="13"/>
        <v>460</v>
      </c>
      <c r="H71" s="669"/>
      <c r="I71" s="669">
        <f>G71</f>
        <v>460</v>
      </c>
      <c r="J71" s="669"/>
      <c r="K71" s="669"/>
      <c r="L71" s="248"/>
      <c r="M71" s="85"/>
    </row>
    <row r="72" spans="1:13" ht="17.25" customHeight="1">
      <c r="A72" s="8"/>
      <c r="B72" s="8"/>
      <c r="C72" s="641">
        <v>4170</v>
      </c>
      <c r="D72" s="69" t="s">
        <v>570</v>
      </c>
      <c r="E72" s="669"/>
      <c r="F72" s="669">
        <v>18776</v>
      </c>
      <c r="G72" s="669">
        <f t="shared" si="13"/>
        <v>18776</v>
      </c>
      <c r="H72" s="669">
        <f>G72</f>
        <v>18776</v>
      </c>
      <c r="I72" s="669"/>
      <c r="J72" s="669"/>
      <c r="K72" s="669"/>
      <c r="L72" s="248"/>
      <c r="M72" s="85"/>
    </row>
    <row r="73" spans="1:13" ht="24.75" customHeight="1">
      <c r="A73" s="469">
        <v>853</v>
      </c>
      <c r="B73" s="469">
        <v>85311</v>
      </c>
      <c r="C73" s="470"/>
      <c r="D73" s="135" t="s">
        <v>196</v>
      </c>
      <c r="E73" s="667">
        <f>E74</f>
        <v>0</v>
      </c>
      <c r="F73" s="667">
        <f aca="true" t="shared" si="14" ref="F73:K73">F74</f>
        <v>41426</v>
      </c>
      <c r="G73" s="667">
        <f t="shared" si="14"/>
        <v>41426</v>
      </c>
      <c r="H73" s="667">
        <f t="shared" si="14"/>
        <v>0</v>
      </c>
      <c r="I73" s="667">
        <f t="shared" si="14"/>
        <v>0</v>
      </c>
      <c r="J73" s="667">
        <f t="shared" si="14"/>
        <v>41426</v>
      </c>
      <c r="K73" s="667">
        <f t="shared" si="14"/>
        <v>0</v>
      </c>
      <c r="L73" s="247"/>
      <c r="M73" s="85"/>
    </row>
    <row r="74" spans="1:13" ht="20.25" customHeight="1">
      <c r="A74" s="8"/>
      <c r="B74" s="8"/>
      <c r="C74" s="51">
        <v>2310</v>
      </c>
      <c r="D74" s="68" t="s">
        <v>227</v>
      </c>
      <c r="E74" s="669">
        <v>0</v>
      </c>
      <c r="F74" s="669">
        <f>'Z 2 '!E588</f>
        <v>41426</v>
      </c>
      <c r="G74" s="669">
        <f>F74</f>
        <v>41426</v>
      </c>
      <c r="H74" s="669"/>
      <c r="I74" s="669"/>
      <c r="J74" s="669">
        <f>G74</f>
        <v>41426</v>
      </c>
      <c r="K74" s="669"/>
      <c r="L74" s="248"/>
      <c r="M74" s="85"/>
    </row>
    <row r="75" spans="1:13" ht="25.5" customHeight="1">
      <c r="A75" s="469">
        <v>921</v>
      </c>
      <c r="B75" s="469">
        <v>92116</v>
      </c>
      <c r="C75" s="470"/>
      <c r="D75" s="135" t="s">
        <v>374</v>
      </c>
      <c r="E75" s="667">
        <v>0</v>
      </c>
      <c r="F75" s="667">
        <f aca="true" t="shared" si="15" ref="F75:K75">F76</f>
        <v>33000</v>
      </c>
      <c r="G75" s="667">
        <f t="shared" si="15"/>
        <v>33000</v>
      </c>
      <c r="H75" s="667">
        <f t="shared" si="15"/>
        <v>0</v>
      </c>
      <c r="I75" s="667">
        <f t="shared" si="15"/>
        <v>0</v>
      </c>
      <c r="J75" s="667">
        <f t="shared" si="15"/>
        <v>33000</v>
      </c>
      <c r="K75" s="667">
        <f t="shared" si="15"/>
        <v>0</v>
      </c>
      <c r="L75" s="247"/>
      <c r="M75" s="85"/>
    </row>
    <row r="76" spans="1:13" ht="15.75" customHeight="1">
      <c r="A76" s="5"/>
      <c r="B76" s="5"/>
      <c r="C76" s="641">
        <v>2310</v>
      </c>
      <c r="D76" s="68" t="s">
        <v>227</v>
      </c>
      <c r="E76" s="669">
        <v>0</v>
      </c>
      <c r="F76" s="669">
        <f>'Z 2 '!E726</f>
        <v>33000</v>
      </c>
      <c r="G76" s="669">
        <f>F76</f>
        <v>33000</v>
      </c>
      <c r="H76" s="669"/>
      <c r="I76" s="669"/>
      <c r="J76" s="669">
        <f>G76</f>
        <v>33000</v>
      </c>
      <c r="K76" s="669"/>
      <c r="L76" s="250"/>
      <c r="M76" s="85"/>
    </row>
    <row r="77" spans="1:13" ht="21" customHeight="1">
      <c r="A77" s="89"/>
      <c r="B77" s="89"/>
      <c r="C77" s="88"/>
      <c r="D77" s="90" t="s">
        <v>560</v>
      </c>
      <c r="E77" s="668">
        <f>E8</f>
        <v>3331574</v>
      </c>
      <c r="F77" s="668">
        <f aca="true" t="shared" si="16" ref="F77:K77">F8</f>
        <v>3559951</v>
      </c>
      <c r="G77" s="668">
        <f t="shared" si="16"/>
        <v>684886</v>
      </c>
      <c r="H77" s="668">
        <f t="shared" si="16"/>
        <v>23628</v>
      </c>
      <c r="I77" s="668">
        <f t="shared" si="16"/>
        <v>3435</v>
      </c>
      <c r="J77" s="668">
        <f t="shared" si="16"/>
        <v>215396</v>
      </c>
      <c r="K77" s="668">
        <f t="shared" si="16"/>
        <v>2875065</v>
      </c>
      <c r="L77" s="247"/>
      <c r="M77" s="247"/>
    </row>
    <row r="78" spans="12:13" ht="10.5" customHeight="1" hidden="1">
      <c r="L78" s="85"/>
      <c r="M78" s="85"/>
    </row>
    <row r="79" spans="1:13" ht="15" customHeight="1">
      <c r="A79" s="769" t="s">
        <v>932</v>
      </c>
      <c r="B79" s="769"/>
      <c r="C79" s="769"/>
      <c r="D79" s="769"/>
      <c r="E79" s="769"/>
      <c r="F79" s="769"/>
      <c r="G79" s="769"/>
      <c r="H79" s="769"/>
      <c r="I79" s="769"/>
      <c r="J79" s="769"/>
      <c r="K79" s="769"/>
      <c r="L79" s="251"/>
      <c r="M79" s="85"/>
    </row>
    <row r="80" spans="1:13" ht="15" customHeight="1">
      <c r="A80" s="42"/>
      <c r="B80" s="42"/>
      <c r="C80" s="42"/>
      <c r="D80" s="42" t="s">
        <v>197</v>
      </c>
      <c r="E80" s="42"/>
      <c r="F80" s="42"/>
      <c r="G80" s="42"/>
      <c r="H80" s="42"/>
      <c r="I80" s="66"/>
      <c r="J80" s="66"/>
      <c r="K80" s="66"/>
      <c r="L80" s="252"/>
      <c r="M80" s="85"/>
    </row>
    <row r="81" spans="1:13" ht="7.5" customHeight="1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252"/>
      <c r="M81" s="85"/>
    </row>
    <row r="82" spans="1:12" ht="14.25" customHeight="1">
      <c r="A82" s="42"/>
      <c r="B82" s="42"/>
      <c r="C82" s="42"/>
      <c r="D82" s="42"/>
      <c r="E82" s="42"/>
      <c r="F82" s="42"/>
      <c r="G82" s="42"/>
      <c r="H82" s="42"/>
      <c r="I82" s="765"/>
      <c r="J82" s="765"/>
      <c r="K82" s="42"/>
      <c r="L82" s="42"/>
    </row>
    <row r="83" spans="1:12" ht="11.25" customHeight="1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12.75" customHeight="1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3.5" customHeight="1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2.75" customHeight="1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8" customHeight="1">
      <c r="A87" s="942"/>
      <c r="B87" s="943"/>
      <c r="C87" s="943"/>
      <c r="D87" s="943"/>
      <c r="E87" s="943"/>
      <c r="F87" s="943"/>
      <c r="G87" s="943"/>
      <c r="H87" s="943"/>
      <c r="I87" s="943"/>
      <c r="J87" s="943"/>
      <c r="K87" s="943"/>
      <c r="L87" s="200"/>
    </row>
    <row r="88" spans="1:12" ht="14.25" customHeight="1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4.25" customHeight="1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5" customHeight="1">
      <c r="A90" s="13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3.5" customHeight="1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15.75" customHeight="1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ht="15.75" customHeight="1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ht="15" customHeight="1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ht="24.75" customHeight="1">
      <c r="A95" s="944"/>
      <c r="B95" s="944"/>
      <c r="C95" s="944"/>
      <c r="D95" s="944"/>
      <c r="E95" s="944"/>
      <c r="F95" s="944"/>
      <c r="G95" s="944"/>
      <c r="H95" s="944"/>
      <c r="I95" s="944"/>
      <c r="J95" s="944"/>
      <c r="K95" s="944"/>
      <c r="L95" s="201"/>
    </row>
    <row r="96" spans="1:12" ht="54.75" customHeight="1">
      <c r="A96" s="944"/>
      <c r="B96" s="944"/>
      <c r="C96" s="944"/>
      <c r="D96" s="944"/>
      <c r="E96" s="944"/>
      <c r="F96" s="944"/>
      <c r="G96" s="944"/>
      <c r="H96" s="944"/>
      <c r="I96" s="944"/>
      <c r="J96" s="944"/>
      <c r="K96" s="944"/>
      <c r="L96" s="201"/>
    </row>
    <row r="97" spans="1:12" ht="18" customHeight="1" hidden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</row>
    <row r="98" spans="1:12" ht="15.75" customHeight="1" hidden="1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</row>
    <row r="99" spans="1:12" ht="12.7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</row>
    <row r="100" spans="1:12" ht="47.25" customHeight="1">
      <c r="A100" s="946"/>
      <c r="B100" s="946"/>
      <c r="C100" s="946"/>
      <c r="D100" s="946"/>
      <c r="E100" s="946"/>
      <c r="F100" s="946"/>
      <c r="G100" s="946"/>
      <c r="H100" s="946"/>
      <c r="I100" s="946"/>
      <c r="J100" s="946"/>
      <c r="K100" s="946"/>
      <c r="L100" s="202"/>
    </row>
    <row r="101" spans="1:12" ht="26.25" customHeight="1">
      <c r="A101" s="944"/>
      <c r="B101" s="944"/>
      <c r="C101" s="944"/>
      <c r="D101" s="944"/>
      <c r="E101" s="944"/>
      <c r="F101" s="944"/>
      <c r="G101" s="944"/>
      <c r="H101" s="944"/>
      <c r="I101" s="944"/>
      <c r="J101" s="944"/>
      <c r="K101" s="944"/>
      <c r="L101" s="201"/>
    </row>
    <row r="102" spans="1:12" ht="16.5" customHeight="1">
      <c r="A102" s="13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</row>
    <row r="103" spans="1:12" ht="15" customHeight="1">
      <c r="A103" s="944"/>
      <c r="B103" s="944"/>
      <c r="C103" s="944"/>
      <c r="D103" s="944"/>
      <c r="E103" s="944"/>
      <c r="F103" s="944"/>
      <c r="G103" s="944"/>
      <c r="H103" s="944"/>
      <c r="I103" s="944"/>
      <c r="J103" s="944"/>
      <c r="K103" s="944"/>
      <c r="L103" s="201"/>
    </row>
    <row r="104" spans="1:12" ht="37.5" customHeight="1">
      <c r="A104" s="944"/>
      <c r="B104" s="944"/>
      <c r="C104" s="944"/>
      <c r="D104" s="944"/>
      <c r="E104" s="944"/>
      <c r="F104" s="944"/>
      <c r="G104" s="944"/>
      <c r="H104" s="944"/>
      <c r="I104" s="944"/>
      <c r="J104" s="944"/>
      <c r="K104" s="944"/>
      <c r="L104" s="201"/>
    </row>
    <row r="105" spans="1:12" ht="27.75" customHeight="1">
      <c r="A105" s="944"/>
      <c r="B105" s="944"/>
      <c r="C105" s="944"/>
      <c r="D105" s="944"/>
      <c r="E105" s="944"/>
      <c r="F105" s="944"/>
      <c r="G105" s="944"/>
      <c r="H105" s="944"/>
      <c r="I105" s="944"/>
      <c r="J105" s="944"/>
      <c r="K105" s="944"/>
      <c r="L105" s="201"/>
    </row>
    <row r="106" spans="1:12" ht="27.75" customHeight="1">
      <c r="A106" s="944"/>
      <c r="B106" s="944"/>
      <c r="C106" s="944"/>
      <c r="D106" s="944"/>
      <c r="E106" s="944"/>
      <c r="F106" s="944"/>
      <c r="G106" s="944"/>
      <c r="H106" s="944"/>
      <c r="I106" s="944"/>
      <c r="J106" s="944"/>
      <c r="K106" s="944"/>
      <c r="L106" s="201"/>
    </row>
    <row r="107" spans="1:12" ht="12.75">
      <c r="A107" s="942"/>
      <c r="B107" s="943"/>
      <c r="C107" s="943"/>
      <c r="D107" s="943"/>
      <c r="E107" s="943"/>
      <c r="F107" s="943"/>
      <c r="G107" s="943"/>
      <c r="H107" s="943"/>
      <c r="I107" s="943"/>
      <c r="J107" s="943"/>
      <c r="K107" s="943"/>
      <c r="L107" s="200"/>
    </row>
    <row r="108" spans="1:12" ht="12.7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</row>
    <row r="109" spans="1:12" ht="12.7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</row>
    <row r="110" spans="1:12" ht="12.7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</row>
    <row r="111" spans="1:12" ht="12.7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</row>
    <row r="112" spans="1:12" ht="29.25" customHeight="1">
      <c r="A112" s="42"/>
      <c r="B112" s="42"/>
      <c r="C112" s="42"/>
      <c r="D112" s="945"/>
      <c r="E112" s="945"/>
      <c r="F112" s="945"/>
      <c r="G112" s="945"/>
      <c r="H112" s="945"/>
      <c r="I112" s="945"/>
      <c r="J112" s="945"/>
      <c r="K112" s="945"/>
      <c r="L112" s="199"/>
    </row>
  </sheetData>
  <sheetProtection/>
  <mergeCells count="23">
    <mergeCell ref="D112:K112"/>
    <mergeCell ref="A107:K107"/>
    <mergeCell ref="A103:K103"/>
    <mergeCell ref="A100:K100"/>
    <mergeCell ref="A101:K101"/>
    <mergeCell ref="A105:K105"/>
    <mergeCell ref="A106:K106"/>
    <mergeCell ref="A104:K104"/>
    <mergeCell ref="A87:K87"/>
    <mergeCell ref="A96:K96"/>
    <mergeCell ref="A95:K95"/>
    <mergeCell ref="D4:D6"/>
    <mergeCell ref="E4:E6"/>
    <mergeCell ref="K5:K6"/>
    <mergeCell ref="A79:K79"/>
    <mergeCell ref="I82:J82"/>
    <mergeCell ref="C1:K1"/>
    <mergeCell ref="A2:K2"/>
    <mergeCell ref="A4:C5"/>
    <mergeCell ref="F4:F6"/>
    <mergeCell ref="G5:G6"/>
    <mergeCell ref="H5:J5"/>
    <mergeCell ref="G4:K4"/>
  </mergeCells>
  <printOptions/>
  <pageMargins left="0.5905511811023623" right="0.5905511811023623" top="0.3937007874015748" bottom="0.5118110236220472" header="0.5118110236220472" footer="0.5118110236220472"/>
  <pageSetup horizontalDpi="360" verticalDpi="360" orientation="landscape" paperSize="9" scale="87" r:id="rId1"/>
  <headerFooter alignWithMargins="0">
    <oddFooter>&amp;CStrona &amp;P</oddFooter>
  </headerFooter>
  <rowBreaks count="1" manualBreakCount="1">
    <brk id="50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O25"/>
  <sheetViews>
    <sheetView zoomScalePageLayoutView="0" workbookViewId="0" topLeftCell="C8">
      <selection activeCell="L29" sqref="L29"/>
    </sheetView>
  </sheetViews>
  <sheetFormatPr defaultColWidth="9.00390625" defaultRowHeight="12.75"/>
  <cols>
    <col min="1" max="1" width="5.375" style="0" customWidth="1"/>
    <col min="2" max="2" width="27.875" style="0" customWidth="1"/>
    <col min="3" max="3" width="12.00390625" style="0" customWidth="1"/>
    <col min="4" max="5" width="10.25390625" style="0" customWidth="1"/>
    <col min="6" max="6" width="12.375" style="0" customWidth="1"/>
    <col min="7" max="7" width="11.375" style="0" customWidth="1"/>
    <col min="8" max="8" width="10.25390625" style="0" customWidth="1"/>
    <col min="9" max="9" width="11.25390625" style="0" customWidth="1"/>
    <col min="10" max="10" width="10.625" style="0" customWidth="1"/>
    <col min="11" max="11" width="16.125" style="0" customWidth="1"/>
  </cols>
  <sheetData>
    <row r="2" spans="7:14" ht="12.75">
      <c r="G2" s="646" t="s">
        <v>774</v>
      </c>
      <c r="H2" s="646"/>
      <c r="I2" s="646"/>
      <c r="J2" s="646"/>
      <c r="K2" s="646"/>
      <c r="L2" s="646"/>
      <c r="M2" s="646"/>
      <c r="N2" s="646"/>
    </row>
    <row r="4" spans="1:15" ht="28.5" customHeight="1">
      <c r="A4" s="956" t="s">
        <v>784</v>
      </c>
      <c r="B4" s="956"/>
      <c r="C4" s="956"/>
      <c r="D4" s="956"/>
      <c r="E4" s="956"/>
      <c r="F4" s="956"/>
      <c r="G4" s="956"/>
      <c r="H4" s="956"/>
      <c r="I4" s="956"/>
      <c r="J4" s="956"/>
      <c r="K4" s="956"/>
      <c r="L4" s="956"/>
      <c r="M4" s="956"/>
      <c r="N4" s="956"/>
      <c r="O4" s="956"/>
    </row>
    <row r="5" ht="25.5" customHeight="1" thickBot="1"/>
    <row r="6" spans="1:11" ht="19.5" customHeight="1">
      <c r="A6" s="957" t="s">
        <v>775</v>
      </c>
      <c r="B6" s="952" t="s">
        <v>574</v>
      </c>
      <c r="C6" s="951" t="s">
        <v>776</v>
      </c>
      <c r="D6" s="952" t="s">
        <v>580</v>
      </c>
      <c r="E6" s="952"/>
      <c r="F6" s="952"/>
      <c r="G6" s="952"/>
      <c r="H6" s="952" t="s">
        <v>330</v>
      </c>
      <c r="I6" s="952"/>
      <c r="J6" s="951" t="s">
        <v>777</v>
      </c>
      <c r="K6" s="960" t="s">
        <v>778</v>
      </c>
    </row>
    <row r="7" spans="1:11" ht="12.75">
      <c r="A7" s="958"/>
      <c r="B7" s="949"/>
      <c r="C7" s="950"/>
      <c r="D7" s="953" t="s">
        <v>779</v>
      </c>
      <c r="E7" s="949" t="s">
        <v>373</v>
      </c>
      <c r="F7" s="949"/>
      <c r="G7" s="949"/>
      <c r="H7" s="949" t="s">
        <v>779</v>
      </c>
      <c r="I7" s="950" t="s">
        <v>782</v>
      </c>
      <c r="J7" s="950"/>
      <c r="K7" s="961"/>
    </row>
    <row r="8" spans="1:11" ht="12.75">
      <c r="A8" s="958"/>
      <c r="B8" s="949"/>
      <c r="C8" s="950"/>
      <c r="D8" s="954"/>
      <c r="E8" s="950" t="s">
        <v>780</v>
      </c>
      <c r="F8" s="949" t="s">
        <v>373</v>
      </c>
      <c r="G8" s="949"/>
      <c r="H8" s="949"/>
      <c r="I8" s="950"/>
      <c r="J8" s="950"/>
      <c r="K8" s="961"/>
    </row>
    <row r="9" spans="1:11" ht="18.75" customHeight="1">
      <c r="A9" s="959"/>
      <c r="B9" s="949"/>
      <c r="C9" s="950"/>
      <c r="D9" s="955"/>
      <c r="E9" s="950"/>
      <c r="F9" s="649" t="s">
        <v>783</v>
      </c>
      <c r="G9" s="648" t="s">
        <v>781</v>
      </c>
      <c r="H9" s="949"/>
      <c r="I9" s="950"/>
      <c r="J9" s="950"/>
      <c r="K9" s="961"/>
    </row>
    <row r="10" spans="1:11" ht="12.75">
      <c r="A10" s="652" t="s">
        <v>387</v>
      </c>
      <c r="B10" s="647" t="s">
        <v>388</v>
      </c>
      <c r="C10" s="647" t="s">
        <v>390</v>
      </c>
      <c r="D10" s="647" t="s">
        <v>392</v>
      </c>
      <c r="E10" s="647" t="s">
        <v>394</v>
      </c>
      <c r="F10" s="647" t="s">
        <v>420</v>
      </c>
      <c r="G10" s="647" t="s">
        <v>421</v>
      </c>
      <c r="H10" s="647" t="s">
        <v>408</v>
      </c>
      <c r="I10" s="647" t="s">
        <v>472</v>
      </c>
      <c r="J10" s="647" t="s">
        <v>466</v>
      </c>
      <c r="K10" s="653" t="s">
        <v>663</v>
      </c>
    </row>
    <row r="11" spans="1:11" ht="12.75">
      <c r="A11" s="654" t="s">
        <v>379</v>
      </c>
      <c r="B11" s="663" t="s">
        <v>785</v>
      </c>
      <c r="C11" s="655">
        <f>C13</f>
        <v>8200</v>
      </c>
      <c r="D11" s="655">
        <f aca="true" t="shared" si="0" ref="D11:K11">D13</f>
        <v>414542</v>
      </c>
      <c r="E11" s="655">
        <f t="shared" si="0"/>
        <v>0</v>
      </c>
      <c r="F11" s="655">
        <f t="shared" si="0"/>
        <v>0</v>
      </c>
      <c r="G11" s="655">
        <f t="shared" si="0"/>
        <v>0</v>
      </c>
      <c r="H11" s="655">
        <f t="shared" si="0"/>
        <v>422742</v>
      </c>
      <c r="I11" s="655">
        <f t="shared" si="0"/>
        <v>0</v>
      </c>
      <c r="J11" s="655">
        <f t="shared" si="0"/>
        <v>0</v>
      </c>
      <c r="K11" s="656">
        <f t="shared" si="0"/>
        <v>0</v>
      </c>
    </row>
    <row r="12" spans="1:11" ht="15" customHeight="1">
      <c r="A12" s="348"/>
      <c r="B12" s="5" t="s">
        <v>300</v>
      </c>
      <c r="C12" s="651"/>
      <c r="D12" s="651"/>
      <c r="E12" s="651"/>
      <c r="F12" s="651"/>
      <c r="G12" s="651"/>
      <c r="H12" s="651"/>
      <c r="I12" s="651"/>
      <c r="J12" s="651"/>
      <c r="K12" s="357"/>
    </row>
    <row r="13" spans="1:11" ht="49.5" customHeight="1">
      <c r="A13" s="348"/>
      <c r="B13" s="337" t="s">
        <v>786</v>
      </c>
      <c r="C13" s="651">
        <v>8200</v>
      </c>
      <c r="D13" s="651">
        <v>414542</v>
      </c>
      <c r="E13" s="651"/>
      <c r="F13" s="651"/>
      <c r="G13" s="651"/>
      <c r="H13" s="651">
        <v>422742</v>
      </c>
      <c r="I13" s="651"/>
      <c r="J13" s="651">
        <f>C13+D13-H13</f>
        <v>0</v>
      </c>
      <c r="K13" s="357"/>
    </row>
    <row r="14" spans="1:11" ht="37.5" customHeight="1">
      <c r="A14" s="654" t="s">
        <v>381</v>
      </c>
      <c r="B14" s="662" t="s">
        <v>787</v>
      </c>
      <c r="C14" s="655">
        <f>C16+C17+C18+C19+C20</f>
        <v>0</v>
      </c>
      <c r="D14" s="655">
        <f aca="true" t="shared" si="1" ref="D14:K14">D16+D17+D18+D19+D20</f>
        <v>289510</v>
      </c>
      <c r="E14" s="655">
        <f t="shared" si="1"/>
        <v>0</v>
      </c>
      <c r="F14" s="655">
        <f t="shared" si="1"/>
        <v>0</v>
      </c>
      <c r="G14" s="655">
        <f t="shared" si="1"/>
        <v>0</v>
      </c>
      <c r="H14" s="655">
        <f t="shared" si="1"/>
        <v>289510</v>
      </c>
      <c r="I14" s="655">
        <f t="shared" si="1"/>
        <v>0</v>
      </c>
      <c r="J14" s="655">
        <f t="shared" si="1"/>
        <v>0</v>
      </c>
      <c r="K14" s="656">
        <f t="shared" si="1"/>
        <v>0</v>
      </c>
    </row>
    <row r="15" spans="1:11" ht="12.75">
      <c r="A15" s="348"/>
      <c r="B15" s="5" t="s">
        <v>300</v>
      </c>
      <c r="C15" s="651"/>
      <c r="D15" s="651"/>
      <c r="E15" s="651"/>
      <c r="F15" s="651"/>
      <c r="G15" s="651"/>
      <c r="H15" s="651"/>
      <c r="I15" s="651"/>
      <c r="J15" s="651">
        <f aca="true" t="shared" si="2" ref="J15:J20">C15+D15-H15</f>
        <v>0</v>
      </c>
      <c r="K15" s="357"/>
    </row>
    <row r="16" spans="1:11" ht="24">
      <c r="A16" s="348"/>
      <c r="B16" s="337" t="s">
        <v>788</v>
      </c>
      <c r="C16" s="651">
        <v>0</v>
      </c>
      <c r="D16" s="651">
        <v>97620</v>
      </c>
      <c r="E16" s="651"/>
      <c r="F16" s="651"/>
      <c r="G16" s="651"/>
      <c r="H16" s="651">
        <v>97620</v>
      </c>
      <c r="I16" s="651"/>
      <c r="J16" s="651">
        <f t="shared" si="2"/>
        <v>0</v>
      </c>
      <c r="K16" s="357"/>
    </row>
    <row r="17" spans="1:11" ht="24">
      <c r="A17" s="348"/>
      <c r="B17" s="337" t="s">
        <v>789</v>
      </c>
      <c r="C17" s="651">
        <v>0</v>
      </c>
      <c r="D17" s="651">
        <v>84300</v>
      </c>
      <c r="E17" s="651"/>
      <c r="F17" s="651"/>
      <c r="G17" s="651"/>
      <c r="H17" s="651">
        <v>84300</v>
      </c>
      <c r="I17" s="651"/>
      <c r="J17" s="651">
        <f t="shared" si="2"/>
        <v>0</v>
      </c>
      <c r="K17" s="357"/>
    </row>
    <row r="18" spans="1:11" ht="27" customHeight="1">
      <c r="A18" s="348"/>
      <c r="B18" s="337" t="s">
        <v>790</v>
      </c>
      <c r="C18" s="651">
        <v>0</v>
      </c>
      <c r="D18" s="651">
        <v>5540</v>
      </c>
      <c r="E18" s="651"/>
      <c r="F18" s="651"/>
      <c r="G18" s="651"/>
      <c r="H18" s="651">
        <v>5540</v>
      </c>
      <c r="I18" s="651"/>
      <c r="J18" s="651">
        <f t="shared" si="2"/>
        <v>0</v>
      </c>
      <c r="K18" s="357"/>
    </row>
    <row r="19" spans="1:11" ht="24">
      <c r="A19" s="348"/>
      <c r="B19" s="337" t="s">
        <v>791</v>
      </c>
      <c r="C19" s="651">
        <v>0</v>
      </c>
      <c r="D19" s="651">
        <v>2050</v>
      </c>
      <c r="E19" s="651"/>
      <c r="F19" s="651"/>
      <c r="G19" s="651"/>
      <c r="H19" s="651">
        <v>2050</v>
      </c>
      <c r="I19" s="651"/>
      <c r="J19" s="651">
        <f t="shared" si="2"/>
        <v>0</v>
      </c>
      <c r="K19" s="357"/>
    </row>
    <row r="20" spans="1:11" ht="24.75" thickBot="1">
      <c r="A20" s="657"/>
      <c r="B20" s="442" t="s">
        <v>792</v>
      </c>
      <c r="C20" s="658">
        <v>0</v>
      </c>
      <c r="D20" s="658">
        <v>100000</v>
      </c>
      <c r="E20" s="658"/>
      <c r="F20" s="658"/>
      <c r="G20" s="658"/>
      <c r="H20" s="658">
        <v>100000</v>
      </c>
      <c r="I20" s="658"/>
      <c r="J20" s="658">
        <f t="shared" si="2"/>
        <v>0</v>
      </c>
      <c r="K20" s="659"/>
    </row>
    <row r="21" spans="1:11" ht="20.25" customHeight="1" thickBot="1">
      <c r="A21" s="947" t="s">
        <v>299</v>
      </c>
      <c r="B21" s="948"/>
      <c r="C21" s="660">
        <f>C11+C14</f>
        <v>8200</v>
      </c>
      <c r="D21" s="660">
        <f aca="true" t="shared" si="3" ref="D21:K21">D11+D14</f>
        <v>704052</v>
      </c>
      <c r="E21" s="660">
        <f t="shared" si="3"/>
        <v>0</v>
      </c>
      <c r="F21" s="660">
        <f t="shared" si="3"/>
        <v>0</v>
      </c>
      <c r="G21" s="660">
        <f t="shared" si="3"/>
        <v>0</v>
      </c>
      <c r="H21" s="660">
        <f t="shared" si="3"/>
        <v>712252</v>
      </c>
      <c r="I21" s="660">
        <f t="shared" si="3"/>
        <v>0</v>
      </c>
      <c r="J21" s="660">
        <f t="shared" si="3"/>
        <v>0</v>
      </c>
      <c r="K21" s="661">
        <f t="shared" si="3"/>
        <v>0</v>
      </c>
    </row>
    <row r="22" spans="3:11" ht="12.75">
      <c r="C22" s="650"/>
      <c r="D22" s="650"/>
      <c r="E22" s="650"/>
      <c r="F22" s="650"/>
      <c r="G22" s="650"/>
      <c r="H22" s="650"/>
      <c r="I22" s="650"/>
      <c r="J22" s="650"/>
      <c r="K22" s="650"/>
    </row>
    <row r="23" spans="8:10" ht="12.75">
      <c r="H23" s="855"/>
      <c r="I23" s="855"/>
      <c r="J23" s="855"/>
    </row>
    <row r="24" spans="8:10" ht="12.75">
      <c r="H24" s="261"/>
      <c r="I24" s="261"/>
      <c r="J24" s="261"/>
    </row>
    <row r="25" spans="8:10" ht="12.75">
      <c r="H25" s="855"/>
      <c r="I25" s="855"/>
      <c r="J25" s="855"/>
    </row>
  </sheetData>
  <sheetProtection/>
  <mergeCells count="17">
    <mergeCell ref="F8:G8"/>
    <mergeCell ref="A4:O4"/>
    <mergeCell ref="D6:G6"/>
    <mergeCell ref="H6:I6"/>
    <mergeCell ref="A6:A9"/>
    <mergeCell ref="J6:J9"/>
    <mergeCell ref="K6:K9"/>
    <mergeCell ref="A21:B21"/>
    <mergeCell ref="H23:J23"/>
    <mergeCell ref="H25:J25"/>
    <mergeCell ref="H7:H9"/>
    <mergeCell ref="I7:I9"/>
    <mergeCell ref="C6:C9"/>
    <mergeCell ref="B6:B9"/>
    <mergeCell ref="D7:D9"/>
    <mergeCell ref="E7:G7"/>
    <mergeCell ref="E8:E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5">
      <selection activeCell="E30" sqref="E30"/>
    </sheetView>
  </sheetViews>
  <sheetFormatPr defaultColWidth="9.00390625" defaultRowHeight="12.75"/>
  <cols>
    <col min="1" max="1" width="4.125" style="0" customWidth="1"/>
    <col min="2" max="2" width="5.625" style="0" customWidth="1"/>
    <col min="3" max="3" width="7.875" style="0" customWidth="1"/>
    <col min="4" max="4" width="6.625" style="0" customWidth="1"/>
    <col min="5" max="5" width="48.00390625" style="0" customWidth="1"/>
    <col min="6" max="6" width="17.875" style="0" customWidth="1"/>
    <col min="7" max="7" width="9.625" style="0" bestFit="1" customWidth="1"/>
  </cols>
  <sheetData>
    <row r="1" spans="5:6" ht="17.25" customHeight="1">
      <c r="E1" s="765" t="s">
        <v>685</v>
      </c>
      <c r="F1" s="765"/>
    </row>
    <row r="2" spans="5:6" ht="15.75" customHeight="1">
      <c r="E2" s="765" t="s">
        <v>691</v>
      </c>
      <c r="F2" s="765"/>
    </row>
    <row r="3" spans="5:6" ht="13.5" customHeight="1">
      <c r="E3" s="765" t="s">
        <v>458</v>
      </c>
      <c r="F3" s="765"/>
    </row>
    <row r="4" spans="1:6" ht="63" customHeight="1" thickBot="1">
      <c r="A4" s="962" t="s">
        <v>912</v>
      </c>
      <c r="B4" s="962"/>
      <c r="C4" s="962"/>
      <c r="D4" s="962"/>
      <c r="E4" s="962"/>
      <c r="F4" s="962"/>
    </row>
    <row r="5" spans="1:6" ht="24.75" customHeight="1">
      <c r="A5" s="253" t="s">
        <v>376</v>
      </c>
      <c r="B5" s="254" t="s">
        <v>332</v>
      </c>
      <c r="C5" s="255" t="s">
        <v>333</v>
      </c>
      <c r="D5" s="254" t="s">
        <v>677</v>
      </c>
      <c r="E5" s="254" t="s">
        <v>913</v>
      </c>
      <c r="F5" s="256" t="s">
        <v>628</v>
      </c>
    </row>
    <row r="6" spans="1:6" ht="10.5" customHeight="1">
      <c r="A6" s="404">
        <v>1</v>
      </c>
      <c r="B6" s="405">
        <v>2</v>
      </c>
      <c r="C6" s="405">
        <v>3</v>
      </c>
      <c r="D6" s="405">
        <v>4</v>
      </c>
      <c r="E6" s="405">
        <v>5</v>
      </c>
      <c r="F6" s="406">
        <v>6</v>
      </c>
    </row>
    <row r="7" spans="1:7" ht="18.75" customHeight="1">
      <c r="A7" s="99" t="s">
        <v>387</v>
      </c>
      <c r="B7" s="99">
        <v>801</v>
      </c>
      <c r="C7" s="99"/>
      <c r="D7" s="99"/>
      <c r="E7" s="127" t="s">
        <v>525</v>
      </c>
      <c r="F7" s="572">
        <f>F8+F9+F11+F12+F19+F23</f>
        <v>1984483</v>
      </c>
      <c r="G7" s="56"/>
    </row>
    <row r="8" spans="1:7" ht="25.5" customHeight="1">
      <c r="A8" s="69"/>
      <c r="B8" s="426"/>
      <c r="C8" s="426">
        <v>80102</v>
      </c>
      <c r="D8" s="426">
        <v>2540</v>
      </c>
      <c r="E8" s="427" t="s">
        <v>914</v>
      </c>
      <c r="F8" s="568">
        <v>661890</v>
      </c>
      <c r="G8" s="56"/>
    </row>
    <row r="9" spans="1:6" ht="21" customHeight="1">
      <c r="A9" s="69"/>
      <c r="B9" s="426"/>
      <c r="C9" s="426">
        <v>80105</v>
      </c>
      <c r="D9" s="426">
        <v>2540</v>
      </c>
      <c r="E9" s="427" t="s">
        <v>915</v>
      </c>
      <c r="F9" s="568">
        <v>300505</v>
      </c>
    </row>
    <row r="10" spans="1:6" ht="12.75" hidden="1">
      <c r="A10" s="69"/>
      <c r="B10" s="426"/>
      <c r="C10" s="426"/>
      <c r="D10" s="426"/>
      <c r="E10" s="427" t="s">
        <v>629</v>
      </c>
      <c r="F10" s="568">
        <v>0</v>
      </c>
    </row>
    <row r="11" spans="1:6" ht="21" customHeight="1">
      <c r="A11" s="567"/>
      <c r="B11" s="426"/>
      <c r="C11" s="426">
        <v>80111</v>
      </c>
      <c r="D11" s="426">
        <v>2540</v>
      </c>
      <c r="E11" s="427" t="s">
        <v>916</v>
      </c>
      <c r="F11" s="568">
        <v>199750</v>
      </c>
    </row>
    <row r="12" spans="1:6" ht="21" customHeight="1">
      <c r="A12" s="567"/>
      <c r="B12" s="426"/>
      <c r="C12" s="426">
        <v>80120</v>
      </c>
      <c r="D12" s="426">
        <v>2540</v>
      </c>
      <c r="E12" s="427" t="s">
        <v>917</v>
      </c>
      <c r="F12" s="568">
        <f>F13+F16+F17+F18</f>
        <v>302035</v>
      </c>
    </row>
    <row r="13" spans="1:6" ht="16.5" customHeight="1">
      <c r="A13" s="567"/>
      <c r="B13" s="426"/>
      <c r="C13" s="426"/>
      <c r="D13" s="426"/>
      <c r="E13" s="427" t="s">
        <v>918</v>
      </c>
      <c r="F13" s="568">
        <v>46673</v>
      </c>
    </row>
    <row r="14" spans="1:6" ht="12.75" hidden="1">
      <c r="A14" s="567"/>
      <c r="B14" s="426"/>
      <c r="C14" s="426"/>
      <c r="D14" s="426"/>
      <c r="E14" s="427"/>
      <c r="F14" s="568"/>
    </row>
    <row r="15" spans="1:6" ht="24" customHeight="1" hidden="1">
      <c r="A15" s="567"/>
      <c r="B15" s="426"/>
      <c r="C15" s="426"/>
      <c r="D15" s="426"/>
      <c r="E15" s="427"/>
      <c r="F15" s="568"/>
    </row>
    <row r="16" spans="1:7" ht="17.25" customHeight="1">
      <c r="A16" s="567"/>
      <c r="B16" s="426"/>
      <c r="C16" s="426"/>
      <c r="D16" s="426"/>
      <c r="E16" s="427" t="s">
        <v>673</v>
      </c>
      <c r="F16" s="568">
        <v>225362</v>
      </c>
      <c r="G16" s="56"/>
    </row>
    <row r="17" spans="1:6" ht="16.5" customHeight="1">
      <c r="A17" s="567"/>
      <c r="B17" s="426"/>
      <c r="C17" s="426"/>
      <c r="D17" s="426"/>
      <c r="E17" s="427" t="s">
        <v>919</v>
      </c>
      <c r="F17" s="568">
        <v>8001</v>
      </c>
    </row>
    <row r="18" spans="1:6" ht="16.5" customHeight="1">
      <c r="A18" s="567"/>
      <c r="B18" s="426"/>
      <c r="C18" s="426"/>
      <c r="D18" s="426"/>
      <c r="E18" s="427" t="s">
        <v>920</v>
      </c>
      <c r="F18" s="568">
        <v>21999</v>
      </c>
    </row>
    <row r="19" spans="1:6" ht="17.25" customHeight="1">
      <c r="A19" s="567"/>
      <c r="B19" s="426"/>
      <c r="C19" s="426">
        <v>80130</v>
      </c>
      <c r="D19" s="426">
        <v>2540</v>
      </c>
      <c r="E19" s="427" t="s">
        <v>921</v>
      </c>
      <c r="F19" s="568">
        <f>F20+F22</f>
        <v>165717</v>
      </c>
    </row>
    <row r="20" spans="1:6" ht="16.5" customHeight="1">
      <c r="A20" s="567"/>
      <c r="B20" s="426"/>
      <c r="C20" s="426"/>
      <c r="D20" s="426"/>
      <c r="E20" s="427" t="s">
        <v>918</v>
      </c>
      <c r="F20" s="568">
        <v>20629</v>
      </c>
    </row>
    <row r="21" spans="1:6" ht="12.75" hidden="1">
      <c r="A21" s="69"/>
      <c r="B21" s="426"/>
      <c r="C21" s="426"/>
      <c r="D21" s="426"/>
      <c r="E21" s="427"/>
      <c r="F21" s="568"/>
    </row>
    <row r="22" spans="1:6" ht="18" customHeight="1">
      <c r="A22" s="566"/>
      <c r="B22" s="426"/>
      <c r="C22" s="426"/>
      <c r="D22" s="426"/>
      <c r="E22" s="427" t="s">
        <v>673</v>
      </c>
      <c r="F22" s="568">
        <v>145088</v>
      </c>
    </row>
    <row r="23" spans="1:6" ht="26.25" customHeight="1">
      <c r="A23" s="566"/>
      <c r="B23" s="426"/>
      <c r="C23" s="426">
        <v>80134</v>
      </c>
      <c r="D23" s="426">
        <v>2540</v>
      </c>
      <c r="E23" s="427" t="s">
        <v>922</v>
      </c>
      <c r="F23" s="568">
        <v>354586</v>
      </c>
    </row>
    <row r="24" spans="1:6" ht="18.75" customHeight="1">
      <c r="A24" s="573"/>
      <c r="B24" s="574">
        <v>854</v>
      </c>
      <c r="C24" s="574"/>
      <c r="D24" s="574"/>
      <c r="E24" s="575" t="s">
        <v>531</v>
      </c>
      <c r="F24" s="576">
        <f>F25</f>
        <v>96247</v>
      </c>
    </row>
    <row r="25" spans="1:6" ht="27.75" customHeight="1" thickBot="1">
      <c r="A25" s="569"/>
      <c r="B25" s="570"/>
      <c r="C25" s="570">
        <v>85406</v>
      </c>
      <c r="D25" s="570">
        <v>2540</v>
      </c>
      <c r="E25" s="339" t="s">
        <v>923</v>
      </c>
      <c r="F25" s="571">
        <v>96247</v>
      </c>
    </row>
    <row r="26" spans="1:6" ht="24" customHeight="1" thickBot="1">
      <c r="A26" s="179"/>
      <c r="B26" s="407"/>
      <c r="C26" s="408"/>
      <c r="D26" s="408"/>
      <c r="E26" s="180" t="s">
        <v>204</v>
      </c>
      <c r="F26" s="181">
        <f>F7+F24</f>
        <v>2080730</v>
      </c>
    </row>
    <row r="27" spans="1:6" ht="12.75">
      <c r="A27" s="42"/>
      <c r="B27" s="42"/>
      <c r="C27" s="42"/>
      <c r="D27" s="42"/>
      <c r="E27" s="42"/>
      <c r="F27" s="137"/>
    </row>
    <row r="28" spans="1:6" ht="12.75">
      <c r="A28" s="42"/>
      <c r="B28" s="42"/>
      <c r="C28" s="42"/>
      <c r="D28" s="42"/>
      <c r="E28" s="262"/>
      <c r="F28" s="137"/>
    </row>
    <row r="29" spans="1:6" ht="16.5" customHeight="1">
      <c r="A29" s="42"/>
      <c r="B29" s="42"/>
      <c r="C29" s="42"/>
      <c r="D29" s="42"/>
      <c r="E29" s="42"/>
      <c r="F29" s="137"/>
    </row>
    <row r="30" spans="1:6" ht="12" customHeight="1">
      <c r="A30" s="42"/>
      <c r="B30" s="42"/>
      <c r="C30" s="42"/>
      <c r="D30" s="42"/>
      <c r="E30" s="93"/>
      <c r="F30" s="137"/>
    </row>
    <row r="31" spans="1:6" ht="12.75">
      <c r="A31" s="42"/>
      <c r="B31" s="42"/>
      <c r="C31" s="42"/>
      <c r="D31" s="42"/>
      <c r="E31" s="42"/>
      <c r="F31" s="137"/>
    </row>
    <row r="32" spans="1:6" ht="12.75">
      <c r="A32" s="42"/>
      <c r="B32" s="42"/>
      <c r="C32" s="42"/>
      <c r="D32" s="42"/>
      <c r="E32" s="42"/>
      <c r="F32" s="137"/>
    </row>
    <row r="33" spans="1:6" ht="12.75">
      <c r="A33" s="42"/>
      <c r="B33" s="42"/>
      <c r="C33" s="42"/>
      <c r="D33" s="42"/>
      <c r="E33" s="42"/>
      <c r="F33" s="137"/>
    </row>
    <row r="34" spans="1:6" ht="12.75">
      <c r="A34" s="42"/>
      <c r="B34" s="42"/>
      <c r="C34" s="42"/>
      <c r="D34" s="42"/>
      <c r="E34" s="42"/>
      <c r="F34" s="137"/>
    </row>
    <row r="35" spans="1:6" ht="12.75">
      <c r="A35" s="42"/>
      <c r="B35" s="42"/>
      <c r="C35" s="42"/>
      <c r="D35" s="42"/>
      <c r="E35" s="42"/>
      <c r="F35" s="137"/>
    </row>
    <row r="36" spans="1:6" ht="12.75">
      <c r="A36" s="42"/>
      <c r="B36" s="42"/>
      <c r="C36" s="42"/>
      <c r="D36" s="42"/>
      <c r="E36" s="42"/>
      <c r="F36" s="137"/>
    </row>
    <row r="37" spans="1:6" ht="12.75">
      <c r="A37" s="42"/>
      <c r="B37" s="42"/>
      <c r="C37" s="42"/>
      <c r="D37" s="42"/>
      <c r="E37" s="42"/>
      <c r="F37" s="137"/>
    </row>
    <row r="38" spans="1:6" ht="12.75">
      <c r="A38" s="42"/>
      <c r="B38" s="42"/>
      <c r="C38" s="42"/>
      <c r="D38" s="42"/>
      <c r="E38" s="42"/>
      <c r="F38" s="137"/>
    </row>
    <row r="39" spans="1:6" ht="12.75">
      <c r="A39" s="42"/>
      <c r="B39" s="42"/>
      <c r="C39" s="42"/>
      <c r="D39" s="42"/>
      <c r="E39" s="42"/>
      <c r="F39" s="137"/>
    </row>
    <row r="40" spans="1:6" ht="12.75">
      <c r="A40" s="42"/>
      <c r="B40" s="42"/>
      <c r="C40" s="42"/>
      <c r="D40" s="42"/>
      <c r="E40" s="42"/>
      <c r="F40" s="42"/>
    </row>
  </sheetData>
  <sheetProtection/>
  <mergeCells count="4">
    <mergeCell ref="A4:F4"/>
    <mergeCell ref="E1:F1"/>
    <mergeCell ref="E2:F2"/>
    <mergeCell ref="E3:F3"/>
  </mergeCells>
  <printOptions/>
  <pageMargins left="0.5905511811023623" right="0.3937007874015748" top="1.5748031496062993" bottom="0.1968503937007874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.125" style="0" customWidth="1"/>
    <col min="2" max="2" width="6.625" style="0" customWidth="1"/>
    <col min="3" max="3" width="8.375" style="0" customWidth="1"/>
    <col min="4" max="4" width="6.125" style="0" customWidth="1"/>
    <col min="5" max="5" width="41.375" style="0" customWidth="1"/>
    <col min="6" max="6" width="22.25390625" style="0" customWidth="1"/>
  </cols>
  <sheetData>
    <row r="1" ht="69" customHeight="1">
      <c r="F1" s="15" t="s">
        <v>686</v>
      </c>
    </row>
    <row r="2" spans="1:6" ht="39" customHeight="1">
      <c r="A2" s="963" t="s">
        <v>886</v>
      </c>
      <c r="B2" s="963"/>
      <c r="C2" s="963"/>
      <c r="D2" s="963"/>
      <c r="E2" s="963"/>
      <c r="F2" s="963"/>
    </row>
    <row r="3" spans="5:6" ht="12.75">
      <c r="E3" s="64"/>
      <c r="F3" s="64"/>
    </row>
    <row r="5" ht="7.5" customHeight="1" thickBot="1"/>
    <row r="6" spans="1:6" ht="30" customHeight="1">
      <c r="A6" s="183" t="s">
        <v>347</v>
      </c>
      <c r="B6" s="184" t="s">
        <v>332</v>
      </c>
      <c r="C6" s="184" t="s">
        <v>333</v>
      </c>
      <c r="D6" s="184" t="s">
        <v>677</v>
      </c>
      <c r="E6" s="185" t="s">
        <v>653</v>
      </c>
      <c r="F6" s="413" t="s">
        <v>646</v>
      </c>
    </row>
    <row r="7" spans="1:6" ht="10.5" customHeight="1">
      <c r="A7" s="257">
        <v>1</v>
      </c>
      <c r="B7" s="51">
        <v>2</v>
      </c>
      <c r="C7" s="51">
        <v>3</v>
      </c>
      <c r="D7" s="51">
        <v>4</v>
      </c>
      <c r="E7" s="411">
        <v>5</v>
      </c>
      <c r="F7" s="414">
        <v>6</v>
      </c>
    </row>
    <row r="8" spans="1:6" ht="51" customHeight="1">
      <c r="A8" s="409">
        <v>1</v>
      </c>
      <c r="B8" s="412">
        <v>750</v>
      </c>
      <c r="C8" s="412">
        <v>75075</v>
      </c>
      <c r="D8" s="412">
        <v>2820</v>
      </c>
      <c r="E8" s="136" t="s">
        <v>753</v>
      </c>
      <c r="F8" s="415">
        <v>3000</v>
      </c>
    </row>
    <row r="9" spans="1:6" ht="54" customHeight="1">
      <c r="A9" s="410">
        <v>2</v>
      </c>
      <c r="B9" s="182">
        <v>926</v>
      </c>
      <c r="C9" s="182">
        <v>92695</v>
      </c>
      <c r="D9" s="182">
        <v>2820</v>
      </c>
      <c r="E9" s="418" t="s">
        <v>755</v>
      </c>
      <c r="F9" s="416">
        <v>16000</v>
      </c>
    </row>
    <row r="10" spans="1:6" ht="22.5" customHeight="1" thickBot="1">
      <c r="A10" s="964" t="s">
        <v>754</v>
      </c>
      <c r="B10" s="965"/>
      <c r="C10" s="965"/>
      <c r="D10" s="965"/>
      <c r="E10" s="966"/>
      <c r="F10" s="417">
        <f>SUM(F8:F9)</f>
        <v>19000</v>
      </c>
    </row>
    <row r="11" ht="19.5" customHeight="1">
      <c r="F11" s="14"/>
    </row>
    <row r="12" ht="21" customHeight="1">
      <c r="F12" s="261"/>
    </row>
    <row r="14" ht="12.75">
      <c r="F14" s="419"/>
    </row>
  </sheetData>
  <sheetProtection/>
  <mergeCells count="2">
    <mergeCell ref="A2:F2"/>
    <mergeCell ref="A10:E10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5">
      <selection activeCell="C35" sqref="C35"/>
    </sheetView>
  </sheetViews>
  <sheetFormatPr defaultColWidth="9.00390625" defaultRowHeight="12.75"/>
  <cols>
    <col min="2" max="2" width="54.25390625" style="0" customWidth="1"/>
    <col min="3" max="3" width="18.375" style="0" customWidth="1"/>
  </cols>
  <sheetData>
    <row r="1" ht="12.75">
      <c r="C1" s="967" t="s">
        <v>688</v>
      </c>
    </row>
    <row r="2" ht="57.75" customHeight="1">
      <c r="C2" s="967"/>
    </row>
    <row r="3" spans="1:3" ht="39.75" customHeight="1">
      <c r="A3" s="968" t="s">
        <v>595</v>
      </c>
      <c r="B3" s="968"/>
      <c r="C3" s="968"/>
    </row>
    <row r="4" spans="1:3" ht="15.75">
      <c r="A4" s="49"/>
      <c r="B4" s="49"/>
      <c r="C4" s="1"/>
    </row>
    <row r="5" ht="13.5" thickBot="1">
      <c r="C5" s="15"/>
    </row>
    <row r="6" spans="1:3" ht="24" customHeight="1" thickBot="1">
      <c r="A6" s="186" t="s">
        <v>376</v>
      </c>
      <c r="B6" s="187" t="s">
        <v>574</v>
      </c>
      <c r="C6" s="434" t="s">
        <v>884</v>
      </c>
    </row>
    <row r="7" spans="1:3" ht="17.25" customHeight="1" thickBot="1">
      <c r="A7" s="195" t="s">
        <v>379</v>
      </c>
      <c r="B7" s="191" t="s">
        <v>575</v>
      </c>
      <c r="C7" s="437">
        <f>C8+C9-C10</f>
        <v>11561</v>
      </c>
    </row>
    <row r="8" spans="1:3" ht="12.75">
      <c r="A8" s="28" t="s">
        <v>387</v>
      </c>
      <c r="B8" s="435" t="s">
        <v>576</v>
      </c>
      <c r="C8" s="436">
        <v>11561</v>
      </c>
    </row>
    <row r="9" spans="1:3" ht="12.75">
      <c r="A9" s="30" t="s">
        <v>388</v>
      </c>
      <c r="B9" s="425" t="s">
        <v>577</v>
      </c>
      <c r="C9" s="343">
        <v>0</v>
      </c>
    </row>
    <row r="10" spans="1:3" ht="12.75">
      <c r="A10" s="30" t="s">
        <v>390</v>
      </c>
      <c r="B10" s="425" t="s">
        <v>578</v>
      </c>
      <c r="C10" s="343">
        <v>0</v>
      </c>
    </row>
    <row r="11" spans="1:3" ht="13.5" thickBot="1">
      <c r="A11" s="31" t="s">
        <v>392</v>
      </c>
      <c r="B11" s="438" t="s">
        <v>579</v>
      </c>
      <c r="C11" s="439">
        <v>0</v>
      </c>
    </row>
    <row r="12" spans="1:3" ht="16.5" customHeight="1" thickBot="1">
      <c r="A12" s="195" t="s">
        <v>381</v>
      </c>
      <c r="B12" s="191" t="s">
        <v>580</v>
      </c>
      <c r="C12" s="437">
        <f>C13+C14</f>
        <v>90000</v>
      </c>
    </row>
    <row r="13" spans="1:3" ht="12.75">
      <c r="A13" s="28" t="s">
        <v>387</v>
      </c>
      <c r="B13" s="440" t="s">
        <v>592</v>
      </c>
      <c r="C13" s="436">
        <v>90000</v>
      </c>
    </row>
    <row r="14" spans="1:3" ht="27" customHeight="1" thickBot="1">
      <c r="A14" s="441" t="s">
        <v>388</v>
      </c>
      <c r="B14" s="442" t="s">
        <v>593</v>
      </c>
      <c r="C14" s="443">
        <v>0</v>
      </c>
    </row>
    <row r="15" spans="1:3" ht="18" customHeight="1" thickBot="1">
      <c r="A15" s="195" t="s">
        <v>385</v>
      </c>
      <c r="B15" s="191" t="s">
        <v>330</v>
      </c>
      <c r="C15" s="437">
        <f>C16+C24</f>
        <v>101000</v>
      </c>
    </row>
    <row r="16" spans="1:3" ht="18" customHeight="1">
      <c r="A16" s="444" t="s">
        <v>387</v>
      </c>
      <c r="B16" s="126" t="s">
        <v>581</v>
      </c>
      <c r="C16" s="445">
        <f>SUM(C17:C23)</f>
        <v>81000</v>
      </c>
    </row>
    <row r="17" spans="1:3" ht="24.75" customHeight="1">
      <c r="A17" s="30"/>
      <c r="B17" s="337" t="s">
        <v>760</v>
      </c>
      <c r="C17" s="343">
        <v>50000</v>
      </c>
    </row>
    <row r="18" spans="1:3" ht="24.75" customHeight="1">
      <c r="A18" s="30"/>
      <c r="B18" s="337" t="s">
        <v>759</v>
      </c>
      <c r="C18" s="343">
        <v>0</v>
      </c>
    </row>
    <row r="19" spans="1:3" ht="36" customHeight="1">
      <c r="A19" s="30"/>
      <c r="B19" s="337" t="s">
        <v>758</v>
      </c>
      <c r="C19" s="343">
        <v>5000</v>
      </c>
    </row>
    <row r="20" spans="1:3" ht="16.5" customHeight="1">
      <c r="A20" s="30"/>
      <c r="B20" s="337" t="s">
        <v>757</v>
      </c>
      <c r="C20" s="343">
        <v>9000</v>
      </c>
    </row>
    <row r="21" spans="1:3" ht="17.25" customHeight="1">
      <c r="A21" s="30"/>
      <c r="B21" s="337" t="s">
        <v>756</v>
      </c>
      <c r="C21" s="343">
        <v>10000</v>
      </c>
    </row>
    <row r="22" spans="1:3" ht="17.25" customHeight="1">
      <c r="A22" s="30"/>
      <c r="B22" s="337" t="s">
        <v>761</v>
      </c>
      <c r="C22" s="343">
        <v>3000</v>
      </c>
    </row>
    <row r="23" spans="1:3" ht="17.25" customHeight="1">
      <c r="A23" s="30"/>
      <c r="B23" s="337" t="s">
        <v>202</v>
      </c>
      <c r="C23" s="343">
        <v>4000</v>
      </c>
    </row>
    <row r="24" spans="1:3" ht="19.5" customHeight="1">
      <c r="A24" s="446" t="s">
        <v>388</v>
      </c>
      <c r="B24" s="100" t="s">
        <v>596</v>
      </c>
      <c r="C24" s="447">
        <f>C25+C26+C27</f>
        <v>20000</v>
      </c>
    </row>
    <row r="25" spans="1:3" ht="12.75">
      <c r="A25" s="429"/>
      <c r="B25" s="426" t="s">
        <v>654</v>
      </c>
      <c r="C25" s="430">
        <v>10000</v>
      </c>
    </row>
    <row r="26" spans="1:3" ht="12.75">
      <c r="A26" s="429"/>
      <c r="B26" s="426" t="s">
        <v>594</v>
      </c>
      <c r="C26" s="430">
        <v>10000</v>
      </c>
    </row>
    <row r="27" spans="1:3" ht="24.75" customHeight="1">
      <c r="A27" s="429"/>
      <c r="B27" s="427" t="s">
        <v>198</v>
      </c>
      <c r="C27" s="430">
        <v>0</v>
      </c>
    </row>
    <row r="28" spans="1:3" ht="16.5" customHeight="1">
      <c r="A28" s="428" t="s">
        <v>533</v>
      </c>
      <c r="B28" s="99" t="s">
        <v>582</v>
      </c>
      <c r="C28" s="342">
        <f>C7+C12-C15</f>
        <v>561</v>
      </c>
    </row>
    <row r="29" spans="1:3" ht="12.75">
      <c r="A29" s="30" t="s">
        <v>387</v>
      </c>
      <c r="B29" s="425" t="s">
        <v>576</v>
      </c>
      <c r="C29" s="343">
        <f>C28</f>
        <v>561</v>
      </c>
    </row>
    <row r="30" spans="1:3" ht="12.75">
      <c r="A30" s="30" t="s">
        <v>388</v>
      </c>
      <c r="B30" s="425" t="s">
        <v>577</v>
      </c>
      <c r="C30" s="431">
        <v>0</v>
      </c>
    </row>
    <row r="31" spans="1:3" ht="13.5" thickBot="1">
      <c r="A31" s="17" t="s">
        <v>390</v>
      </c>
      <c r="B31" s="432" t="s">
        <v>578</v>
      </c>
      <c r="C31" s="433">
        <v>0</v>
      </c>
    </row>
    <row r="32" ht="33.75" customHeight="1"/>
    <row r="33" spans="2:3" ht="12.75">
      <c r="B33" s="969"/>
      <c r="C33" s="969"/>
    </row>
    <row r="35" ht="12.75">
      <c r="C35" s="261"/>
    </row>
  </sheetData>
  <sheetProtection/>
  <mergeCells count="3">
    <mergeCell ref="C1:C2"/>
    <mergeCell ref="A3:C3"/>
    <mergeCell ref="B33:C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82"/>
  <sheetViews>
    <sheetView zoomScalePageLayoutView="0" workbookViewId="0" topLeftCell="A19">
      <selection activeCell="C40" sqref="C40"/>
    </sheetView>
  </sheetViews>
  <sheetFormatPr defaultColWidth="9.00390625" defaultRowHeight="12.75"/>
  <cols>
    <col min="1" max="1" width="5.125" style="0" customWidth="1"/>
    <col min="2" max="2" width="51.875" style="0" customWidth="1"/>
    <col min="3" max="3" width="23.875" style="0" customWidth="1"/>
  </cols>
  <sheetData>
    <row r="1" ht="40.5" customHeight="1">
      <c r="C1" s="971" t="s">
        <v>689</v>
      </c>
    </row>
    <row r="2" ht="12.75">
      <c r="C2" s="971"/>
    </row>
    <row r="3" ht="12.75">
      <c r="C3" s="971"/>
    </row>
    <row r="4" spans="1:3" ht="33.75" customHeight="1">
      <c r="A4" s="968" t="s">
        <v>638</v>
      </c>
      <c r="B4" s="968"/>
      <c r="C4" s="968"/>
    </row>
    <row r="5" spans="1:2" ht="14.25" customHeight="1">
      <c r="A5" s="49"/>
      <c r="B5" s="49"/>
    </row>
    <row r="6" ht="13.5" thickBot="1">
      <c r="C6" s="52" t="s">
        <v>639</v>
      </c>
    </row>
    <row r="7" spans="1:3" ht="23.25" customHeight="1" thickBot="1">
      <c r="A7" s="186" t="s">
        <v>376</v>
      </c>
      <c r="B7" s="187" t="s">
        <v>574</v>
      </c>
      <c r="C7" s="188" t="s">
        <v>885</v>
      </c>
    </row>
    <row r="8" spans="1:3" ht="16.5" customHeight="1">
      <c r="A8" s="448" t="s">
        <v>379</v>
      </c>
      <c r="B8" s="126" t="s">
        <v>575</v>
      </c>
      <c r="C8" s="449">
        <f>C9+C10-C11</f>
        <v>46607</v>
      </c>
    </row>
    <row r="9" spans="1:3" ht="15.75" customHeight="1">
      <c r="A9" s="38" t="s">
        <v>387</v>
      </c>
      <c r="B9" s="423" t="s">
        <v>576</v>
      </c>
      <c r="C9" s="450">
        <v>43607</v>
      </c>
    </row>
    <row r="10" spans="1:3" ht="18.75" customHeight="1">
      <c r="A10" s="39" t="s">
        <v>388</v>
      </c>
      <c r="B10" s="420" t="s">
        <v>577</v>
      </c>
      <c r="C10" s="275">
        <v>9000</v>
      </c>
    </row>
    <row r="11" spans="1:3" ht="17.25" customHeight="1">
      <c r="A11" s="39" t="s">
        <v>390</v>
      </c>
      <c r="B11" s="420" t="s">
        <v>578</v>
      </c>
      <c r="C11" s="275">
        <v>6000</v>
      </c>
    </row>
    <row r="12" spans="1:3" ht="16.5" customHeight="1" thickBot="1">
      <c r="A12" s="40" t="s">
        <v>392</v>
      </c>
      <c r="B12" s="421" t="s">
        <v>579</v>
      </c>
      <c r="C12" s="341">
        <v>0</v>
      </c>
    </row>
    <row r="13" spans="1:3" ht="20.25" customHeight="1" thickBot="1">
      <c r="A13" s="189" t="s">
        <v>381</v>
      </c>
      <c r="B13" s="190" t="s">
        <v>580</v>
      </c>
      <c r="C13" s="451">
        <f>C14+C15</f>
        <v>150000</v>
      </c>
    </row>
    <row r="14" spans="1:3" ht="16.5" customHeight="1">
      <c r="A14" s="38" t="s">
        <v>387</v>
      </c>
      <c r="B14" s="455" t="s">
        <v>588</v>
      </c>
      <c r="C14" s="450">
        <v>146000</v>
      </c>
    </row>
    <row r="15" spans="1:3" ht="16.5" customHeight="1" thickBot="1">
      <c r="A15" s="39">
        <v>2</v>
      </c>
      <c r="B15" s="456" t="s">
        <v>589</v>
      </c>
      <c r="C15" s="275">
        <v>4000</v>
      </c>
    </row>
    <row r="16" spans="1:3" ht="18" customHeight="1" thickBot="1">
      <c r="A16" s="189" t="s">
        <v>385</v>
      </c>
      <c r="B16" s="190" t="s">
        <v>330</v>
      </c>
      <c r="C16" s="451">
        <f>C17+C30</f>
        <v>190000</v>
      </c>
    </row>
    <row r="17" spans="1:3" ht="17.25" customHeight="1">
      <c r="A17" s="459" t="s">
        <v>387</v>
      </c>
      <c r="B17" s="460" t="s">
        <v>581</v>
      </c>
      <c r="C17" s="449">
        <f>C18+C21+C22+C23+C24+C25+C26+C27+C28+C29</f>
        <v>183000</v>
      </c>
    </row>
    <row r="18" spans="1:3" ht="17.25" customHeight="1">
      <c r="A18" s="39"/>
      <c r="B18" s="456" t="s">
        <v>640</v>
      </c>
      <c r="C18" s="275">
        <f>C19+C20</f>
        <v>30000</v>
      </c>
    </row>
    <row r="19" spans="1:3" ht="17.25" customHeight="1">
      <c r="A19" s="39"/>
      <c r="B19" s="420" t="s">
        <v>554</v>
      </c>
      <c r="C19" s="275">
        <v>15000</v>
      </c>
    </row>
    <row r="20" spans="1:3" ht="17.25" customHeight="1">
      <c r="A20" s="39"/>
      <c r="B20" s="420" t="s">
        <v>555</v>
      </c>
      <c r="C20" s="275">
        <v>15000</v>
      </c>
    </row>
    <row r="21" spans="1:3" ht="17.25" customHeight="1">
      <c r="A21" s="39"/>
      <c r="B21" s="456" t="s">
        <v>641</v>
      </c>
      <c r="C21" s="275">
        <v>20000</v>
      </c>
    </row>
    <row r="22" spans="1:3" ht="17.25" customHeight="1">
      <c r="A22" s="39"/>
      <c r="B22" s="456" t="s">
        <v>203</v>
      </c>
      <c r="C22" s="275">
        <v>0</v>
      </c>
    </row>
    <row r="23" spans="1:3" ht="16.5" customHeight="1">
      <c r="A23" s="39"/>
      <c r="B23" s="456" t="s">
        <v>642</v>
      </c>
      <c r="C23" s="275">
        <v>45000</v>
      </c>
    </row>
    <row r="24" spans="1:3" ht="19.5" customHeight="1">
      <c r="A24" s="39"/>
      <c r="B24" s="422" t="s">
        <v>643</v>
      </c>
      <c r="C24" s="275">
        <v>54000</v>
      </c>
    </row>
    <row r="25" spans="1:3" ht="19.5" customHeight="1">
      <c r="A25" s="39"/>
      <c r="B25" s="422" t="s">
        <v>933</v>
      </c>
      <c r="C25" s="275">
        <v>0</v>
      </c>
    </row>
    <row r="26" spans="1:3" ht="19.5" customHeight="1">
      <c r="A26" s="39"/>
      <c r="B26" s="422" t="s">
        <v>199</v>
      </c>
      <c r="C26" s="275">
        <v>0</v>
      </c>
    </row>
    <row r="27" spans="1:3" ht="18" customHeight="1">
      <c r="A27" s="40"/>
      <c r="B27" s="457" t="s">
        <v>200</v>
      </c>
      <c r="C27" s="275">
        <v>7000</v>
      </c>
    </row>
    <row r="28" spans="1:3" ht="18" customHeight="1">
      <c r="A28" s="40"/>
      <c r="B28" s="457" t="s">
        <v>201</v>
      </c>
      <c r="C28" s="275">
        <v>7000</v>
      </c>
    </row>
    <row r="29" spans="1:3" ht="18" customHeight="1">
      <c r="A29" s="40"/>
      <c r="B29" s="457" t="s">
        <v>202</v>
      </c>
      <c r="C29" s="275">
        <v>20000</v>
      </c>
    </row>
    <row r="30" spans="1:3" ht="15.75" customHeight="1">
      <c r="A30" s="461" t="s">
        <v>388</v>
      </c>
      <c r="B30" s="462" t="s">
        <v>644</v>
      </c>
      <c r="C30" s="278">
        <f>C31</f>
        <v>7000</v>
      </c>
    </row>
    <row r="31" spans="1:3" ht="12.75">
      <c r="A31" s="40"/>
      <c r="B31" s="458" t="s">
        <v>645</v>
      </c>
      <c r="C31" s="341">
        <v>7000</v>
      </c>
    </row>
    <row r="32" spans="1:3" ht="16.5" customHeight="1">
      <c r="A32" s="86" t="s">
        <v>410</v>
      </c>
      <c r="B32" s="100" t="s">
        <v>582</v>
      </c>
      <c r="C32" s="278">
        <f>C33+C34-C35</f>
        <v>6607</v>
      </c>
    </row>
    <row r="33" spans="1:3" ht="15.75" customHeight="1">
      <c r="A33" s="38" t="s">
        <v>387</v>
      </c>
      <c r="B33" s="423" t="s">
        <v>576</v>
      </c>
      <c r="C33" s="452">
        <v>2607</v>
      </c>
    </row>
    <row r="34" spans="1:3" ht="15" customHeight="1">
      <c r="A34" s="39" t="s">
        <v>388</v>
      </c>
      <c r="B34" s="420" t="s">
        <v>577</v>
      </c>
      <c r="C34" s="453">
        <v>5000</v>
      </c>
    </row>
    <row r="35" spans="1:3" ht="15" customHeight="1" thickBot="1">
      <c r="A35" s="16" t="s">
        <v>390</v>
      </c>
      <c r="B35" s="424" t="s">
        <v>578</v>
      </c>
      <c r="C35" s="454">
        <v>1000</v>
      </c>
    </row>
    <row r="38" spans="2:3" ht="12.75">
      <c r="B38" s="969"/>
      <c r="C38" s="969"/>
    </row>
    <row r="40" ht="12.75">
      <c r="C40" s="419"/>
    </row>
    <row r="43" spans="1:3" ht="12.75">
      <c r="A43" s="14"/>
      <c r="B43" s="14"/>
      <c r="C43" s="972"/>
    </row>
    <row r="44" spans="1:3" ht="12" customHeight="1">
      <c r="A44" s="14"/>
      <c r="B44" s="14"/>
      <c r="C44" s="972"/>
    </row>
    <row r="45" spans="1:3" ht="14.25" customHeight="1">
      <c r="A45" s="970"/>
      <c r="B45" s="970"/>
      <c r="C45" s="14"/>
    </row>
    <row r="46" spans="1:3" ht="15.75">
      <c r="A46" s="60"/>
      <c r="B46" s="60"/>
      <c r="C46" s="59"/>
    </row>
    <row r="47" spans="1:3" ht="12.75">
      <c r="A47" s="14"/>
      <c r="B47" s="14"/>
      <c r="C47" s="61"/>
    </row>
    <row r="48" spans="1:3" ht="12.75">
      <c r="A48" s="46"/>
      <c r="B48" s="46"/>
      <c r="C48" s="57"/>
    </row>
    <row r="49" spans="1:3" ht="12.75">
      <c r="A49" s="46"/>
      <c r="B49" s="43"/>
      <c r="C49" s="43"/>
    </row>
    <row r="50" spans="1:3" ht="12.75">
      <c r="A50" s="50"/>
      <c r="B50" s="62"/>
      <c r="C50" s="14"/>
    </row>
    <row r="51" spans="1:3" ht="12.75">
      <c r="A51" s="50"/>
      <c r="B51" s="62"/>
      <c r="C51" s="14"/>
    </row>
    <row r="52" spans="1:3" ht="12.75">
      <c r="A52" s="50"/>
      <c r="B52" s="62"/>
      <c r="C52" s="14"/>
    </row>
    <row r="53" spans="1:3" ht="12.75">
      <c r="A53" s="50"/>
      <c r="B53" s="62"/>
      <c r="C53" s="14"/>
    </row>
    <row r="54" spans="1:3" ht="12.75">
      <c r="A54" s="46"/>
      <c r="B54" s="43"/>
      <c r="C54" s="43"/>
    </row>
    <row r="55" spans="1:3" ht="12.75">
      <c r="A55" s="50"/>
      <c r="B55" s="14"/>
      <c r="C55" s="14"/>
    </row>
    <row r="56" spans="1:3" ht="12.75">
      <c r="A56" s="46"/>
      <c r="B56" s="43"/>
      <c r="C56" s="43"/>
    </row>
    <row r="57" spans="1:3" ht="12.75">
      <c r="A57" s="46"/>
      <c r="B57" s="43"/>
      <c r="C57" s="43"/>
    </row>
    <row r="58" spans="1:3" ht="12.75">
      <c r="A58" s="50"/>
      <c r="B58" s="61"/>
      <c r="C58" s="14"/>
    </row>
    <row r="59" spans="1:3" ht="12.75">
      <c r="A59" s="50"/>
      <c r="B59" s="61"/>
      <c r="C59" s="14"/>
    </row>
    <row r="60" spans="1:3" ht="12.75">
      <c r="A60" s="63"/>
      <c r="B60" s="43"/>
      <c r="C60" s="43"/>
    </row>
    <row r="61" spans="1:3" ht="12.75">
      <c r="A61" s="50"/>
      <c r="B61" s="61"/>
      <c r="C61" s="14"/>
    </row>
    <row r="62" spans="1:3" ht="12.75">
      <c r="A62" s="46"/>
      <c r="B62" s="43"/>
      <c r="C62" s="43"/>
    </row>
    <row r="63" spans="1:3" ht="12.75">
      <c r="A63" s="50"/>
      <c r="B63" s="62"/>
      <c r="C63" s="14"/>
    </row>
    <row r="64" spans="1:3" ht="12.75">
      <c r="A64" s="50"/>
      <c r="B64" s="62"/>
      <c r="C64" s="44"/>
    </row>
    <row r="65" spans="1:3" ht="12.75">
      <c r="A65" s="50"/>
      <c r="B65" s="62"/>
      <c r="C65" s="44"/>
    </row>
    <row r="66" spans="1:3" ht="12.75">
      <c r="A66" s="14"/>
      <c r="B66" s="14"/>
      <c r="C66" s="14"/>
    </row>
    <row r="67" spans="1:3" ht="12.75">
      <c r="A67" s="14"/>
      <c r="B67" s="14"/>
      <c r="C67" s="14"/>
    </row>
    <row r="68" spans="1:3" ht="12.75">
      <c r="A68" s="14"/>
      <c r="B68" s="14"/>
      <c r="C68" s="14"/>
    </row>
    <row r="69" spans="1:3" ht="12.75">
      <c r="A69" s="14"/>
      <c r="B69" s="14"/>
      <c r="C69" s="14"/>
    </row>
    <row r="70" spans="1:3" ht="12.75">
      <c r="A70" s="14"/>
      <c r="B70" s="14"/>
      <c r="C70" s="14"/>
    </row>
    <row r="71" spans="1:3" ht="12.75">
      <c r="A71" s="14"/>
      <c r="B71" s="14"/>
      <c r="C71" s="14"/>
    </row>
    <row r="72" spans="1:3" ht="12.75">
      <c r="A72" s="14"/>
      <c r="B72" s="14"/>
      <c r="C72" s="14"/>
    </row>
    <row r="73" spans="1:3" ht="12.75">
      <c r="A73" s="14"/>
      <c r="B73" s="14"/>
      <c r="C73" s="14"/>
    </row>
    <row r="74" spans="1:3" ht="12.75">
      <c r="A74" s="14"/>
      <c r="B74" s="14"/>
      <c r="C74" s="14"/>
    </row>
    <row r="75" spans="1:3" ht="12.75">
      <c r="A75" s="14"/>
      <c r="B75" s="14"/>
      <c r="C75" s="14"/>
    </row>
    <row r="76" spans="1:3" ht="12.75">
      <c r="A76" s="14"/>
      <c r="B76" s="14"/>
      <c r="C76" s="14"/>
    </row>
    <row r="77" spans="1:3" ht="12.75">
      <c r="A77" s="14"/>
      <c r="B77" s="14"/>
      <c r="C77" s="14"/>
    </row>
    <row r="78" spans="1:3" ht="12.75">
      <c r="A78" s="14"/>
      <c r="B78" s="14"/>
      <c r="C78" s="14"/>
    </row>
    <row r="79" spans="1:3" ht="12.75">
      <c r="A79" s="14"/>
      <c r="B79" s="14"/>
      <c r="C79" s="14"/>
    </row>
    <row r="80" spans="1:3" ht="12.75">
      <c r="A80" s="14"/>
      <c r="B80" s="14"/>
      <c r="C80" s="14"/>
    </row>
    <row r="81" spans="1:3" ht="12.75">
      <c r="A81" s="14"/>
      <c r="B81" s="14"/>
      <c r="C81" s="14"/>
    </row>
    <row r="82" spans="1:3" ht="12.75">
      <c r="A82" s="14"/>
      <c r="B82" s="14"/>
      <c r="C82" s="14"/>
    </row>
  </sheetData>
  <sheetProtection/>
  <mergeCells count="5">
    <mergeCell ref="A45:B45"/>
    <mergeCell ref="C1:C3"/>
    <mergeCell ref="C43:C44"/>
    <mergeCell ref="A4:C4"/>
    <mergeCell ref="B38:C38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9">
      <selection activeCell="N28" sqref="N28"/>
    </sheetView>
  </sheetViews>
  <sheetFormatPr defaultColWidth="9.00390625" defaultRowHeight="12.75"/>
  <cols>
    <col min="1" max="1" width="2.625" style="0" customWidth="1"/>
    <col min="2" max="2" width="14.25390625" style="0" customWidth="1"/>
    <col min="3" max="3" width="8.875" style="0" customWidth="1"/>
    <col min="4" max="4" width="8.625" style="0" customWidth="1"/>
    <col min="5" max="5" width="8.375" style="0" customWidth="1"/>
    <col min="6" max="6" width="8.75390625" style="0" customWidth="1"/>
    <col min="7" max="7" width="8.625" style="0" customWidth="1"/>
    <col min="8" max="10" width="8.75390625" style="0" customWidth="1"/>
    <col min="11" max="11" width="9.625" style="0" customWidth="1"/>
    <col min="12" max="12" width="8.625" style="0" customWidth="1"/>
    <col min="13" max="13" width="8.75390625" style="0" customWidth="1"/>
    <col min="15" max="16" width="9.00390625" style="0" customWidth="1"/>
    <col min="17" max="18" width="8.75390625" style="0" customWidth="1"/>
  </cols>
  <sheetData>
    <row r="1" spans="9:18" ht="12.75">
      <c r="I1" s="973"/>
      <c r="J1" s="973"/>
      <c r="K1" s="973"/>
      <c r="L1" s="973"/>
      <c r="M1" s="973"/>
      <c r="N1" s="259"/>
      <c r="O1" s="259"/>
      <c r="P1" s="259"/>
      <c r="Q1" s="259"/>
      <c r="R1" s="259"/>
    </row>
    <row r="2" spans="5:19" ht="12.75">
      <c r="E2" s="261"/>
      <c r="L2" s="981" t="s">
        <v>940</v>
      </c>
      <c r="M2" s="981"/>
      <c r="N2" s="981"/>
      <c r="O2" s="981"/>
      <c r="P2" s="981"/>
      <c r="Q2" s="981"/>
      <c r="R2" s="981"/>
      <c r="S2" s="981"/>
    </row>
    <row r="3" spans="9:18" ht="12.75">
      <c r="I3" s="259"/>
      <c r="J3" s="259"/>
      <c r="K3" s="259"/>
      <c r="L3" s="259"/>
      <c r="M3" s="259"/>
      <c r="N3" s="259"/>
      <c r="O3" s="259"/>
      <c r="P3" s="259"/>
      <c r="Q3" s="259"/>
      <c r="R3" s="259"/>
    </row>
    <row r="4" spans="8:18" ht="12.75">
      <c r="H4" s="15"/>
      <c r="I4" s="258"/>
      <c r="J4" s="258"/>
      <c r="K4" s="258"/>
      <c r="L4" s="258"/>
      <c r="M4" s="258"/>
      <c r="N4" s="258"/>
      <c r="O4" s="258"/>
      <c r="P4" s="258"/>
      <c r="Q4" s="258"/>
      <c r="R4" s="258"/>
    </row>
    <row r="5" spans="1:18" ht="18">
      <c r="A5" s="982" t="s">
        <v>772</v>
      </c>
      <c r="B5" s="982"/>
      <c r="C5" s="982"/>
      <c r="D5" s="982"/>
      <c r="E5" s="982"/>
      <c r="F5" s="982"/>
      <c r="G5" s="982"/>
      <c r="H5" s="982"/>
      <c r="I5" s="982"/>
      <c r="J5" s="982"/>
      <c r="K5" s="982"/>
      <c r="L5" s="982"/>
      <c r="M5" s="982"/>
      <c r="N5" s="982"/>
      <c r="O5" s="982"/>
      <c r="P5" s="982"/>
      <c r="Q5" s="982"/>
      <c r="R5" s="982"/>
    </row>
    <row r="6" spans="1:18" ht="12" customHeight="1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</row>
    <row r="7" spans="1:19" ht="12.75" customHeight="1" thickBot="1">
      <c r="A7" s="66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N7" s="154"/>
      <c r="O7" s="154"/>
      <c r="P7" s="154"/>
      <c r="Q7" s="154" t="s">
        <v>462</v>
      </c>
      <c r="R7" s="154"/>
      <c r="S7" s="66"/>
    </row>
    <row r="8" spans="1:19" ht="21" customHeight="1">
      <c r="A8" s="975" t="s">
        <v>347</v>
      </c>
      <c r="B8" s="975" t="s">
        <v>939</v>
      </c>
      <c r="C8" s="977" t="s">
        <v>773</v>
      </c>
      <c r="D8" s="979" t="s">
        <v>598</v>
      </c>
      <c r="E8" s="979"/>
      <c r="F8" s="979"/>
      <c r="G8" s="979"/>
      <c r="H8" s="979"/>
      <c r="I8" s="979"/>
      <c r="J8" s="979"/>
      <c r="K8" s="979"/>
      <c r="L8" s="979"/>
      <c r="M8" s="979"/>
      <c r="N8" s="979"/>
      <c r="O8" s="979"/>
      <c r="P8" s="979"/>
      <c r="Q8" s="979"/>
      <c r="R8" s="980"/>
      <c r="S8" s="66"/>
    </row>
    <row r="9" spans="1:19" ht="49.5" customHeight="1" thickBot="1">
      <c r="A9" s="976"/>
      <c r="B9" s="976"/>
      <c r="C9" s="978"/>
      <c r="D9" s="523">
        <v>2009</v>
      </c>
      <c r="E9" s="523">
        <v>2010</v>
      </c>
      <c r="F9" s="523">
        <v>2011</v>
      </c>
      <c r="G9" s="524">
        <v>2012</v>
      </c>
      <c r="H9" s="523">
        <v>2013</v>
      </c>
      <c r="I9" s="523">
        <v>2014</v>
      </c>
      <c r="J9" s="523">
        <v>2015</v>
      </c>
      <c r="K9" s="523">
        <v>2016</v>
      </c>
      <c r="L9" s="523">
        <v>2017</v>
      </c>
      <c r="M9" s="523">
        <v>2018</v>
      </c>
      <c r="N9" s="524">
        <v>2019</v>
      </c>
      <c r="O9" s="524">
        <v>2020</v>
      </c>
      <c r="P9" s="524">
        <v>2021</v>
      </c>
      <c r="Q9" s="524">
        <v>2022</v>
      </c>
      <c r="R9" s="525">
        <v>2023</v>
      </c>
      <c r="S9" s="66"/>
    </row>
    <row r="10" spans="1:19" ht="12.75" customHeight="1" thickBot="1">
      <c r="A10" s="159">
        <v>1</v>
      </c>
      <c r="B10" s="159">
        <v>2</v>
      </c>
      <c r="C10" s="159">
        <v>3</v>
      </c>
      <c r="D10" s="159">
        <v>4</v>
      </c>
      <c r="E10" s="159">
        <v>5</v>
      </c>
      <c r="F10" s="159">
        <v>6</v>
      </c>
      <c r="G10" s="159">
        <v>7</v>
      </c>
      <c r="H10" s="159">
        <v>8</v>
      </c>
      <c r="I10" s="159">
        <v>9</v>
      </c>
      <c r="J10" s="159">
        <v>10</v>
      </c>
      <c r="K10" s="159">
        <v>11</v>
      </c>
      <c r="L10" s="159">
        <v>12</v>
      </c>
      <c r="M10" s="526">
        <v>13</v>
      </c>
      <c r="N10" s="527">
        <v>14</v>
      </c>
      <c r="O10" s="527">
        <v>15</v>
      </c>
      <c r="P10" s="527">
        <v>16</v>
      </c>
      <c r="Q10" s="527">
        <v>17</v>
      </c>
      <c r="R10" s="528">
        <v>18</v>
      </c>
      <c r="S10" s="66"/>
    </row>
    <row r="11" spans="1:19" ht="19.5" customHeight="1">
      <c r="A11" s="160" t="s">
        <v>387</v>
      </c>
      <c r="B11" s="515" t="s">
        <v>599</v>
      </c>
      <c r="C11" s="504">
        <f>'Z5'!E20</f>
        <v>3850000</v>
      </c>
      <c r="D11" s="504">
        <f>C11+'Z14a'!D19</f>
        <v>6850000</v>
      </c>
      <c r="E11" s="504">
        <v>6850000</v>
      </c>
      <c r="F11" s="504">
        <v>6850000</v>
      </c>
      <c r="G11" s="504">
        <v>6850000</v>
      </c>
      <c r="H11" s="504">
        <v>6850000</v>
      </c>
      <c r="I11" s="504">
        <f>H11-'Z14a'!I31</f>
        <v>6080000</v>
      </c>
      <c r="J11" s="504">
        <f>I11-'Z14a'!J31</f>
        <v>5310000</v>
      </c>
      <c r="K11" s="504">
        <f>J11-'Z14a'!K31</f>
        <v>4540000</v>
      </c>
      <c r="L11" s="504">
        <f>K11-'Z14a'!L31</f>
        <v>3770000</v>
      </c>
      <c r="M11" s="504">
        <f>L11-'Z14a'!M31</f>
        <v>3000000</v>
      </c>
      <c r="N11" s="504">
        <f>M11-'Z14a'!N31</f>
        <v>2000000</v>
      </c>
      <c r="O11" s="504">
        <f>N11-'Z14a'!O31</f>
        <v>1000000</v>
      </c>
      <c r="P11" s="504">
        <v>0</v>
      </c>
      <c r="Q11" s="504">
        <v>0</v>
      </c>
      <c r="R11" s="505">
        <v>0</v>
      </c>
      <c r="S11" s="66"/>
    </row>
    <row r="12" spans="1:19" ht="19.5" customHeight="1">
      <c r="A12" s="161" t="s">
        <v>388</v>
      </c>
      <c r="B12" s="516" t="s">
        <v>600</v>
      </c>
      <c r="C12" s="502">
        <v>7748561</v>
      </c>
      <c r="D12" s="502">
        <f>C12-'Z14a'!D22</f>
        <v>5469477</v>
      </c>
      <c r="E12" s="502">
        <f>D12-'Z14a'!E22</f>
        <v>3843073</v>
      </c>
      <c r="F12" s="502">
        <f>E12-'Z14a'!F22</f>
        <v>2246669</v>
      </c>
      <c r="G12" s="502">
        <f>F12-'Z14a'!G22</f>
        <v>650265</v>
      </c>
      <c r="H12" s="502">
        <f>G12-'Z14a'!H22</f>
        <v>0</v>
      </c>
      <c r="I12" s="502">
        <f>H12-'Z14a'!I22</f>
        <v>0</v>
      </c>
      <c r="J12" s="502">
        <f>I12-'Z14a'!J22</f>
        <v>0</v>
      </c>
      <c r="K12" s="502">
        <f>J12-'Z14a'!K22</f>
        <v>0</v>
      </c>
      <c r="L12" s="502">
        <f>K12-'Z14a'!L22</f>
        <v>0</v>
      </c>
      <c r="M12" s="502">
        <f>L12-'Z14a'!M22</f>
        <v>0</v>
      </c>
      <c r="N12" s="502">
        <f>M12-'Z14a'!N22</f>
        <v>0</v>
      </c>
      <c r="O12" s="502">
        <f>N12-'Z14a'!O22</f>
        <v>0</v>
      </c>
      <c r="P12" s="502">
        <f>O12-'Z14a'!P22</f>
        <v>0</v>
      </c>
      <c r="Q12" s="502">
        <f>P12-'Z14a'!Q22</f>
        <v>0</v>
      </c>
      <c r="R12" s="503">
        <f>Q12-'Z14a'!R22</f>
        <v>0</v>
      </c>
      <c r="S12" s="66"/>
    </row>
    <row r="13" spans="1:19" ht="19.5" customHeight="1">
      <c r="A13" s="161" t="s">
        <v>390</v>
      </c>
      <c r="B13" s="516" t="s">
        <v>601</v>
      </c>
      <c r="C13" s="502">
        <v>43400</v>
      </c>
      <c r="D13" s="502">
        <f>C13-'Z14a'!D23</f>
        <v>31400</v>
      </c>
      <c r="E13" s="502">
        <f>D13-'Z14a'!E23</f>
        <v>19400</v>
      </c>
      <c r="F13" s="502">
        <f>E13-'Z14a'!F23</f>
        <v>7400</v>
      </c>
      <c r="G13" s="502">
        <f>F13-'Z14a'!G23</f>
        <v>0</v>
      </c>
      <c r="H13" s="502">
        <f>G13-'Z14a'!H23</f>
        <v>0</v>
      </c>
      <c r="I13" s="502">
        <f>H13-'Z14a'!I23</f>
        <v>0</v>
      </c>
      <c r="J13" s="502">
        <f>I13-'Z14a'!J23</f>
        <v>0</v>
      </c>
      <c r="K13" s="502">
        <f>J13-'Z14a'!K23</f>
        <v>0</v>
      </c>
      <c r="L13" s="502">
        <f>K13-'Z14a'!L23</f>
        <v>0</v>
      </c>
      <c r="M13" s="502">
        <f>L13-'Z14a'!M23</f>
        <v>0</v>
      </c>
      <c r="N13" s="502">
        <f>M13-'Z14a'!N23</f>
        <v>0</v>
      </c>
      <c r="O13" s="502">
        <f>N13-'Z14a'!O23</f>
        <v>0</v>
      </c>
      <c r="P13" s="502">
        <f>O13-'Z14a'!P23</f>
        <v>0</v>
      </c>
      <c r="Q13" s="502">
        <f>P13-'Z14a'!Q23</f>
        <v>0</v>
      </c>
      <c r="R13" s="503">
        <f>Q13-'Z14a'!R23</f>
        <v>0</v>
      </c>
      <c r="S13" s="66"/>
    </row>
    <row r="14" spans="1:19" ht="19.5" customHeight="1">
      <c r="A14" s="161" t="s">
        <v>392</v>
      </c>
      <c r="B14" s="516" t="s">
        <v>602</v>
      </c>
      <c r="C14" s="502">
        <v>0</v>
      </c>
      <c r="D14" s="502">
        <v>0</v>
      </c>
      <c r="E14" s="502">
        <v>0</v>
      </c>
      <c r="F14" s="502">
        <v>0</v>
      </c>
      <c r="G14" s="502">
        <v>0</v>
      </c>
      <c r="H14" s="502">
        <v>0</v>
      </c>
      <c r="I14" s="502">
        <v>0</v>
      </c>
      <c r="J14" s="502">
        <v>0</v>
      </c>
      <c r="K14" s="502">
        <v>0</v>
      </c>
      <c r="L14" s="502">
        <v>0</v>
      </c>
      <c r="M14" s="502">
        <v>0</v>
      </c>
      <c r="N14" s="502">
        <v>0</v>
      </c>
      <c r="O14" s="502">
        <v>0</v>
      </c>
      <c r="P14" s="502">
        <v>0</v>
      </c>
      <c r="Q14" s="502">
        <v>0</v>
      </c>
      <c r="R14" s="503">
        <v>0</v>
      </c>
      <c r="S14" s="66"/>
    </row>
    <row r="15" spans="1:19" ht="19.5" customHeight="1">
      <c r="A15" s="160" t="s">
        <v>394</v>
      </c>
      <c r="B15" s="517" t="s">
        <v>603</v>
      </c>
      <c r="C15" s="502">
        <f>C16+C17</f>
        <v>0</v>
      </c>
      <c r="D15" s="502">
        <f aca="true" t="shared" si="0" ref="D15:M15">D16+D17</f>
        <v>0</v>
      </c>
      <c r="E15" s="502">
        <f t="shared" si="0"/>
        <v>0</v>
      </c>
      <c r="F15" s="502">
        <f t="shared" si="0"/>
        <v>0</v>
      </c>
      <c r="G15" s="502">
        <f t="shared" si="0"/>
        <v>0</v>
      </c>
      <c r="H15" s="502">
        <f t="shared" si="0"/>
        <v>0</v>
      </c>
      <c r="I15" s="502">
        <f t="shared" si="0"/>
        <v>0</v>
      </c>
      <c r="J15" s="502">
        <f t="shared" si="0"/>
        <v>0</v>
      </c>
      <c r="K15" s="502">
        <f t="shared" si="0"/>
        <v>0</v>
      </c>
      <c r="L15" s="502">
        <f t="shared" si="0"/>
        <v>0</v>
      </c>
      <c r="M15" s="502">
        <f t="shared" si="0"/>
        <v>0</v>
      </c>
      <c r="N15" s="502">
        <v>0</v>
      </c>
      <c r="O15" s="502">
        <v>0</v>
      </c>
      <c r="P15" s="502">
        <v>0</v>
      </c>
      <c r="Q15" s="502">
        <v>0</v>
      </c>
      <c r="R15" s="503">
        <v>0</v>
      </c>
      <c r="S15" s="66"/>
    </row>
    <row r="16" spans="1:19" ht="19.5" customHeight="1">
      <c r="A16" s="160"/>
      <c r="B16" s="517" t="s">
        <v>604</v>
      </c>
      <c r="C16" s="502">
        <v>0</v>
      </c>
      <c r="D16" s="502">
        <v>0</v>
      </c>
      <c r="E16" s="502">
        <v>0</v>
      </c>
      <c r="F16" s="502">
        <v>0</v>
      </c>
      <c r="G16" s="502">
        <v>0</v>
      </c>
      <c r="H16" s="502">
        <v>0</v>
      </c>
      <c r="I16" s="502">
        <v>0</v>
      </c>
      <c r="J16" s="502">
        <v>0</v>
      </c>
      <c r="K16" s="502">
        <v>0</v>
      </c>
      <c r="L16" s="502">
        <v>0</v>
      </c>
      <c r="M16" s="502">
        <v>0</v>
      </c>
      <c r="N16" s="502">
        <v>0</v>
      </c>
      <c r="O16" s="502">
        <v>0</v>
      </c>
      <c r="P16" s="502">
        <v>0</v>
      </c>
      <c r="Q16" s="502">
        <v>0</v>
      </c>
      <c r="R16" s="503">
        <v>0</v>
      </c>
      <c r="S16" s="66"/>
    </row>
    <row r="17" spans="1:19" ht="19.5" customHeight="1">
      <c r="A17" s="160"/>
      <c r="B17" s="516" t="s">
        <v>605</v>
      </c>
      <c r="C17" s="502">
        <f>C18+C19+C20+C21</f>
        <v>0</v>
      </c>
      <c r="D17" s="502">
        <f aca="true" t="shared" si="1" ref="D17:M17">D18+D19+D20+D21</f>
        <v>0</v>
      </c>
      <c r="E17" s="502">
        <f t="shared" si="1"/>
        <v>0</v>
      </c>
      <c r="F17" s="502">
        <f t="shared" si="1"/>
        <v>0</v>
      </c>
      <c r="G17" s="502">
        <f t="shared" si="1"/>
        <v>0</v>
      </c>
      <c r="H17" s="502">
        <f t="shared" si="1"/>
        <v>0</v>
      </c>
      <c r="I17" s="502">
        <f t="shared" si="1"/>
        <v>0</v>
      </c>
      <c r="J17" s="502">
        <f t="shared" si="1"/>
        <v>0</v>
      </c>
      <c r="K17" s="502">
        <f t="shared" si="1"/>
        <v>0</v>
      </c>
      <c r="L17" s="502">
        <f t="shared" si="1"/>
        <v>0</v>
      </c>
      <c r="M17" s="502">
        <f t="shared" si="1"/>
        <v>0</v>
      </c>
      <c r="N17" s="502">
        <v>0</v>
      </c>
      <c r="O17" s="502">
        <v>0</v>
      </c>
      <c r="P17" s="502">
        <v>0</v>
      </c>
      <c r="Q17" s="502">
        <v>0</v>
      </c>
      <c r="R17" s="503">
        <v>0</v>
      </c>
      <c r="S17" s="66"/>
    </row>
    <row r="18" spans="1:19" ht="19.5" customHeight="1">
      <c r="A18" s="160"/>
      <c r="B18" s="518" t="s">
        <v>418</v>
      </c>
      <c r="C18" s="502">
        <v>0</v>
      </c>
      <c r="D18" s="502">
        <v>0</v>
      </c>
      <c r="E18" s="502">
        <v>0</v>
      </c>
      <c r="F18" s="502">
        <v>0</v>
      </c>
      <c r="G18" s="502">
        <v>0</v>
      </c>
      <c r="H18" s="502">
        <v>0</v>
      </c>
      <c r="I18" s="502">
        <v>0</v>
      </c>
      <c r="J18" s="502">
        <v>0</v>
      </c>
      <c r="K18" s="502">
        <v>0</v>
      </c>
      <c r="L18" s="502">
        <v>0</v>
      </c>
      <c r="M18" s="502">
        <v>0</v>
      </c>
      <c r="N18" s="502">
        <v>0</v>
      </c>
      <c r="O18" s="502">
        <v>0</v>
      </c>
      <c r="P18" s="502">
        <v>0</v>
      </c>
      <c r="Q18" s="502">
        <v>0</v>
      </c>
      <c r="R18" s="503">
        <v>0</v>
      </c>
      <c r="S18" s="66"/>
    </row>
    <row r="19" spans="1:19" ht="19.5" customHeight="1">
      <c r="A19" s="160"/>
      <c r="B19" s="518" t="s">
        <v>419</v>
      </c>
      <c r="C19" s="502">
        <v>0</v>
      </c>
      <c r="D19" s="502">
        <v>0</v>
      </c>
      <c r="E19" s="502">
        <v>0</v>
      </c>
      <c r="F19" s="502">
        <v>0</v>
      </c>
      <c r="G19" s="502">
        <v>0</v>
      </c>
      <c r="H19" s="502">
        <v>0</v>
      </c>
      <c r="I19" s="502">
        <v>0</v>
      </c>
      <c r="J19" s="502">
        <v>0</v>
      </c>
      <c r="K19" s="502">
        <v>0</v>
      </c>
      <c r="L19" s="502">
        <v>0</v>
      </c>
      <c r="M19" s="502">
        <v>0</v>
      </c>
      <c r="N19" s="502">
        <v>0</v>
      </c>
      <c r="O19" s="502">
        <v>0</v>
      </c>
      <c r="P19" s="502">
        <v>0</v>
      </c>
      <c r="Q19" s="502">
        <v>0</v>
      </c>
      <c r="R19" s="503">
        <v>0</v>
      </c>
      <c r="S19" s="66"/>
    </row>
    <row r="20" spans="1:19" ht="30.75" customHeight="1">
      <c r="A20" s="160"/>
      <c r="B20" s="519" t="s">
        <v>606</v>
      </c>
      <c r="C20" s="502">
        <v>0</v>
      </c>
      <c r="D20" s="502">
        <v>0</v>
      </c>
      <c r="E20" s="502">
        <v>0</v>
      </c>
      <c r="F20" s="502">
        <v>0</v>
      </c>
      <c r="G20" s="502">
        <v>0</v>
      </c>
      <c r="H20" s="502">
        <f>'Z14a'!H30</f>
        <v>0</v>
      </c>
      <c r="I20" s="502">
        <f>'Z14a'!I30</f>
        <v>0</v>
      </c>
      <c r="J20" s="502">
        <f>'Z14a'!J30</f>
        <v>0</v>
      </c>
      <c r="K20" s="502">
        <f>'Z14a'!K30</f>
        <v>0</v>
      </c>
      <c r="L20" s="502">
        <f>'Z14a'!L30</f>
        <v>0</v>
      </c>
      <c r="M20" s="502">
        <f>'Z14a'!M30</f>
        <v>0</v>
      </c>
      <c r="N20" s="502">
        <v>0</v>
      </c>
      <c r="O20" s="502">
        <v>0</v>
      </c>
      <c r="P20" s="502">
        <v>0</v>
      </c>
      <c r="Q20" s="502">
        <v>0</v>
      </c>
      <c r="R20" s="503">
        <v>0</v>
      </c>
      <c r="S20" s="66"/>
    </row>
    <row r="21" spans="1:19" ht="19.5" customHeight="1">
      <c r="A21" s="162"/>
      <c r="B21" s="518" t="s">
        <v>607</v>
      </c>
      <c r="C21" s="502">
        <v>0</v>
      </c>
      <c r="D21" s="502">
        <v>0</v>
      </c>
      <c r="E21" s="502">
        <v>0</v>
      </c>
      <c r="F21" s="502">
        <v>0</v>
      </c>
      <c r="G21" s="502">
        <v>0</v>
      </c>
      <c r="H21" s="502">
        <v>0</v>
      </c>
      <c r="I21" s="502">
        <v>0</v>
      </c>
      <c r="J21" s="502">
        <v>0</v>
      </c>
      <c r="K21" s="502">
        <v>0</v>
      </c>
      <c r="L21" s="502">
        <v>0</v>
      </c>
      <c r="M21" s="502">
        <v>0</v>
      </c>
      <c r="N21" s="502">
        <v>0</v>
      </c>
      <c r="O21" s="502">
        <v>0</v>
      </c>
      <c r="P21" s="502">
        <v>0</v>
      </c>
      <c r="Q21" s="502">
        <v>0</v>
      </c>
      <c r="R21" s="503">
        <v>0</v>
      </c>
      <c r="S21" s="66"/>
    </row>
    <row r="22" spans="1:19" ht="19.5" customHeight="1">
      <c r="A22" s="163" t="s">
        <v>420</v>
      </c>
      <c r="B22" s="520" t="s">
        <v>422</v>
      </c>
      <c r="C22" s="502">
        <f>'Z5'!E9</f>
        <v>35613321</v>
      </c>
      <c r="D22" s="502">
        <f>'Z5'!F9</f>
        <v>42558391</v>
      </c>
      <c r="E22" s="502">
        <f>'Z14a'!E10</f>
        <v>36740000</v>
      </c>
      <c r="F22" s="502">
        <f>'Z14a'!F10</f>
        <v>36460000</v>
      </c>
      <c r="G22" s="502">
        <f>'Z14a'!G10</f>
        <v>36158000</v>
      </c>
      <c r="H22" s="502">
        <f>'Z14a'!H10</f>
        <v>36676000</v>
      </c>
      <c r="I22" s="502">
        <f>'Z14a'!I10</f>
        <v>36674000</v>
      </c>
      <c r="J22" s="502">
        <f>'Z14a'!J10</f>
        <v>36983000</v>
      </c>
      <c r="K22" s="502">
        <f>'Z14a'!K10</f>
        <v>36900000</v>
      </c>
      <c r="L22" s="502">
        <f>'Z14a'!L10</f>
        <v>37050000</v>
      </c>
      <c r="M22" s="502">
        <f>'Z14a'!M10</f>
        <v>37015000</v>
      </c>
      <c r="N22" s="502">
        <f>'Z14a'!N10</f>
        <v>36920000</v>
      </c>
      <c r="O22" s="502">
        <f>'Z14a'!O10</f>
        <v>36820000</v>
      </c>
      <c r="P22" s="502">
        <f>'Z14a'!P10</f>
        <v>36895000</v>
      </c>
      <c r="Q22" s="502">
        <f>'Z14a'!Q10</f>
        <v>37045000</v>
      </c>
      <c r="R22" s="503">
        <f>'Z14a'!R10</f>
        <v>36845000</v>
      </c>
      <c r="S22" s="66"/>
    </row>
    <row r="23" spans="1:19" ht="27.75" customHeight="1">
      <c r="A23" s="161" t="s">
        <v>421</v>
      </c>
      <c r="B23" s="517" t="s">
        <v>608</v>
      </c>
      <c r="C23" s="502">
        <f>C11+C12+C13+C14+C15</f>
        <v>11641961</v>
      </c>
      <c r="D23" s="502">
        <f aca="true" t="shared" si="2" ref="D23:R23">D11+D12+D13+D14+D15</f>
        <v>12350877</v>
      </c>
      <c r="E23" s="502">
        <f t="shared" si="2"/>
        <v>10712473</v>
      </c>
      <c r="F23" s="502">
        <f t="shared" si="2"/>
        <v>9104069</v>
      </c>
      <c r="G23" s="502">
        <f t="shared" si="2"/>
        <v>7500265</v>
      </c>
      <c r="H23" s="502">
        <f t="shared" si="2"/>
        <v>6850000</v>
      </c>
      <c r="I23" s="502">
        <f t="shared" si="2"/>
        <v>6080000</v>
      </c>
      <c r="J23" s="502">
        <f t="shared" si="2"/>
        <v>5310000</v>
      </c>
      <c r="K23" s="502">
        <f t="shared" si="2"/>
        <v>4540000</v>
      </c>
      <c r="L23" s="502">
        <f t="shared" si="2"/>
        <v>3770000</v>
      </c>
      <c r="M23" s="502">
        <f t="shared" si="2"/>
        <v>3000000</v>
      </c>
      <c r="N23" s="502">
        <f t="shared" si="2"/>
        <v>2000000</v>
      </c>
      <c r="O23" s="502">
        <f t="shared" si="2"/>
        <v>1000000</v>
      </c>
      <c r="P23" s="502">
        <f t="shared" si="2"/>
        <v>0</v>
      </c>
      <c r="Q23" s="502">
        <f t="shared" si="2"/>
        <v>0</v>
      </c>
      <c r="R23" s="503">
        <f t="shared" si="2"/>
        <v>0</v>
      </c>
      <c r="S23" s="66"/>
    </row>
    <row r="24" spans="1:19" ht="24.75" customHeight="1" thickBot="1">
      <c r="A24" s="164" t="s">
        <v>408</v>
      </c>
      <c r="B24" s="521" t="s">
        <v>609</v>
      </c>
      <c r="C24" s="522">
        <f>C23/C22</f>
        <v>0.32689905555283655</v>
      </c>
      <c r="D24" s="522">
        <f aca="true" t="shared" si="3" ref="D24:M24">D23/D22</f>
        <v>0.29021014915718973</v>
      </c>
      <c r="E24" s="522">
        <f t="shared" si="3"/>
        <v>0.2915752041371802</v>
      </c>
      <c r="F24" s="522">
        <f t="shared" si="3"/>
        <v>0.24970019199122326</v>
      </c>
      <c r="G24" s="522">
        <f t="shared" si="3"/>
        <v>0.20743030587974998</v>
      </c>
      <c r="H24" s="522">
        <f t="shared" si="3"/>
        <v>0.18677064020067619</v>
      </c>
      <c r="I24" s="522">
        <f t="shared" si="3"/>
        <v>0.16578502481321916</v>
      </c>
      <c r="J24" s="522">
        <f t="shared" si="3"/>
        <v>0.1435794824649163</v>
      </c>
      <c r="K24" s="522">
        <f t="shared" si="3"/>
        <v>0.12303523035230353</v>
      </c>
      <c r="L24" s="522">
        <f t="shared" si="3"/>
        <v>0.10175438596491228</v>
      </c>
      <c r="M24" s="522">
        <f t="shared" si="3"/>
        <v>0.08104822369309739</v>
      </c>
      <c r="N24" s="522">
        <f>N23/N22</f>
        <v>0.05417118093174431</v>
      </c>
      <c r="O24" s="522">
        <f>O23/O22</f>
        <v>0.027159152634437807</v>
      </c>
      <c r="P24" s="522">
        <f>P23/P22</f>
        <v>0</v>
      </c>
      <c r="Q24" s="522">
        <f>Q23/Q22</f>
        <v>0</v>
      </c>
      <c r="R24" s="514">
        <f>R23/R22</f>
        <v>0</v>
      </c>
      <c r="S24" s="66"/>
    </row>
    <row r="25" spans="1:19" ht="12.75">
      <c r="A25" s="158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66"/>
    </row>
    <row r="26" spans="1:19" ht="12.75">
      <c r="A26" s="158"/>
      <c r="B26" s="158"/>
      <c r="C26" s="158"/>
      <c r="D26" s="158"/>
      <c r="E26" s="158"/>
      <c r="F26" s="158"/>
      <c r="M26" s="158"/>
      <c r="N26" s="974"/>
      <c r="O26" s="974"/>
      <c r="P26" s="974"/>
      <c r="Q26" s="974"/>
      <c r="R26" s="974"/>
      <c r="S26" s="974"/>
    </row>
    <row r="27" spans="1:19" ht="12.75">
      <c r="A27" s="158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66"/>
    </row>
    <row r="28" spans="1:19" ht="12.75">
      <c r="A28" s="158"/>
      <c r="B28" s="158"/>
      <c r="C28" s="158"/>
      <c r="D28" s="158"/>
      <c r="E28" s="158"/>
      <c r="F28" s="158"/>
      <c r="G28" s="158"/>
      <c r="H28" s="158"/>
      <c r="I28" s="158"/>
      <c r="J28" s="158"/>
      <c r="M28" s="158"/>
      <c r="N28" s="158"/>
      <c r="O28" s="158"/>
      <c r="R28" s="158"/>
      <c r="S28" s="66"/>
    </row>
    <row r="29" spans="1:19" ht="12.75">
      <c r="A29" s="158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66"/>
    </row>
    <row r="30" spans="1:19" ht="12.75">
      <c r="A30" s="158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66"/>
    </row>
    <row r="31" spans="1:19" ht="12.75">
      <c r="A31" s="158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66"/>
    </row>
    <row r="32" spans="1:19" ht="12.7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</row>
    <row r="33" spans="1:19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</row>
    <row r="34" spans="1:19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</row>
    <row r="35" spans="1:19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</row>
  </sheetData>
  <sheetProtection/>
  <mergeCells count="8">
    <mergeCell ref="I1:M1"/>
    <mergeCell ref="N26:S26"/>
    <mergeCell ref="A8:A9"/>
    <mergeCell ref="B8:B9"/>
    <mergeCell ref="C8:C9"/>
    <mergeCell ref="D8:R8"/>
    <mergeCell ref="L2:S2"/>
    <mergeCell ref="A5:R5"/>
  </mergeCells>
  <printOptions horizontalCentered="1" verticalCentered="1"/>
  <pageMargins left="0" right="0" top="0.35433070866141736" bottom="0.7874015748031497" header="0.5118110236220472" footer="0.5118110236220472"/>
  <pageSetup horizontalDpi="600" verticalDpi="600" orientation="landscape" paperSize="9" scale="9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D19">
      <selection activeCell="E22" sqref="E22"/>
    </sheetView>
  </sheetViews>
  <sheetFormatPr defaultColWidth="9.00390625" defaultRowHeight="12.75"/>
  <cols>
    <col min="1" max="1" width="5.00390625" style="0" customWidth="1"/>
    <col min="2" max="2" width="37.125" style="0" customWidth="1"/>
    <col min="3" max="3" width="14.125" style="0" customWidth="1"/>
    <col min="4" max="4" width="11.125" style="0" customWidth="1"/>
    <col min="5" max="5" width="10.125" style="0" customWidth="1"/>
    <col min="6" max="6" width="10.75390625" style="0" customWidth="1"/>
    <col min="7" max="7" width="10.375" style="0" customWidth="1"/>
    <col min="8" max="8" width="10.625" style="0" customWidth="1"/>
    <col min="9" max="9" width="10.125" style="0" customWidth="1"/>
    <col min="10" max="10" width="10.75390625" style="0" customWidth="1"/>
    <col min="11" max="11" width="11.375" style="0" customWidth="1"/>
    <col min="12" max="12" width="10.125" style="0" customWidth="1"/>
    <col min="13" max="18" width="10.00390625" style="0" customWidth="1"/>
  </cols>
  <sheetData>
    <row r="1" spans="15:17" ht="12.75">
      <c r="O1" s="765" t="s">
        <v>690</v>
      </c>
      <c r="P1" s="765"/>
      <c r="Q1" s="765"/>
    </row>
    <row r="2" spans="14:17" ht="9" customHeight="1">
      <c r="N2" s="783" t="s">
        <v>683</v>
      </c>
      <c r="O2" s="993"/>
      <c r="P2" s="993"/>
      <c r="Q2" s="993"/>
    </row>
    <row r="3" spans="15:17" ht="9" customHeight="1">
      <c r="O3" s="765" t="s">
        <v>458</v>
      </c>
      <c r="P3" s="765"/>
      <c r="Q3" s="765"/>
    </row>
    <row r="4" spans="1:18" ht="12.75">
      <c r="A4" s="988" t="s">
        <v>537</v>
      </c>
      <c r="B4" s="988"/>
      <c r="C4" s="988"/>
      <c r="D4" s="988"/>
      <c r="E4" s="988"/>
      <c r="F4" s="988"/>
      <c r="G4" s="988"/>
      <c r="H4" s="988"/>
      <c r="I4" s="988"/>
      <c r="J4" s="988"/>
      <c r="K4" s="988"/>
      <c r="L4" s="988"/>
      <c r="M4" s="988"/>
      <c r="N4" s="988"/>
      <c r="O4" s="988"/>
      <c r="P4" s="988"/>
      <c r="Q4" s="988"/>
      <c r="R4" s="988"/>
    </row>
    <row r="5" ht="5.25" customHeight="1"/>
    <row r="6" ht="13.5" thickBot="1"/>
    <row r="7" spans="1:18" ht="20.25" customHeight="1" thickBot="1">
      <c r="A7" s="991" t="s">
        <v>347</v>
      </c>
      <c r="B7" s="983" t="s">
        <v>574</v>
      </c>
      <c r="C7" s="989" t="s">
        <v>793</v>
      </c>
      <c r="D7" s="989" t="s">
        <v>794</v>
      </c>
      <c r="E7" s="985" t="s">
        <v>538</v>
      </c>
      <c r="F7" s="986"/>
      <c r="G7" s="986"/>
      <c r="H7" s="986"/>
      <c r="I7" s="986"/>
      <c r="J7" s="986"/>
      <c r="K7" s="986"/>
      <c r="L7" s="986"/>
      <c r="M7" s="986"/>
      <c r="N7" s="986"/>
      <c r="O7" s="986"/>
      <c r="P7" s="986"/>
      <c r="Q7" s="986"/>
      <c r="R7" s="987"/>
    </row>
    <row r="8" spans="1:18" ht="35.25" customHeight="1" thickBot="1">
      <c r="A8" s="992"/>
      <c r="B8" s="984"/>
      <c r="C8" s="990"/>
      <c r="D8" s="990"/>
      <c r="E8" s="511">
        <v>2010</v>
      </c>
      <c r="F8" s="512">
        <v>2011</v>
      </c>
      <c r="G8" s="512">
        <v>2012</v>
      </c>
      <c r="H8" s="512">
        <v>2013</v>
      </c>
      <c r="I8" s="512">
        <v>2014</v>
      </c>
      <c r="J8" s="512">
        <v>2015</v>
      </c>
      <c r="K8" s="512">
        <v>2016</v>
      </c>
      <c r="L8" s="512">
        <v>2017</v>
      </c>
      <c r="M8" s="513">
        <v>2018</v>
      </c>
      <c r="N8" s="176">
        <v>2019</v>
      </c>
      <c r="O8" s="176">
        <v>2020</v>
      </c>
      <c r="P8" s="176">
        <v>2021</v>
      </c>
      <c r="Q8" s="176">
        <v>2022</v>
      </c>
      <c r="R8" s="177">
        <v>2023</v>
      </c>
    </row>
    <row r="9" spans="1:18" ht="11.25" customHeight="1">
      <c r="A9" s="178">
        <v>1</v>
      </c>
      <c r="B9" s="175">
        <v>2</v>
      </c>
      <c r="C9" s="174">
        <v>3</v>
      </c>
      <c r="D9" s="174">
        <v>4</v>
      </c>
      <c r="E9" s="174">
        <v>5</v>
      </c>
      <c r="F9" s="175">
        <v>6</v>
      </c>
      <c r="G9" s="175">
        <v>7</v>
      </c>
      <c r="H9" s="175">
        <v>8</v>
      </c>
      <c r="I9" s="175">
        <v>9</v>
      </c>
      <c r="J9" s="175">
        <v>10</v>
      </c>
      <c r="K9" s="175">
        <v>11</v>
      </c>
      <c r="L9" s="175">
        <v>12</v>
      </c>
      <c r="M9" s="506">
        <v>13</v>
      </c>
      <c r="N9" s="175">
        <v>14</v>
      </c>
      <c r="O9" s="175">
        <v>15</v>
      </c>
      <c r="P9" s="175">
        <v>16</v>
      </c>
      <c r="Q9" s="175">
        <v>17</v>
      </c>
      <c r="R9" s="529">
        <v>18</v>
      </c>
    </row>
    <row r="10" spans="1:18" ht="12.75">
      <c r="A10" s="165" t="s">
        <v>379</v>
      </c>
      <c r="B10" s="166" t="s">
        <v>539</v>
      </c>
      <c r="C10" s="167">
        <f>C11+C15+C16+C17</f>
        <v>35613321</v>
      </c>
      <c r="D10" s="167">
        <f aca="true" t="shared" si="0" ref="D10:R10">D11+D15+D16+D17</f>
        <v>42558391</v>
      </c>
      <c r="E10" s="167">
        <f t="shared" si="0"/>
        <v>36740000</v>
      </c>
      <c r="F10" s="167">
        <f t="shared" si="0"/>
        <v>36460000</v>
      </c>
      <c r="G10" s="167">
        <f t="shared" si="0"/>
        <v>36158000</v>
      </c>
      <c r="H10" s="167">
        <f t="shared" si="0"/>
        <v>36676000</v>
      </c>
      <c r="I10" s="167">
        <f t="shared" si="0"/>
        <v>36674000</v>
      </c>
      <c r="J10" s="167">
        <f t="shared" si="0"/>
        <v>36983000</v>
      </c>
      <c r="K10" s="167">
        <f t="shared" si="0"/>
        <v>36900000</v>
      </c>
      <c r="L10" s="167">
        <f t="shared" si="0"/>
        <v>37050000</v>
      </c>
      <c r="M10" s="167">
        <f t="shared" si="0"/>
        <v>37015000</v>
      </c>
      <c r="N10" s="167">
        <f t="shared" si="0"/>
        <v>36920000</v>
      </c>
      <c r="O10" s="167">
        <f t="shared" si="0"/>
        <v>36820000</v>
      </c>
      <c r="P10" s="167">
        <f t="shared" si="0"/>
        <v>36895000</v>
      </c>
      <c r="Q10" s="167">
        <f t="shared" si="0"/>
        <v>37045000</v>
      </c>
      <c r="R10" s="260">
        <f t="shared" si="0"/>
        <v>36845000</v>
      </c>
    </row>
    <row r="11" spans="1:18" ht="12.75">
      <c r="A11" s="58" t="s">
        <v>348</v>
      </c>
      <c r="B11" s="69" t="s">
        <v>349</v>
      </c>
      <c r="C11" s="155">
        <f>C12+C13+C14</f>
        <v>6192297</v>
      </c>
      <c r="D11" s="155">
        <f aca="true" t="shared" si="1" ref="D11:R11">D12+D13+D14</f>
        <v>9201737</v>
      </c>
      <c r="E11" s="155">
        <f t="shared" si="1"/>
        <v>4992000</v>
      </c>
      <c r="F11" s="155">
        <f t="shared" si="1"/>
        <v>4800000</v>
      </c>
      <c r="G11" s="155">
        <f t="shared" si="1"/>
        <v>4808000</v>
      </c>
      <c r="H11" s="155">
        <f t="shared" si="1"/>
        <v>4816000</v>
      </c>
      <c r="I11" s="155">
        <f t="shared" si="1"/>
        <v>4974000</v>
      </c>
      <c r="J11" s="155">
        <f t="shared" si="1"/>
        <v>4933000</v>
      </c>
      <c r="K11" s="155">
        <f t="shared" si="1"/>
        <v>4900000</v>
      </c>
      <c r="L11" s="155">
        <f t="shared" si="1"/>
        <v>4950000</v>
      </c>
      <c r="M11" s="507">
        <f t="shared" si="1"/>
        <v>4915000</v>
      </c>
      <c r="N11" s="507">
        <f t="shared" si="1"/>
        <v>4970000</v>
      </c>
      <c r="O11" s="507">
        <f t="shared" si="1"/>
        <v>4970000</v>
      </c>
      <c r="P11" s="507">
        <f t="shared" si="1"/>
        <v>4995000</v>
      </c>
      <c r="Q11" s="507">
        <f t="shared" si="1"/>
        <v>4995000</v>
      </c>
      <c r="R11" s="156">
        <f t="shared" si="1"/>
        <v>4895000</v>
      </c>
    </row>
    <row r="12" spans="1:18" ht="12.75">
      <c r="A12" s="58" t="s">
        <v>387</v>
      </c>
      <c r="B12" s="69" t="s">
        <v>610</v>
      </c>
      <c r="C12" s="155">
        <v>1931801</v>
      </c>
      <c r="D12" s="155">
        <f>'Z 1'!G199-'Z 1'!G69-'Z 1'!G31</f>
        <v>1830868</v>
      </c>
      <c r="E12" s="155">
        <v>1592000</v>
      </c>
      <c r="F12" s="155">
        <v>1600000</v>
      </c>
      <c r="G12" s="155">
        <v>1608000</v>
      </c>
      <c r="H12" s="155">
        <v>1616000</v>
      </c>
      <c r="I12" s="155">
        <v>1624000</v>
      </c>
      <c r="J12" s="155">
        <v>1633000</v>
      </c>
      <c r="K12" s="155">
        <v>1750000</v>
      </c>
      <c r="L12" s="155">
        <v>1750000</v>
      </c>
      <c r="M12" s="507">
        <v>1765000</v>
      </c>
      <c r="N12" s="155">
        <v>1730000</v>
      </c>
      <c r="O12" s="155">
        <v>1730000</v>
      </c>
      <c r="P12" s="155">
        <v>1765000</v>
      </c>
      <c r="Q12" s="155">
        <v>1765000</v>
      </c>
      <c r="R12" s="156">
        <v>1715000</v>
      </c>
    </row>
    <row r="13" spans="1:18" ht="12.75">
      <c r="A13" s="58" t="s">
        <v>388</v>
      </c>
      <c r="B13" s="69" t="s">
        <v>611</v>
      </c>
      <c r="C13" s="155">
        <v>1500895</v>
      </c>
      <c r="D13" s="155">
        <f>'Z 1'!G31</f>
        <v>4379170</v>
      </c>
      <c r="E13" s="155">
        <v>900000</v>
      </c>
      <c r="F13" s="155">
        <v>700000</v>
      </c>
      <c r="G13" s="155">
        <v>700000</v>
      </c>
      <c r="H13" s="155">
        <v>600000</v>
      </c>
      <c r="I13" s="155">
        <v>550000</v>
      </c>
      <c r="J13" s="155">
        <v>400000</v>
      </c>
      <c r="K13" s="155">
        <v>350000</v>
      </c>
      <c r="L13" s="155">
        <v>350000</v>
      </c>
      <c r="M13" s="507">
        <v>350000</v>
      </c>
      <c r="N13" s="155">
        <v>340000</v>
      </c>
      <c r="O13" s="155">
        <v>340000</v>
      </c>
      <c r="P13" s="155">
        <v>330000</v>
      </c>
      <c r="Q13" s="155">
        <v>330000</v>
      </c>
      <c r="R13" s="156">
        <v>330000</v>
      </c>
    </row>
    <row r="14" spans="1:18" ht="12.75">
      <c r="A14" s="58" t="s">
        <v>390</v>
      </c>
      <c r="B14" s="69" t="s">
        <v>612</v>
      </c>
      <c r="C14" s="155">
        <v>2759601</v>
      </c>
      <c r="D14" s="155">
        <f>'Z 1'!G70</f>
        <v>2991699</v>
      </c>
      <c r="E14" s="155">
        <v>2500000</v>
      </c>
      <c r="F14" s="155">
        <v>2500000</v>
      </c>
      <c r="G14" s="155">
        <v>2500000</v>
      </c>
      <c r="H14" s="155">
        <v>2600000</v>
      </c>
      <c r="I14" s="155">
        <v>2800000</v>
      </c>
      <c r="J14" s="155">
        <v>2900000</v>
      </c>
      <c r="K14" s="155">
        <v>2800000</v>
      </c>
      <c r="L14" s="155">
        <v>2850000</v>
      </c>
      <c r="M14" s="507">
        <v>2800000</v>
      </c>
      <c r="N14" s="155">
        <v>2900000</v>
      </c>
      <c r="O14" s="155">
        <v>2900000</v>
      </c>
      <c r="P14" s="155">
        <v>2900000</v>
      </c>
      <c r="Q14" s="155">
        <v>2900000</v>
      </c>
      <c r="R14" s="156">
        <v>2850000</v>
      </c>
    </row>
    <row r="15" spans="1:18" ht="12.75">
      <c r="A15" s="58" t="s">
        <v>350</v>
      </c>
      <c r="B15" s="69" t="s">
        <v>351</v>
      </c>
      <c r="C15" s="155">
        <v>20248090</v>
      </c>
      <c r="D15" s="155">
        <f>'Z 1'!G74+'Z 1'!G76+'Z 1'!G80</f>
        <v>23068775</v>
      </c>
      <c r="E15" s="155">
        <v>20600000</v>
      </c>
      <c r="F15" s="155">
        <v>20850000</v>
      </c>
      <c r="G15" s="155">
        <v>21100000</v>
      </c>
      <c r="H15" s="155">
        <v>21250000</v>
      </c>
      <c r="I15" s="155">
        <v>21450000</v>
      </c>
      <c r="J15" s="155">
        <v>21700000</v>
      </c>
      <c r="K15" s="155">
        <v>21700000</v>
      </c>
      <c r="L15" s="155">
        <v>21700000</v>
      </c>
      <c r="M15" s="507">
        <v>21700000</v>
      </c>
      <c r="N15" s="155">
        <v>21600000</v>
      </c>
      <c r="O15" s="155">
        <v>21600000</v>
      </c>
      <c r="P15" s="155">
        <v>21700000</v>
      </c>
      <c r="Q15" s="155">
        <v>21700000</v>
      </c>
      <c r="R15" s="156">
        <v>21600000</v>
      </c>
    </row>
    <row r="16" spans="1:18" ht="12.75">
      <c r="A16" s="58" t="s">
        <v>352</v>
      </c>
      <c r="B16" s="68" t="s">
        <v>540</v>
      </c>
      <c r="C16" s="155">
        <v>7245281</v>
      </c>
      <c r="D16" s="155">
        <f>'Z 1'!G191</f>
        <v>9568160</v>
      </c>
      <c r="E16" s="155">
        <v>6100000</v>
      </c>
      <c r="F16" s="155">
        <v>6300000</v>
      </c>
      <c r="G16" s="155">
        <v>6200000</v>
      </c>
      <c r="H16" s="155">
        <v>6200000</v>
      </c>
      <c r="I16" s="155">
        <v>6200000</v>
      </c>
      <c r="J16" s="155">
        <v>6200000</v>
      </c>
      <c r="K16" s="155">
        <v>6200000</v>
      </c>
      <c r="L16" s="155">
        <v>6200000</v>
      </c>
      <c r="M16" s="507">
        <v>6200000</v>
      </c>
      <c r="N16" s="155">
        <v>6200000</v>
      </c>
      <c r="O16" s="155">
        <v>6200000</v>
      </c>
      <c r="P16" s="155">
        <v>6200000</v>
      </c>
      <c r="Q16" s="155">
        <v>6350000</v>
      </c>
      <c r="R16" s="156">
        <v>6350000</v>
      </c>
    </row>
    <row r="17" spans="1:18" ht="12.75">
      <c r="A17" s="58" t="s">
        <v>614</v>
      </c>
      <c r="B17" s="68" t="s">
        <v>947</v>
      </c>
      <c r="C17" s="155">
        <v>1927653</v>
      </c>
      <c r="D17" s="155">
        <f>'Z 1'!G197</f>
        <v>719719</v>
      </c>
      <c r="E17" s="155">
        <v>5048000</v>
      </c>
      <c r="F17" s="155">
        <v>4510000</v>
      </c>
      <c r="G17" s="155">
        <v>4050000</v>
      </c>
      <c r="H17" s="155">
        <v>4410000</v>
      </c>
      <c r="I17" s="155">
        <v>4050000</v>
      </c>
      <c r="J17" s="155">
        <v>4150000</v>
      </c>
      <c r="K17" s="155">
        <v>4100000</v>
      </c>
      <c r="L17" s="155">
        <v>4200000</v>
      </c>
      <c r="M17" s="507">
        <v>4200000</v>
      </c>
      <c r="N17" s="155">
        <v>4150000</v>
      </c>
      <c r="O17" s="155">
        <v>4050000</v>
      </c>
      <c r="P17" s="155">
        <v>4000000</v>
      </c>
      <c r="Q17" s="155">
        <v>4000000</v>
      </c>
      <c r="R17" s="156">
        <v>4000000</v>
      </c>
    </row>
    <row r="18" spans="1:18" ht="12.75">
      <c r="A18" s="168" t="s">
        <v>381</v>
      </c>
      <c r="B18" s="71" t="s">
        <v>354</v>
      </c>
      <c r="C18" s="169">
        <v>36080611</v>
      </c>
      <c r="D18" s="169">
        <f>'Z 2 '!E733</f>
        <v>43267307</v>
      </c>
      <c r="E18" s="169">
        <v>34782696</v>
      </c>
      <c r="F18" s="169">
        <v>34079246</v>
      </c>
      <c r="G18" s="169">
        <v>34142000</v>
      </c>
      <c r="H18" s="169">
        <v>33802000</v>
      </c>
      <c r="I18" s="169">
        <v>34075000</v>
      </c>
      <c r="J18" s="169">
        <v>34612000</v>
      </c>
      <c r="K18" s="169">
        <v>34932000</v>
      </c>
      <c r="L18" s="169">
        <v>34877000</v>
      </c>
      <c r="M18" s="508">
        <v>35172000</v>
      </c>
      <c r="N18" s="169">
        <v>35668000</v>
      </c>
      <c r="O18" s="169">
        <v>35185000</v>
      </c>
      <c r="P18" s="169">
        <v>35131000</v>
      </c>
      <c r="Q18" s="169">
        <v>34968000</v>
      </c>
      <c r="R18" s="170">
        <v>34900000</v>
      </c>
    </row>
    <row r="19" spans="1:18" ht="12.75">
      <c r="A19" s="168" t="s">
        <v>385</v>
      </c>
      <c r="B19" s="71" t="s">
        <v>599</v>
      </c>
      <c r="C19" s="169">
        <v>3850000</v>
      </c>
      <c r="D19" s="169">
        <v>3000000</v>
      </c>
      <c r="E19" s="169"/>
      <c r="F19" s="169"/>
      <c r="G19" s="169"/>
      <c r="H19" s="169"/>
      <c r="I19" s="169"/>
      <c r="J19" s="169"/>
      <c r="K19" s="169"/>
      <c r="L19" s="169"/>
      <c r="M19" s="508"/>
      <c r="N19" s="508"/>
      <c r="O19" s="508"/>
      <c r="P19" s="508"/>
      <c r="Q19" s="508"/>
      <c r="R19" s="170"/>
    </row>
    <row r="20" spans="1:18" ht="12.75">
      <c r="A20" s="168" t="s">
        <v>410</v>
      </c>
      <c r="B20" s="71" t="s">
        <v>541</v>
      </c>
      <c r="C20" s="169">
        <f>C21+C26+C30+C31</f>
        <v>4843132</v>
      </c>
      <c r="D20" s="169">
        <f>D21+D26+D30+D31</f>
        <v>3284798</v>
      </c>
      <c r="E20" s="169">
        <f aca="true" t="shared" si="2" ref="E20:L20">E21+E26+D30+E31</f>
        <v>2673554</v>
      </c>
      <c r="F20" s="169">
        <f t="shared" si="2"/>
        <v>2629401</v>
      </c>
      <c r="G20" s="169">
        <f t="shared" si="2"/>
        <v>2641470</v>
      </c>
      <c r="H20" s="169">
        <f t="shared" si="2"/>
        <v>2491513</v>
      </c>
      <c r="I20" s="169">
        <f t="shared" si="2"/>
        <v>1386000</v>
      </c>
      <c r="J20" s="169">
        <f t="shared" si="2"/>
        <v>1360000</v>
      </c>
      <c r="K20" s="169">
        <f t="shared" si="2"/>
        <v>1310000</v>
      </c>
      <c r="L20" s="169">
        <f t="shared" si="2"/>
        <v>1270000</v>
      </c>
      <c r="M20" s="508">
        <f aca="true" t="shared" si="3" ref="M20:R20">M21+M26+M30+M31</f>
        <v>1180000</v>
      </c>
      <c r="N20" s="508">
        <f t="shared" si="3"/>
        <v>1360000</v>
      </c>
      <c r="O20" s="508">
        <f t="shared" si="3"/>
        <v>1280000</v>
      </c>
      <c r="P20" s="508">
        <f t="shared" si="3"/>
        <v>1180000</v>
      </c>
      <c r="Q20" s="508">
        <f t="shared" si="3"/>
        <v>0</v>
      </c>
      <c r="R20" s="170">
        <f t="shared" si="3"/>
        <v>0</v>
      </c>
    </row>
    <row r="21" spans="1:18" ht="12.75">
      <c r="A21" s="58" t="s">
        <v>348</v>
      </c>
      <c r="B21" s="69" t="s">
        <v>613</v>
      </c>
      <c r="C21" s="155">
        <f>C22+C23+C24+C25</f>
        <v>4534521</v>
      </c>
      <c r="D21" s="155">
        <f aca="true" t="shared" si="4" ref="D21:R21">D22+D23+D24+D25</f>
        <v>3210018</v>
      </c>
      <c r="E21" s="155">
        <f t="shared" si="4"/>
        <v>2598774</v>
      </c>
      <c r="F21" s="155">
        <f t="shared" si="4"/>
        <v>2529404</v>
      </c>
      <c r="G21" s="155">
        <f t="shared" si="4"/>
        <v>2471804</v>
      </c>
      <c r="H21" s="155">
        <f t="shared" si="4"/>
        <v>1500265</v>
      </c>
      <c r="I21" s="155">
        <f t="shared" si="4"/>
        <v>616000</v>
      </c>
      <c r="J21" s="155">
        <f t="shared" si="4"/>
        <v>590000</v>
      </c>
      <c r="K21" s="155">
        <f t="shared" si="4"/>
        <v>540000</v>
      </c>
      <c r="L21" s="155">
        <f t="shared" si="4"/>
        <v>500000</v>
      </c>
      <c r="M21" s="155">
        <f t="shared" si="4"/>
        <v>410000</v>
      </c>
      <c r="N21" s="155">
        <f t="shared" si="4"/>
        <v>360000</v>
      </c>
      <c r="O21" s="155">
        <f t="shared" si="4"/>
        <v>280000</v>
      </c>
      <c r="P21" s="155">
        <f t="shared" si="4"/>
        <v>180000</v>
      </c>
      <c r="Q21" s="155">
        <f t="shared" si="4"/>
        <v>0</v>
      </c>
      <c r="R21" s="155">
        <f t="shared" si="4"/>
        <v>0</v>
      </c>
    </row>
    <row r="22" spans="1:18" ht="12.75">
      <c r="A22" s="58" t="s">
        <v>387</v>
      </c>
      <c r="B22" s="68" t="s">
        <v>748</v>
      </c>
      <c r="C22" s="155">
        <f>'Z5'!E23</f>
        <v>3147821</v>
      </c>
      <c r="D22" s="155">
        <f>'Z5'!F23</f>
        <v>2279084</v>
      </c>
      <c r="E22" s="155">
        <v>1626404</v>
      </c>
      <c r="F22" s="155">
        <v>1596404</v>
      </c>
      <c r="G22" s="155">
        <v>1596404</v>
      </c>
      <c r="H22" s="155">
        <v>650265</v>
      </c>
      <c r="I22" s="155">
        <v>0</v>
      </c>
      <c r="J22" s="155">
        <v>0</v>
      </c>
      <c r="K22" s="155">
        <v>0</v>
      </c>
      <c r="L22" s="69">
        <v>0</v>
      </c>
      <c r="M22" s="509">
        <v>0</v>
      </c>
      <c r="N22" s="69">
        <v>0</v>
      </c>
      <c r="O22" s="69">
        <v>0</v>
      </c>
      <c r="P22" s="69">
        <v>0</v>
      </c>
      <c r="Q22" s="69">
        <v>0</v>
      </c>
      <c r="R22" s="157">
        <v>0</v>
      </c>
    </row>
    <row r="23" spans="1:18" ht="12.75">
      <c r="A23" s="58" t="s">
        <v>388</v>
      </c>
      <c r="B23" s="68" t="s">
        <v>749</v>
      </c>
      <c r="C23" s="155">
        <f>'Z5'!E25</f>
        <v>48000</v>
      </c>
      <c r="D23" s="155">
        <f>'Z5'!F25</f>
        <v>12000</v>
      </c>
      <c r="E23" s="155">
        <v>12000</v>
      </c>
      <c r="F23" s="155">
        <v>12000</v>
      </c>
      <c r="G23" s="155">
        <v>7400</v>
      </c>
      <c r="H23" s="155"/>
      <c r="I23" s="155"/>
      <c r="J23" s="155"/>
      <c r="K23" s="155"/>
      <c r="L23" s="69"/>
      <c r="M23" s="509"/>
      <c r="N23" s="69"/>
      <c r="O23" s="69"/>
      <c r="P23" s="69"/>
      <c r="Q23" s="69"/>
      <c r="R23" s="157"/>
    </row>
    <row r="24" spans="1:18" ht="45">
      <c r="A24" s="58" t="s">
        <v>390</v>
      </c>
      <c r="B24" s="68" t="s">
        <v>542</v>
      </c>
      <c r="C24" s="155">
        <v>776330</v>
      </c>
      <c r="D24" s="155">
        <v>0</v>
      </c>
      <c r="E24" s="155">
        <v>0</v>
      </c>
      <c r="F24" s="155">
        <v>0</v>
      </c>
      <c r="G24" s="155">
        <v>0</v>
      </c>
      <c r="H24" s="155">
        <v>0</v>
      </c>
      <c r="I24" s="155">
        <v>0</v>
      </c>
      <c r="J24" s="155">
        <v>0</v>
      </c>
      <c r="K24" s="155">
        <v>0</v>
      </c>
      <c r="L24" s="155">
        <v>0</v>
      </c>
      <c r="M24" s="507">
        <v>0</v>
      </c>
      <c r="N24" s="155"/>
      <c r="O24" s="155">
        <v>0</v>
      </c>
      <c r="P24" s="155">
        <v>0</v>
      </c>
      <c r="Q24" s="155">
        <v>0</v>
      </c>
      <c r="R24" s="156">
        <v>0</v>
      </c>
    </row>
    <row r="25" spans="1:18" ht="12.75">
      <c r="A25" s="58" t="s">
        <v>392</v>
      </c>
      <c r="B25" s="68" t="s">
        <v>355</v>
      </c>
      <c r="C25" s="155">
        <v>562370</v>
      </c>
      <c r="D25" s="155">
        <f>'Z 2 '!E234</f>
        <v>918934</v>
      </c>
      <c r="E25" s="155">
        <v>960370</v>
      </c>
      <c r="F25" s="155">
        <v>921000</v>
      </c>
      <c r="G25" s="155">
        <v>868000</v>
      </c>
      <c r="H25" s="155">
        <v>850000</v>
      </c>
      <c r="I25" s="155">
        <v>616000</v>
      </c>
      <c r="J25" s="155">
        <v>590000</v>
      </c>
      <c r="K25" s="155">
        <v>540000</v>
      </c>
      <c r="L25" s="155">
        <v>500000</v>
      </c>
      <c r="M25" s="507">
        <v>410000</v>
      </c>
      <c r="N25" s="155">
        <v>360000</v>
      </c>
      <c r="O25" s="155">
        <v>280000</v>
      </c>
      <c r="P25" s="155">
        <v>180000</v>
      </c>
      <c r="Q25" s="155">
        <v>0</v>
      </c>
      <c r="R25" s="156">
        <v>0</v>
      </c>
    </row>
    <row r="26" spans="1:18" ht="22.5">
      <c r="A26" s="58" t="s">
        <v>350</v>
      </c>
      <c r="B26" s="68" t="s">
        <v>548</v>
      </c>
      <c r="C26" s="155">
        <f>C27+C28+C29</f>
        <v>0</v>
      </c>
      <c r="D26" s="155">
        <f aca="true" t="shared" si="5" ref="D26:R26">D27+D28+D29</f>
        <v>0</v>
      </c>
      <c r="E26" s="155">
        <f t="shared" si="5"/>
        <v>0</v>
      </c>
      <c r="F26" s="155">
        <f t="shared" si="5"/>
        <v>0</v>
      </c>
      <c r="G26" s="155">
        <f t="shared" si="5"/>
        <v>0</v>
      </c>
      <c r="H26" s="155">
        <f t="shared" si="5"/>
        <v>0</v>
      </c>
      <c r="I26" s="155">
        <f t="shared" si="5"/>
        <v>0</v>
      </c>
      <c r="J26" s="155">
        <f t="shared" si="5"/>
        <v>0</v>
      </c>
      <c r="K26" s="155">
        <f t="shared" si="5"/>
        <v>0</v>
      </c>
      <c r="L26" s="155">
        <f t="shared" si="5"/>
        <v>0</v>
      </c>
      <c r="M26" s="507">
        <f t="shared" si="5"/>
        <v>0</v>
      </c>
      <c r="N26" s="507">
        <f t="shared" si="5"/>
        <v>0</v>
      </c>
      <c r="O26" s="507">
        <f t="shared" si="5"/>
        <v>0</v>
      </c>
      <c r="P26" s="507">
        <f t="shared" si="5"/>
        <v>0</v>
      </c>
      <c r="Q26" s="507">
        <f t="shared" si="5"/>
        <v>0</v>
      </c>
      <c r="R26" s="156">
        <f t="shared" si="5"/>
        <v>0</v>
      </c>
    </row>
    <row r="27" spans="1:18" ht="12.75">
      <c r="A27" s="58" t="s">
        <v>387</v>
      </c>
      <c r="B27" s="69" t="s">
        <v>549</v>
      </c>
      <c r="C27" s="69"/>
      <c r="D27" s="69">
        <v>0</v>
      </c>
      <c r="E27" s="155">
        <v>0</v>
      </c>
      <c r="F27" s="155">
        <v>0</v>
      </c>
      <c r="G27" s="155">
        <v>0</v>
      </c>
      <c r="H27" s="155">
        <v>0</v>
      </c>
      <c r="I27" s="155">
        <v>0</v>
      </c>
      <c r="J27" s="155">
        <v>0</v>
      </c>
      <c r="K27" s="155">
        <v>0</v>
      </c>
      <c r="L27" s="155">
        <v>0</v>
      </c>
      <c r="M27" s="509">
        <v>0</v>
      </c>
      <c r="N27" s="69">
        <v>0</v>
      </c>
      <c r="O27" s="69">
        <v>0</v>
      </c>
      <c r="P27" s="69">
        <v>0</v>
      </c>
      <c r="Q27" s="69">
        <v>0</v>
      </c>
      <c r="R27" s="157">
        <v>0</v>
      </c>
    </row>
    <row r="28" spans="1:18" ht="45">
      <c r="A28" s="58" t="s">
        <v>388</v>
      </c>
      <c r="B28" s="68" t="s">
        <v>542</v>
      </c>
      <c r="C28" s="69">
        <v>0</v>
      </c>
      <c r="D28" s="155">
        <f>'Z5'!F26</f>
        <v>0</v>
      </c>
      <c r="E28" s="14"/>
      <c r="F28" s="69">
        <v>0</v>
      </c>
      <c r="G28" s="69">
        <v>0</v>
      </c>
      <c r="H28" s="69">
        <v>0</v>
      </c>
      <c r="I28" s="69">
        <v>0</v>
      </c>
      <c r="J28" s="69">
        <v>0</v>
      </c>
      <c r="K28" s="69">
        <v>0</v>
      </c>
      <c r="L28" s="69">
        <v>0</v>
      </c>
      <c r="M28" s="509">
        <v>0</v>
      </c>
      <c r="N28" s="69">
        <v>0</v>
      </c>
      <c r="O28" s="69">
        <v>0</v>
      </c>
      <c r="P28" s="69">
        <v>0</v>
      </c>
      <c r="Q28" s="69">
        <v>0</v>
      </c>
      <c r="R28" s="157">
        <v>0</v>
      </c>
    </row>
    <row r="29" spans="1:18" ht="12.75">
      <c r="A29" s="58" t="s">
        <v>390</v>
      </c>
      <c r="B29" s="69" t="s">
        <v>355</v>
      </c>
      <c r="C29" s="155">
        <v>0</v>
      </c>
      <c r="D29" s="155">
        <v>0</v>
      </c>
      <c r="E29" s="155">
        <v>0</v>
      </c>
      <c r="F29" s="155">
        <v>0</v>
      </c>
      <c r="G29" s="155">
        <v>0</v>
      </c>
      <c r="H29" s="155">
        <v>0</v>
      </c>
      <c r="I29" s="155">
        <v>0</v>
      </c>
      <c r="J29" s="155">
        <v>0</v>
      </c>
      <c r="K29" s="155">
        <v>0</v>
      </c>
      <c r="L29" s="155">
        <v>0</v>
      </c>
      <c r="M29" s="509">
        <v>0</v>
      </c>
      <c r="N29" s="69">
        <v>0</v>
      </c>
      <c r="O29" s="69">
        <v>0</v>
      </c>
      <c r="P29" s="69">
        <v>0</v>
      </c>
      <c r="Q29" s="69">
        <v>0</v>
      </c>
      <c r="R29" s="157">
        <v>0</v>
      </c>
    </row>
    <row r="30" spans="1:18" ht="12.75">
      <c r="A30" s="58" t="s">
        <v>352</v>
      </c>
      <c r="B30" s="69" t="s">
        <v>550</v>
      </c>
      <c r="C30" s="155">
        <v>308611</v>
      </c>
      <c r="D30" s="155">
        <f>'Z 2 '!E239</f>
        <v>74780</v>
      </c>
      <c r="E30" s="155">
        <v>99997</v>
      </c>
      <c r="F30" s="155">
        <v>169666</v>
      </c>
      <c r="G30" s="155">
        <v>991248</v>
      </c>
      <c r="H30" s="155">
        <v>0</v>
      </c>
      <c r="I30" s="155">
        <v>0</v>
      </c>
      <c r="J30" s="155">
        <v>0</v>
      </c>
      <c r="K30" s="155">
        <v>0</v>
      </c>
      <c r="L30" s="531">
        <v>0</v>
      </c>
      <c r="M30" s="509">
        <v>0</v>
      </c>
      <c r="N30" s="69">
        <v>0</v>
      </c>
      <c r="O30" s="69">
        <v>0</v>
      </c>
      <c r="P30" s="69">
        <v>0</v>
      </c>
      <c r="Q30" s="69">
        <v>0</v>
      </c>
      <c r="R30" s="157">
        <v>0</v>
      </c>
    </row>
    <row r="31" spans="1:18" ht="18.75" customHeight="1">
      <c r="A31" s="58" t="s">
        <v>614</v>
      </c>
      <c r="B31" s="68" t="s">
        <v>415</v>
      </c>
      <c r="C31" s="155">
        <v>0</v>
      </c>
      <c r="D31" s="155">
        <v>0</v>
      </c>
      <c r="E31" s="155">
        <v>0</v>
      </c>
      <c r="F31" s="155">
        <v>0</v>
      </c>
      <c r="G31" s="155">
        <v>0</v>
      </c>
      <c r="H31" s="155">
        <v>0</v>
      </c>
      <c r="I31" s="155">
        <v>770000</v>
      </c>
      <c r="J31" s="155">
        <v>770000</v>
      </c>
      <c r="K31" s="155">
        <v>770000</v>
      </c>
      <c r="L31" s="155">
        <v>770000</v>
      </c>
      <c r="M31" s="507">
        <v>770000</v>
      </c>
      <c r="N31" s="155">
        <v>1000000</v>
      </c>
      <c r="O31" s="155">
        <v>1000000</v>
      </c>
      <c r="P31" s="155">
        <v>1000000</v>
      </c>
      <c r="Q31" s="155">
        <v>0</v>
      </c>
      <c r="R31" s="156">
        <v>0</v>
      </c>
    </row>
    <row r="32" spans="1:18" ht="12.75">
      <c r="A32" s="168" t="s">
        <v>417</v>
      </c>
      <c r="B32" s="71" t="s">
        <v>356</v>
      </c>
      <c r="C32" s="169">
        <f>C10-C18</f>
        <v>-467290</v>
      </c>
      <c r="D32" s="169">
        <f aca="true" t="shared" si="6" ref="D32:R32">D10-D18</f>
        <v>-708916</v>
      </c>
      <c r="E32" s="169">
        <f t="shared" si="6"/>
        <v>1957304</v>
      </c>
      <c r="F32" s="169">
        <f t="shared" si="6"/>
        <v>2380754</v>
      </c>
      <c r="G32" s="169">
        <f t="shared" si="6"/>
        <v>2016000</v>
      </c>
      <c r="H32" s="169">
        <f t="shared" si="6"/>
        <v>2874000</v>
      </c>
      <c r="I32" s="169">
        <f t="shared" si="6"/>
        <v>2599000</v>
      </c>
      <c r="J32" s="169">
        <f t="shared" si="6"/>
        <v>2371000</v>
      </c>
      <c r="K32" s="169">
        <f t="shared" si="6"/>
        <v>1968000</v>
      </c>
      <c r="L32" s="169">
        <f t="shared" si="6"/>
        <v>2173000</v>
      </c>
      <c r="M32" s="508">
        <f t="shared" si="6"/>
        <v>1843000</v>
      </c>
      <c r="N32" s="508">
        <f t="shared" si="6"/>
        <v>1252000</v>
      </c>
      <c r="O32" s="508">
        <f t="shared" si="6"/>
        <v>1635000</v>
      </c>
      <c r="P32" s="508">
        <f t="shared" si="6"/>
        <v>1764000</v>
      </c>
      <c r="Q32" s="508">
        <f t="shared" si="6"/>
        <v>2077000</v>
      </c>
      <c r="R32" s="170">
        <f t="shared" si="6"/>
        <v>1945000</v>
      </c>
    </row>
    <row r="33" spans="1:18" ht="12.75">
      <c r="A33" s="168" t="s">
        <v>750</v>
      </c>
      <c r="B33" s="71" t="s">
        <v>543</v>
      </c>
      <c r="C33" s="169">
        <f>'Z14'!C23</f>
        <v>11641961</v>
      </c>
      <c r="D33" s="169">
        <f>'Z14'!D23</f>
        <v>12350877</v>
      </c>
      <c r="E33" s="169">
        <f>'Z14'!E23</f>
        <v>10712473</v>
      </c>
      <c r="F33" s="169">
        <f>'Z14'!F23</f>
        <v>9104069</v>
      </c>
      <c r="G33" s="169">
        <f>'Z14'!G23</f>
        <v>7500265</v>
      </c>
      <c r="H33" s="169">
        <f>'Z14'!H23</f>
        <v>6850000</v>
      </c>
      <c r="I33" s="169">
        <f>'Z14'!I23</f>
        <v>6080000</v>
      </c>
      <c r="J33" s="169">
        <f>'Z14'!J23</f>
        <v>5310000</v>
      </c>
      <c r="K33" s="169">
        <f>'Z14'!K23</f>
        <v>4540000</v>
      </c>
      <c r="L33" s="169">
        <f>'Z14'!L23</f>
        <v>3770000</v>
      </c>
      <c r="M33" s="508">
        <f>'Z14'!M23</f>
        <v>3000000</v>
      </c>
      <c r="N33" s="508">
        <f>'Z14'!N23</f>
        <v>2000000</v>
      </c>
      <c r="O33" s="508">
        <f>'Z14'!O23</f>
        <v>1000000</v>
      </c>
      <c r="P33" s="508">
        <f>'Z14'!P23</f>
        <v>0</v>
      </c>
      <c r="Q33" s="508">
        <f>'Z14'!Q23</f>
        <v>0</v>
      </c>
      <c r="R33" s="170">
        <f>'Z14'!R23</f>
        <v>0</v>
      </c>
    </row>
    <row r="34" spans="1:18" ht="12.75">
      <c r="A34" s="168" t="s">
        <v>551</v>
      </c>
      <c r="B34" s="71" t="s">
        <v>544</v>
      </c>
      <c r="C34" s="171">
        <f aca="true" t="shared" si="7" ref="C34:R34">C33/C10</f>
        <v>0.32689905555283655</v>
      </c>
      <c r="D34" s="171">
        <f t="shared" si="7"/>
        <v>0.29021014915718973</v>
      </c>
      <c r="E34" s="171">
        <f t="shared" si="7"/>
        <v>0.2915752041371802</v>
      </c>
      <c r="F34" s="171">
        <f t="shared" si="7"/>
        <v>0.24970019199122326</v>
      </c>
      <c r="G34" s="171">
        <f t="shared" si="7"/>
        <v>0.20743030587974998</v>
      </c>
      <c r="H34" s="171">
        <f t="shared" si="7"/>
        <v>0.18677064020067619</v>
      </c>
      <c r="I34" s="171">
        <f t="shared" si="7"/>
        <v>0.16578502481321916</v>
      </c>
      <c r="J34" s="171">
        <f t="shared" si="7"/>
        <v>0.1435794824649163</v>
      </c>
      <c r="K34" s="171">
        <f t="shared" si="7"/>
        <v>0.12303523035230353</v>
      </c>
      <c r="L34" s="171">
        <f t="shared" si="7"/>
        <v>0.10175438596491228</v>
      </c>
      <c r="M34" s="510">
        <f t="shared" si="7"/>
        <v>0.08104822369309739</v>
      </c>
      <c r="N34" s="510">
        <f t="shared" si="7"/>
        <v>0.05417118093174431</v>
      </c>
      <c r="O34" s="510">
        <f t="shared" si="7"/>
        <v>0.027159152634437807</v>
      </c>
      <c r="P34" s="510">
        <f t="shared" si="7"/>
        <v>0</v>
      </c>
      <c r="Q34" s="510">
        <f t="shared" si="7"/>
        <v>0</v>
      </c>
      <c r="R34" s="530">
        <f t="shared" si="7"/>
        <v>0</v>
      </c>
    </row>
    <row r="35" spans="1:18" ht="22.5">
      <c r="A35" s="168" t="s">
        <v>552</v>
      </c>
      <c r="B35" s="67" t="s">
        <v>545</v>
      </c>
      <c r="C35" s="171">
        <f>(C22+C23+C28)/C10</f>
        <v>0.08973667465609288</v>
      </c>
      <c r="D35" s="171">
        <f aca="true" t="shared" si="8" ref="D35:R35">(D22+D23+D28)/D10</f>
        <v>0.05383389611698431</v>
      </c>
      <c r="E35" s="171">
        <f t="shared" si="8"/>
        <v>0.044594556341861734</v>
      </c>
      <c r="F35" s="171">
        <f t="shared" si="8"/>
        <v>0.04411420735052112</v>
      </c>
      <c r="G35" s="171">
        <f t="shared" si="8"/>
        <v>0.04435544001327507</v>
      </c>
      <c r="H35" s="171">
        <f t="shared" si="8"/>
        <v>0.017729986912422294</v>
      </c>
      <c r="I35" s="171">
        <f t="shared" si="8"/>
        <v>0</v>
      </c>
      <c r="J35" s="171">
        <f t="shared" si="8"/>
        <v>0</v>
      </c>
      <c r="K35" s="171">
        <f t="shared" si="8"/>
        <v>0</v>
      </c>
      <c r="L35" s="171">
        <f t="shared" si="8"/>
        <v>0</v>
      </c>
      <c r="M35" s="171">
        <f t="shared" si="8"/>
        <v>0</v>
      </c>
      <c r="N35" s="171">
        <f t="shared" si="8"/>
        <v>0</v>
      </c>
      <c r="O35" s="171">
        <f t="shared" si="8"/>
        <v>0</v>
      </c>
      <c r="P35" s="171">
        <f t="shared" si="8"/>
        <v>0</v>
      </c>
      <c r="Q35" s="171">
        <f t="shared" si="8"/>
        <v>0</v>
      </c>
      <c r="R35" s="171">
        <f t="shared" si="8"/>
        <v>0</v>
      </c>
    </row>
    <row r="36" spans="1:18" ht="22.5">
      <c r="A36" s="168" t="s">
        <v>751</v>
      </c>
      <c r="B36" s="67" t="s">
        <v>546</v>
      </c>
      <c r="C36" s="171">
        <f aca="true" t="shared" si="9" ref="C36:R36">(C33-C28)/(C10-C17)</f>
        <v>0.345605763258131</v>
      </c>
      <c r="D36" s="171">
        <f t="shared" si="9"/>
        <v>0.29520241464643043</v>
      </c>
      <c r="E36" s="171">
        <f t="shared" si="9"/>
        <v>0.33801820648744163</v>
      </c>
      <c r="F36" s="171">
        <f t="shared" si="9"/>
        <v>0.28494738654147106</v>
      </c>
      <c r="G36" s="171">
        <f t="shared" si="9"/>
        <v>0.23359489846767162</v>
      </c>
      <c r="H36" s="171">
        <f t="shared" si="9"/>
        <v>0.21229777474741213</v>
      </c>
      <c r="I36" s="171">
        <f t="shared" si="9"/>
        <v>0.18636586562040217</v>
      </c>
      <c r="J36" s="171">
        <f t="shared" si="9"/>
        <v>0.1617275302287333</v>
      </c>
      <c r="K36" s="171">
        <f t="shared" si="9"/>
        <v>0.13841463414634148</v>
      </c>
      <c r="L36" s="171">
        <f t="shared" si="9"/>
        <v>0.1147640791476408</v>
      </c>
      <c r="M36" s="171">
        <f t="shared" si="9"/>
        <v>0.09142160597287825</v>
      </c>
      <c r="N36" s="171">
        <f t="shared" si="9"/>
        <v>0.061031431187061336</v>
      </c>
      <c r="O36" s="171">
        <f t="shared" si="9"/>
        <v>0.030515715593530668</v>
      </c>
      <c r="P36" s="171">
        <f t="shared" si="9"/>
        <v>0</v>
      </c>
      <c r="Q36" s="171">
        <f t="shared" si="9"/>
        <v>0</v>
      </c>
      <c r="R36" s="530">
        <f t="shared" si="9"/>
        <v>0</v>
      </c>
    </row>
    <row r="37" spans="1:18" ht="23.25" thickBot="1">
      <c r="A37" s="172" t="s">
        <v>752</v>
      </c>
      <c r="B37" s="173" t="s">
        <v>547</v>
      </c>
      <c r="C37" s="538">
        <f>(C22+C23)/C10</f>
        <v>0.08973667465609288</v>
      </c>
      <c r="D37" s="538">
        <f aca="true" t="shared" si="10" ref="D37:R37">(D22+D23)/D10</f>
        <v>0.05383389611698431</v>
      </c>
      <c r="E37" s="538">
        <f t="shared" si="10"/>
        <v>0.044594556341861734</v>
      </c>
      <c r="F37" s="538">
        <f t="shared" si="10"/>
        <v>0.04411420735052112</v>
      </c>
      <c r="G37" s="538">
        <f t="shared" si="10"/>
        <v>0.04435544001327507</v>
      </c>
      <c r="H37" s="538">
        <f t="shared" si="10"/>
        <v>0.017729986912422294</v>
      </c>
      <c r="I37" s="538">
        <f t="shared" si="10"/>
        <v>0</v>
      </c>
      <c r="J37" s="538">
        <f t="shared" si="10"/>
        <v>0</v>
      </c>
      <c r="K37" s="538">
        <f t="shared" si="10"/>
        <v>0</v>
      </c>
      <c r="L37" s="538">
        <f t="shared" si="10"/>
        <v>0</v>
      </c>
      <c r="M37" s="538">
        <f t="shared" si="10"/>
        <v>0</v>
      </c>
      <c r="N37" s="538">
        <f t="shared" si="10"/>
        <v>0</v>
      </c>
      <c r="O37" s="538">
        <f t="shared" si="10"/>
        <v>0</v>
      </c>
      <c r="P37" s="538">
        <f t="shared" si="10"/>
        <v>0</v>
      </c>
      <c r="Q37" s="538">
        <f t="shared" si="10"/>
        <v>0</v>
      </c>
      <c r="R37" s="538">
        <f t="shared" si="10"/>
        <v>0</v>
      </c>
    </row>
    <row r="38" spans="1:18" ht="15.75" customHeight="1">
      <c r="A38" s="43"/>
      <c r="B38" s="463"/>
      <c r="C38" s="464"/>
      <c r="D38" s="464"/>
      <c r="E38" s="464"/>
      <c r="F38" s="464"/>
      <c r="G38" s="464"/>
      <c r="H38" s="464"/>
      <c r="I38" s="464"/>
      <c r="J38" s="464"/>
      <c r="K38" s="464"/>
      <c r="L38" s="464"/>
      <c r="M38" s="464"/>
      <c r="N38" s="464"/>
      <c r="O38" s="464"/>
      <c r="P38" s="464"/>
      <c r="Q38" s="464"/>
      <c r="R38" s="464"/>
    </row>
    <row r="39" spans="9:18" ht="13.5" customHeight="1">
      <c r="I39" s="14"/>
      <c r="N39" s="994"/>
      <c r="O39" s="994"/>
      <c r="P39" s="994"/>
      <c r="Q39" s="994"/>
      <c r="R39" s="501"/>
    </row>
    <row r="41" spans="15:16" ht="12.75">
      <c r="O41" s="855"/>
      <c r="P41" s="855"/>
    </row>
  </sheetData>
  <sheetProtection/>
  <mergeCells count="11">
    <mergeCell ref="N2:Q2"/>
    <mergeCell ref="O1:Q1"/>
    <mergeCell ref="O3:Q3"/>
    <mergeCell ref="N39:Q39"/>
    <mergeCell ref="B7:B8"/>
    <mergeCell ref="E7:R7"/>
    <mergeCell ref="A4:R4"/>
    <mergeCell ref="O41:P41"/>
    <mergeCell ref="C7:C8"/>
    <mergeCell ref="D7:D8"/>
    <mergeCell ref="A7:A8"/>
  </mergeCells>
  <printOptions/>
  <pageMargins left="0" right="0" top="0.5905511811023623" bottom="0.5905511811023623" header="0.5118110236220472" footer="0.5118110236220472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2182"/>
  <sheetViews>
    <sheetView zoomScaleSheetLayoutView="75" zoomScalePageLayoutView="0" workbookViewId="0" topLeftCell="A1">
      <selection activeCell="I737" sqref="I737"/>
    </sheetView>
  </sheetViews>
  <sheetFormatPr defaultColWidth="9.00390625" defaultRowHeight="12.75"/>
  <cols>
    <col min="1" max="1" width="5.625" style="0" customWidth="1"/>
    <col min="2" max="2" width="5.75390625" style="0" customWidth="1"/>
    <col min="3" max="3" width="52.875" style="0" customWidth="1"/>
    <col min="4" max="4" width="12.625" style="0" customWidth="1"/>
    <col min="5" max="5" width="11.125" style="0" customWidth="1"/>
    <col min="6" max="6" width="8.75390625" style="0" customWidth="1"/>
    <col min="7" max="7" width="9.25390625" style="0" customWidth="1"/>
    <col min="8" max="8" width="10.875" style="0" customWidth="1"/>
    <col min="9" max="9" width="10.75390625" style="0" customWidth="1"/>
    <col min="10" max="10" width="9.625" style="0" customWidth="1"/>
    <col min="11" max="11" width="9.25390625" style="0" customWidth="1"/>
    <col min="12" max="12" width="9.00390625" style="0" customWidth="1"/>
    <col min="13" max="13" width="11.75390625" style="0" customWidth="1"/>
  </cols>
  <sheetData>
    <row r="1" spans="4:11" ht="30.75" customHeight="1">
      <c r="D1" s="125"/>
      <c r="E1" s="740" t="s">
        <v>318</v>
      </c>
      <c r="F1" s="740"/>
      <c r="G1" s="740"/>
      <c r="H1" s="741"/>
      <c r="I1" s="741"/>
      <c r="J1" s="741"/>
      <c r="K1" s="741"/>
    </row>
    <row r="2" spans="2:17" ht="21.75" customHeight="1" thickBot="1">
      <c r="B2" s="743" t="s">
        <v>955</v>
      </c>
      <c r="C2" s="743"/>
      <c r="D2" s="743"/>
      <c r="E2" s="743"/>
      <c r="F2" s="743"/>
      <c r="G2" s="743"/>
      <c r="H2" s="743"/>
      <c r="I2" s="743"/>
      <c r="J2" s="743"/>
      <c r="K2" s="742"/>
      <c r="L2" s="742"/>
      <c r="M2" s="742"/>
      <c r="N2" s="742"/>
      <c r="O2" s="742"/>
      <c r="P2" s="742"/>
      <c r="Q2" s="742"/>
    </row>
    <row r="3" spans="1:86" ht="21" customHeight="1">
      <c r="A3" s="746" t="s">
        <v>676</v>
      </c>
      <c r="B3" s="748" t="s">
        <v>677</v>
      </c>
      <c r="C3" s="738" t="s">
        <v>329</v>
      </c>
      <c r="D3" s="738" t="s">
        <v>770</v>
      </c>
      <c r="E3" s="738" t="s">
        <v>771</v>
      </c>
      <c r="F3" s="738" t="s">
        <v>304</v>
      </c>
      <c r="G3" s="738" t="s">
        <v>300</v>
      </c>
      <c r="H3" s="738"/>
      <c r="I3" s="738"/>
      <c r="J3" s="738"/>
      <c r="K3" s="738"/>
      <c r="L3" s="738"/>
      <c r="M3" s="751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</row>
    <row r="4" spans="1:86" ht="21" customHeight="1">
      <c r="A4" s="747"/>
      <c r="B4" s="749"/>
      <c r="C4" s="739"/>
      <c r="D4" s="739"/>
      <c r="E4" s="739"/>
      <c r="F4" s="739"/>
      <c r="G4" s="739" t="s">
        <v>581</v>
      </c>
      <c r="H4" s="739" t="s">
        <v>373</v>
      </c>
      <c r="I4" s="739"/>
      <c r="J4" s="739"/>
      <c r="K4" s="739"/>
      <c r="L4" s="739"/>
      <c r="M4" s="745" t="s">
        <v>644</v>
      </c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</row>
    <row r="5" spans="1:86" ht="21" customHeight="1">
      <c r="A5" s="747"/>
      <c r="B5" s="749"/>
      <c r="C5" s="739"/>
      <c r="D5" s="739"/>
      <c r="E5" s="739"/>
      <c r="F5" s="739"/>
      <c r="G5" s="739"/>
      <c r="H5" s="744" t="s">
        <v>144</v>
      </c>
      <c r="I5" s="744" t="s">
        <v>143</v>
      </c>
      <c r="J5" s="744" t="s">
        <v>353</v>
      </c>
      <c r="K5" s="744" t="s">
        <v>142</v>
      </c>
      <c r="L5" s="744" t="s">
        <v>305</v>
      </c>
      <c r="M5" s="74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</row>
    <row r="6" spans="1:86" ht="21" customHeight="1">
      <c r="A6" s="747"/>
      <c r="B6" s="749"/>
      <c r="C6" s="739"/>
      <c r="D6" s="739"/>
      <c r="E6" s="739"/>
      <c r="F6" s="739"/>
      <c r="G6" s="739"/>
      <c r="H6" s="744"/>
      <c r="I6" s="744"/>
      <c r="J6" s="744"/>
      <c r="K6" s="744"/>
      <c r="L6" s="744"/>
      <c r="M6" s="74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</row>
    <row r="7" spans="1:86" ht="12" customHeight="1">
      <c r="A7" s="689">
        <v>1</v>
      </c>
      <c r="B7" s="10">
        <v>2</v>
      </c>
      <c r="C7" s="7">
        <v>3</v>
      </c>
      <c r="D7" s="7">
        <v>4</v>
      </c>
      <c r="E7" s="7">
        <v>5</v>
      </c>
      <c r="F7" s="7"/>
      <c r="G7" s="7"/>
      <c r="H7" s="7">
        <v>6</v>
      </c>
      <c r="I7" s="7">
        <v>7</v>
      </c>
      <c r="J7" s="7">
        <v>8</v>
      </c>
      <c r="K7" s="7">
        <v>9</v>
      </c>
      <c r="L7" s="7">
        <v>10</v>
      </c>
      <c r="M7" s="690">
        <v>11</v>
      </c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</row>
    <row r="8" spans="1:86" ht="18" customHeight="1">
      <c r="A8" s="213" t="s">
        <v>678</v>
      </c>
      <c r="B8" s="214"/>
      <c r="C8" s="100" t="s">
        <v>680</v>
      </c>
      <c r="D8" s="298">
        <f>D9+D12</f>
        <v>46700</v>
      </c>
      <c r="E8" s="298">
        <f>E9+E12</f>
        <v>71700</v>
      </c>
      <c r="F8" s="681">
        <f>E8/D8</f>
        <v>1.5353319057815846</v>
      </c>
      <c r="G8" s="298">
        <f>G9+G12</f>
        <v>71700</v>
      </c>
      <c r="H8" s="298">
        <f aca="true" t="shared" si="0" ref="H8:M8">H9+H12</f>
        <v>10000</v>
      </c>
      <c r="I8" s="298">
        <f t="shared" si="0"/>
        <v>0</v>
      </c>
      <c r="J8" s="298">
        <f t="shared" si="0"/>
        <v>1700</v>
      </c>
      <c r="K8" s="298">
        <f t="shared" si="0"/>
        <v>0</v>
      </c>
      <c r="L8" s="298">
        <f t="shared" si="0"/>
        <v>0</v>
      </c>
      <c r="M8" s="299">
        <f t="shared" si="0"/>
        <v>0</v>
      </c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</row>
    <row r="9" spans="1:86" ht="21" customHeight="1">
      <c r="A9" s="210" t="s">
        <v>24</v>
      </c>
      <c r="B9" s="211"/>
      <c r="C9" s="132" t="s">
        <v>465</v>
      </c>
      <c r="D9" s="294">
        <f>D10+D11</f>
        <v>45000</v>
      </c>
      <c r="E9" s="294">
        <f>E10+E11</f>
        <v>70000</v>
      </c>
      <c r="F9" s="682">
        <f aca="true" t="shared" si="1" ref="F9:F74">E9/D9</f>
        <v>1.5555555555555556</v>
      </c>
      <c r="G9" s="294">
        <f>G10+G11</f>
        <v>70000</v>
      </c>
      <c r="H9" s="294">
        <f aca="true" t="shared" si="2" ref="H9:M9">H10+H11</f>
        <v>10000</v>
      </c>
      <c r="I9" s="294">
        <f t="shared" si="2"/>
        <v>0</v>
      </c>
      <c r="J9" s="294">
        <f t="shared" si="2"/>
        <v>0</v>
      </c>
      <c r="K9" s="294">
        <f t="shared" si="2"/>
        <v>0</v>
      </c>
      <c r="L9" s="294">
        <f t="shared" si="2"/>
        <v>0</v>
      </c>
      <c r="M9" s="295">
        <f t="shared" si="2"/>
        <v>0</v>
      </c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</row>
    <row r="10" spans="1:86" ht="21" customHeight="1">
      <c r="A10" s="556"/>
      <c r="B10" s="308" t="s">
        <v>569</v>
      </c>
      <c r="C10" s="311" t="s">
        <v>570</v>
      </c>
      <c r="D10" s="307">
        <v>0</v>
      </c>
      <c r="E10" s="307">
        <v>10000</v>
      </c>
      <c r="F10" s="581">
        <v>0</v>
      </c>
      <c r="G10" s="307">
        <f>E10</f>
        <v>10000</v>
      </c>
      <c r="H10" s="307">
        <f>G10</f>
        <v>10000</v>
      </c>
      <c r="I10" s="307"/>
      <c r="J10" s="307"/>
      <c r="K10" s="307"/>
      <c r="L10" s="307"/>
      <c r="M10" s="360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</row>
    <row r="11" spans="1:86" ht="15.75" customHeight="1">
      <c r="A11" s="212"/>
      <c r="B11" s="75" t="s">
        <v>16</v>
      </c>
      <c r="C11" s="68" t="s">
        <v>95</v>
      </c>
      <c r="D11" s="155">
        <v>45000</v>
      </c>
      <c r="E11" s="155">
        <v>60000</v>
      </c>
      <c r="F11" s="536">
        <f t="shared" si="1"/>
        <v>1.3333333333333333</v>
      </c>
      <c r="G11" s="155">
        <f>E11</f>
        <v>60000</v>
      </c>
      <c r="H11" s="155"/>
      <c r="I11" s="296">
        <v>0</v>
      </c>
      <c r="J11" s="297">
        <v>0</v>
      </c>
      <c r="K11" s="300"/>
      <c r="L11" s="300"/>
      <c r="M11" s="537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</row>
    <row r="12" spans="1:86" ht="15.75" customHeight="1">
      <c r="A12" s="210" t="s">
        <v>480</v>
      </c>
      <c r="B12" s="211"/>
      <c r="C12" s="130" t="s">
        <v>72</v>
      </c>
      <c r="D12" s="294">
        <v>1700</v>
      </c>
      <c r="E12" s="294">
        <f>E13</f>
        <v>1700</v>
      </c>
      <c r="F12" s="682">
        <f t="shared" si="1"/>
        <v>1</v>
      </c>
      <c r="G12" s="294">
        <f aca="true" t="shared" si="3" ref="G12:M12">G13</f>
        <v>1700</v>
      </c>
      <c r="H12" s="294">
        <f t="shared" si="3"/>
        <v>0</v>
      </c>
      <c r="I12" s="294">
        <f t="shared" si="3"/>
        <v>0</v>
      </c>
      <c r="J12" s="294">
        <f t="shared" si="3"/>
        <v>1700</v>
      </c>
      <c r="K12" s="294">
        <f t="shared" si="3"/>
        <v>0</v>
      </c>
      <c r="L12" s="294">
        <f t="shared" si="3"/>
        <v>0</v>
      </c>
      <c r="M12" s="295">
        <f t="shared" si="3"/>
        <v>0</v>
      </c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</row>
    <row r="13" spans="1:13" s="85" customFormat="1" ht="34.5" customHeight="1">
      <c r="A13" s="212"/>
      <c r="B13" s="75" t="s">
        <v>766</v>
      </c>
      <c r="C13" s="68" t="s">
        <v>767</v>
      </c>
      <c r="D13" s="155">
        <v>1700</v>
      </c>
      <c r="E13" s="155">
        <v>1700</v>
      </c>
      <c r="F13" s="536">
        <f t="shared" si="1"/>
        <v>1</v>
      </c>
      <c r="G13" s="155">
        <f>E13</f>
        <v>1700</v>
      </c>
      <c r="H13" s="155">
        <v>0</v>
      </c>
      <c r="I13" s="296">
        <v>0</v>
      </c>
      <c r="J13" s="296">
        <f>G13</f>
        <v>1700</v>
      </c>
      <c r="K13" s="300"/>
      <c r="L13" s="300"/>
      <c r="M13" s="537"/>
    </row>
    <row r="14" spans="1:13" s="85" customFormat="1" ht="17.25" customHeight="1">
      <c r="A14" s="213" t="s">
        <v>25</v>
      </c>
      <c r="B14" s="214"/>
      <c r="C14" s="100" t="s">
        <v>26</v>
      </c>
      <c r="D14" s="298">
        <f>D15+D17</f>
        <v>159925</v>
      </c>
      <c r="E14" s="298">
        <f>E15+E17</f>
        <v>167220</v>
      </c>
      <c r="F14" s="681">
        <f t="shared" si="1"/>
        <v>1.0456151320931686</v>
      </c>
      <c r="G14" s="298">
        <f aca="true" t="shared" si="4" ref="G14:M14">G15+G17</f>
        <v>167220</v>
      </c>
      <c r="H14" s="298">
        <f t="shared" si="4"/>
        <v>0</v>
      </c>
      <c r="I14" s="298">
        <f t="shared" si="4"/>
        <v>0</v>
      </c>
      <c r="J14" s="298">
        <f t="shared" si="4"/>
        <v>0</v>
      </c>
      <c r="K14" s="298">
        <f t="shared" si="4"/>
        <v>0</v>
      </c>
      <c r="L14" s="298">
        <f t="shared" si="4"/>
        <v>0</v>
      </c>
      <c r="M14" s="299">
        <f t="shared" si="4"/>
        <v>0</v>
      </c>
    </row>
    <row r="15" spans="1:13" s="85" customFormat="1" ht="18" customHeight="1">
      <c r="A15" s="215" t="s">
        <v>587</v>
      </c>
      <c r="B15" s="216"/>
      <c r="C15" s="129" t="s">
        <v>586</v>
      </c>
      <c r="D15" s="294">
        <f>D16</f>
        <v>142700</v>
      </c>
      <c r="E15" s="294">
        <f>E16</f>
        <v>148480</v>
      </c>
      <c r="F15" s="682">
        <f t="shared" si="1"/>
        <v>1.0405045550105116</v>
      </c>
      <c r="G15" s="294">
        <f aca="true" t="shared" si="5" ref="G15:M15">G16</f>
        <v>148480</v>
      </c>
      <c r="H15" s="294">
        <f t="shared" si="5"/>
        <v>0</v>
      </c>
      <c r="I15" s="294">
        <f t="shared" si="5"/>
        <v>0</v>
      </c>
      <c r="J15" s="294">
        <f t="shared" si="5"/>
        <v>0</v>
      </c>
      <c r="K15" s="294">
        <f t="shared" si="5"/>
        <v>0</v>
      </c>
      <c r="L15" s="294">
        <f t="shared" si="5"/>
        <v>0</v>
      </c>
      <c r="M15" s="295">
        <f t="shared" si="5"/>
        <v>0</v>
      </c>
    </row>
    <row r="16" spans="1:13" s="85" customFormat="1" ht="16.5" customHeight="1">
      <c r="A16" s="217"/>
      <c r="B16" s="69">
        <v>3030</v>
      </c>
      <c r="C16" s="69" t="s">
        <v>65</v>
      </c>
      <c r="D16" s="155">
        <v>142700</v>
      </c>
      <c r="E16" s="155">
        <v>148480</v>
      </c>
      <c r="F16" s="536">
        <f t="shared" si="1"/>
        <v>1.0405045550105116</v>
      </c>
      <c r="G16" s="155">
        <f>E16</f>
        <v>148480</v>
      </c>
      <c r="H16" s="155">
        <v>0</v>
      </c>
      <c r="I16" s="296">
        <v>0</v>
      </c>
      <c r="J16" s="297">
        <v>0</v>
      </c>
      <c r="K16" s="300"/>
      <c r="L16" s="300"/>
      <c r="M16" s="537"/>
    </row>
    <row r="17" spans="1:13" s="85" customFormat="1" ht="16.5" customHeight="1">
      <c r="A17" s="215" t="s">
        <v>27</v>
      </c>
      <c r="B17" s="216"/>
      <c r="C17" s="129" t="s">
        <v>28</v>
      </c>
      <c r="D17" s="294">
        <f>D18+D19</f>
        <v>17225</v>
      </c>
      <c r="E17" s="294">
        <f>E19+E18</f>
        <v>18740</v>
      </c>
      <c r="F17" s="682">
        <f t="shared" si="1"/>
        <v>1.0879535558780842</v>
      </c>
      <c r="G17" s="294">
        <f aca="true" t="shared" si="6" ref="G17:M17">G19+G18</f>
        <v>18740</v>
      </c>
      <c r="H17" s="294">
        <f t="shared" si="6"/>
        <v>0</v>
      </c>
      <c r="I17" s="294">
        <f t="shared" si="6"/>
        <v>0</v>
      </c>
      <c r="J17" s="294">
        <f t="shared" si="6"/>
        <v>0</v>
      </c>
      <c r="K17" s="294">
        <f t="shared" si="6"/>
        <v>0</v>
      </c>
      <c r="L17" s="294">
        <f t="shared" si="6"/>
        <v>0</v>
      </c>
      <c r="M17" s="295">
        <f t="shared" si="6"/>
        <v>0</v>
      </c>
    </row>
    <row r="18" spans="1:13" s="85" customFormat="1" ht="16.5" customHeight="1">
      <c r="A18" s="218"/>
      <c r="B18" s="75" t="s">
        <v>10</v>
      </c>
      <c r="C18" s="69" t="s">
        <v>11</v>
      </c>
      <c r="D18" s="155">
        <v>600</v>
      </c>
      <c r="E18" s="155">
        <v>500</v>
      </c>
      <c r="F18" s="536">
        <f t="shared" si="1"/>
        <v>0.8333333333333334</v>
      </c>
      <c r="G18" s="155">
        <f>E18</f>
        <v>500</v>
      </c>
      <c r="H18" s="155">
        <v>0</v>
      </c>
      <c r="I18" s="155"/>
      <c r="J18" s="300">
        <v>0</v>
      </c>
      <c r="K18" s="300"/>
      <c r="L18" s="300"/>
      <c r="M18" s="537"/>
    </row>
    <row r="19" spans="1:13" s="85" customFormat="1" ht="16.5" customHeight="1">
      <c r="A19" s="217"/>
      <c r="B19" s="75" t="s">
        <v>16</v>
      </c>
      <c r="C19" s="69" t="s">
        <v>95</v>
      </c>
      <c r="D19" s="155">
        <v>16625</v>
      </c>
      <c r="E19" s="155">
        <v>18240</v>
      </c>
      <c r="F19" s="536">
        <f t="shared" si="1"/>
        <v>1.0971428571428572</v>
      </c>
      <c r="G19" s="155">
        <f>E19</f>
        <v>18240</v>
      </c>
      <c r="H19" s="155">
        <v>0</v>
      </c>
      <c r="I19" s="296"/>
      <c r="J19" s="297">
        <v>0</v>
      </c>
      <c r="K19" s="300"/>
      <c r="L19" s="300"/>
      <c r="M19" s="537"/>
    </row>
    <row r="20" spans="1:13" s="85" customFormat="1" ht="17.25" customHeight="1">
      <c r="A20" s="213" t="s">
        <v>29</v>
      </c>
      <c r="B20" s="214"/>
      <c r="C20" s="100" t="s">
        <v>30</v>
      </c>
      <c r="D20" s="298">
        <f aca="true" t="shared" si="7" ref="D20:M20">D21</f>
        <v>2550886</v>
      </c>
      <c r="E20" s="298">
        <f t="shared" si="7"/>
        <v>8559673</v>
      </c>
      <c r="F20" s="203">
        <f>E20/D20</f>
        <v>3.3555686141991448</v>
      </c>
      <c r="G20" s="298">
        <f t="shared" si="7"/>
        <v>1945569</v>
      </c>
      <c r="H20" s="298">
        <f t="shared" si="7"/>
        <v>522709</v>
      </c>
      <c r="I20" s="298">
        <f t="shared" si="7"/>
        <v>91817</v>
      </c>
      <c r="J20" s="298">
        <f t="shared" si="7"/>
        <v>0</v>
      </c>
      <c r="K20" s="298">
        <f t="shared" si="7"/>
        <v>0</v>
      </c>
      <c r="L20" s="298">
        <f t="shared" si="7"/>
        <v>0</v>
      </c>
      <c r="M20" s="299">
        <f t="shared" si="7"/>
        <v>6614104</v>
      </c>
    </row>
    <row r="21" spans="1:13" s="85" customFormat="1" ht="14.25" customHeight="1">
      <c r="A21" s="215" t="s">
        <v>31</v>
      </c>
      <c r="B21" s="216"/>
      <c r="C21" s="129" t="s">
        <v>32</v>
      </c>
      <c r="D21" s="294">
        <f>SUM(D22:D46)</f>
        <v>2550886</v>
      </c>
      <c r="E21" s="294">
        <f>SUM(E22:E46)</f>
        <v>8559673</v>
      </c>
      <c r="F21" s="682">
        <f t="shared" si="1"/>
        <v>3.3555686141991448</v>
      </c>
      <c r="G21" s="294">
        <f>SUM(G22:G46)</f>
        <v>1945569</v>
      </c>
      <c r="H21" s="294">
        <f aca="true" t="shared" si="8" ref="H21:M21">SUM(H22:H46)</f>
        <v>522709</v>
      </c>
      <c r="I21" s="294">
        <f t="shared" si="8"/>
        <v>91817</v>
      </c>
      <c r="J21" s="294">
        <f t="shared" si="8"/>
        <v>0</v>
      </c>
      <c r="K21" s="294">
        <f t="shared" si="8"/>
        <v>0</v>
      </c>
      <c r="L21" s="294">
        <f t="shared" si="8"/>
        <v>0</v>
      </c>
      <c r="M21" s="295">
        <f t="shared" si="8"/>
        <v>6614104</v>
      </c>
    </row>
    <row r="22" spans="1:13" s="138" customFormat="1" ht="15.75" customHeight="1">
      <c r="A22" s="212"/>
      <c r="B22" s="75" t="s">
        <v>682</v>
      </c>
      <c r="C22" s="131" t="s">
        <v>567</v>
      </c>
      <c r="D22" s="301">
        <v>5750</v>
      </c>
      <c r="E22" s="301">
        <v>5700</v>
      </c>
      <c r="F22" s="536">
        <f t="shared" si="1"/>
        <v>0.991304347826087</v>
      </c>
      <c r="G22" s="300">
        <f aca="true" t="shared" si="9" ref="G22:G43">E22</f>
        <v>5700</v>
      </c>
      <c r="H22" s="301">
        <v>0</v>
      </c>
      <c r="I22" s="296"/>
      <c r="J22" s="297">
        <v>0</v>
      </c>
      <c r="K22" s="300"/>
      <c r="L22" s="300"/>
      <c r="M22" s="537"/>
    </row>
    <row r="23" spans="1:13" s="85" customFormat="1" ht="20.25" customHeight="1">
      <c r="A23" s="212"/>
      <c r="B23" s="75" t="s">
        <v>2</v>
      </c>
      <c r="C23" s="68" t="s">
        <v>3</v>
      </c>
      <c r="D23" s="155">
        <v>431860</v>
      </c>
      <c r="E23" s="155">
        <v>485029</v>
      </c>
      <c r="F23" s="536">
        <f t="shared" si="1"/>
        <v>1.123116287685824</v>
      </c>
      <c r="G23" s="300">
        <f t="shared" si="9"/>
        <v>485029</v>
      </c>
      <c r="H23" s="155">
        <f>G23</f>
        <v>485029</v>
      </c>
      <c r="I23" s="296"/>
      <c r="J23" s="297">
        <v>0</v>
      </c>
      <c r="K23" s="300"/>
      <c r="L23" s="300"/>
      <c r="M23" s="537"/>
    </row>
    <row r="24" spans="1:13" s="85" customFormat="1" ht="15.75" customHeight="1">
      <c r="A24" s="212"/>
      <c r="B24" s="75" t="s">
        <v>6</v>
      </c>
      <c r="C24" s="68" t="s">
        <v>7</v>
      </c>
      <c r="D24" s="155">
        <v>30471</v>
      </c>
      <c r="E24" s="155">
        <v>36480</v>
      </c>
      <c r="F24" s="536">
        <f t="shared" si="1"/>
        <v>1.1972038987890126</v>
      </c>
      <c r="G24" s="300">
        <f t="shared" si="9"/>
        <v>36480</v>
      </c>
      <c r="H24" s="155">
        <f>G24</f>
        <v>36480</v>
      </c>
      <c r="I24" s="296"/>
      <c r="J24" s="297">
        <v>0</v>
      </c>
      <c r="K24" s="300"/>
      <c r="L24" s="300"/>
      <c r="M24" s="537"/>
    </row>
    <row r="25" spans="1:13" s="85" customFormat="1" ht="15" customHeight="1">
      <c r="A25" s="212"/>
      <c r="B25" s="221" t="s">
        <v>33</v>
      </c>
      <c r="C25" s="68" t="s">
        <v>34</v>
      </c>
      <c r="D25" s="155">
        <v>69862</v>
      </c>
      <c r="E25" s="155">
        <v>79243</v>
      </c>
      <c r="F25" s="536">
        <f t="shared" si="1"/>
        <v>1.1342790071855944</v>
      </c>
      <c r="G25" s="300">
        <f t="shared" si="9"/>
        <v>79243</v>
      </c>
      <c r="H25" s="155">
        <v>0</v>
      </c>
      <c r="I25" s="296">
        <f>E25</f>
        <v>79243</v>
      </c>
      <c r="J25" s="297">
        <v>0</v>
      </c>
      <c r="K25" s="300"/>
      <c r="L25" s="300"/>
      <c r="M25" s="537"/>
    </row>
    <row r="26" spans="1:13" s="85" customFormat="1" ht="14.25" customHeight="1">
      <c r="A26" s="212"/>
      <c r="B26" s="221" t="s">
        <v>8</v>
      </c>
      <c r="C26" s="68" t="s">
        <v>9</v>
      </c>
      <c r="D26" s="155">
        <v>13250</v>
      </c>
      <c r="E26" s="155">
        <v>12574</v>
      </c>
      <c r="F26" s="536">
        <f t="shared" si="1"/>
        <v>0.9489811320754717</v>
      </c>
      <c r="G26" s="300">
        <f t="shared" si="9"/>
        <v>12574</v>
      </c>
      <c r="H26" s="155">
        <v>0</v>
      </c>
      <c r="I26" s="296">
        <f>E26</f>
        <v>12574</v>
      </c>
      <c r="J26" s="297">
        <v>0</v>
      </c>
      <c r="K26" s="300"/>
      <c r="L26" s="300"/>
      <c r="M26" s="537"/>
    </row>
    <row r="27" spans="1:13" s="85" customFormat="1" ht="14.25" customHeight="1">
      <c r="A27" s="212"/>
      <c r="B27" s="221" t="s">
        <v>569</v>
      </c>
      <c r="C27" s="68" t="s">
        <v>570</v>
      </c>
      <c r="D27" s="155">
        <v>1000</v>
      </c>
      <c r="E27" s="155">
        <v>1200</v>
      </c>
      <c r="F27" s="536">
        <f t="shared" si="1"/>
        <v>1.2</v>
      </c>
      <c r="G27" s="300">
        <f t="shared" si="9"/>
        <v>1200</v>
      </c>
      <c r="H27" s="155">
        <f>E27</f>
        <v>1200</v>
      </c>
      <c r="I27" s="296"/>
      <c r="J27" s="297"/>
      <c r="K27" s="300"/>
      <c r="L27" s="300"/>
      <c r="M27" s="537"/>
    </row>
    <row r="28" spans="1:13" s="85" customFormat="1" ht="12.75" customHeight="1">
      <c r="A28" s="212"/>
      <c r="B28" s="75" t="s">
        <v>10</v>
      </c>
      <c r="C28" s="68" t="s">
        <v>11</v>
      </c>
      <c r="D28" s="155">
        <v>590544</v>
      </c>
      <c r="E28" s="155">
        <v>673064</v>
      </c>
      <c r="F28" s="536">
        <f t="shared" si="1"/>
        <v>1.1397355658511474</v>
      </c>
      <c r="G28" s="300">
        <f t="shared" si="9"/>
        <v>673064</v>
      </c>
      <c r="H28" s="155">
        <v>0</v>
      </c>
      <c r="I28" s="296"/>
      <c r="J28" s="297">
        <v>0</v>
      </c>
      <c r="K28" s="300"/>
      <c r="L28" s="300"/>
      <c r="M28" s="537"/>
    </row>
    <row r="29" spans="1:13" s="85" customFormat="1" ht="13.5" customHeight="1">
      <c r="A29" s="212"/>
      <c r="B29" s="75" t="s">
        <v>12</v>
      </c>
      <c r="C29" s="68" t="s">
        <v>93</v>
      </c>
      <c r="D29" s="155">
        <v>38500</v>
      </c>
      <c r="E29" s="155">
        <v>42000</v>
      </c>
      <c r="F29" s="536">
        <f t="shared" si="1"/>
        <v>1.0909090909090908</v>
      </c>
      <c r="G29" s="300">
        <f t="shared" si="9"/>
        <v>42000</v>
      </c>
      <c r="H29" s="155">
        <v>0</v>
      </c>
      <c r="I29" s="296"/>
      <c r="J29" s="297">
        <v>0</v>
      </c>
      <c r="K29" s="300"/>
      <c r="L29" s="300"/>
      <c r="M29" s="537"/>
    </row>
    <row r="30" spans="1:13" s="85" customFormat="1" ht="13.5" customHeight="1">
      <c r="A30" s="212"/>
      <c r="B30" s="75" t="s">
        <v>14</v>
      </c>
      <c r="C30" s="68" t="s">
        <v>94</v>
      </c>
      <c r="D30" s="155">
        <v>102500</v>
      </c>
      <c r="E30" s="155">
        <v>100000</v>
      </c>
      <c r="F30" s="536">
        <f t="shared" si="1"/>
        <v>0.975609756097561</v>
      </c>
      <c r="G30" s="300">
        <f t="shared" si="9"/>
        <v>100000</v>
      </c>
      <c r="H30" s="155">
        <v>0</v>
      </c>
      <c r="I30" s="296"/>
      <c r="J30" s="297">
        <v>0</v>
      </c>
      <c r="K30" s="300"/>
      <c r="L30" s="300"/>
      <c r="M30" s="537"/>
    </row>
    <row r="31" spans="1:13" s="85" customFormat="1" ht="13.5" customHeight="1">
      <c r="A31" s="212"/>
      <c r="B31" s="75" t="s">
        <v>76</v>
      </c>
      <c r="C31" s="68" t="s">
        <v>77</v>
      </c>
      <c r="D31" s="155">
        <v>800</v>
      </c>
      <c r="E31" s="155">
        <v>800</v>
      </c>
      <c r="F31" s="536">
        <f t="shared" si="1"/>
        <v>1</v>
      </c>
      <c r="G31" s="300">
        <f t="shared" si="9"/>
        <v>800</v>
      </c>
      <c r="H31" s="155">
        <v>0</v>
      </c>
      <c r="I31" s="296"/>
      <c r="J31" s="297"/>
      <c r="K31" s="300"/>
      <c r="L31" s="300"/>
      <c r="M31" s="537"/>
    </row>
    <row r="32" spans="1:13" s="85" customFormat="1" ht="14.25" customHeight="1">
      <c r="A32" s="212"/>
      <c r="B32" s="75" t="s">
        <v>16</v>
      </c>
      <c r="C32" s="68" t="s">
        <v>95</v>
      </c>
      <c r="D32" s="155">
        <v>463234</v>
      </c>
      <c r="E32" s="155">
        <v>448000</v>
      </c>
      <c r="F32" s="536">
        <f t="shared" si="1"/>
        <v>0.967113812889382</v>
      </c>
      <c r="G32" s="300">
        <f t="shared" si="9"/>
        <v>448000</v>
      </c>
      <c r="H32" s="155">
        <v>0</v>
      </c>
      <c r="I32" s="296"/>
      <c r="J32" s="297">
        <v>0</v>
      </c>
      <c r="K32" s="300"/>
      <c r="L32" s="300"/>
      <c r="M32" s="537"/>
    </row>
    <row r="33" spans="1:13" s="85" customFormat="1" ht="14.25" customHeight="1">
      <c r="A33" s="212"/>
      <c r="B33" s="75" t="s">
        <v>571</v>
      </c>
      <c r="C33" s="68" t="s">
        <v>572</v>
      </c>
      <c r="D33" s="155">
        <v>2000</v>
      </c>
      <c r="E33" s="155">
        <v>2000</v>
      </c>
      <c r="F33" s="536">
        <f t="shared" si="1"/>
        <v>1</v>
      </c>
      <c r="G33" s="300">
        <f t="shared" si="9"/>
        <v>2000</v>
      </c>
      <c r="H33" s="155">
        <v>0</v>
      </c>
      <c r="I33" s="296"/>
      <c r="J33" s="297">
        <v>0</v>
      </c>
      <c r="K33" s="300"/>
      <c r="L33" s="300"/>
      <c r="M33" s="537"/>
    </row>
    <row r="34" spans="1:13" s="85" customFormat="1" ht="14.25" customHeight="1">
      <c r="A34" s="212"/>
      <c r="B34" s="75" t="s">
        <v>262</v>
      </c>
      <c r="C34" s="68" t="s">
        <v>264</v>
      </c>
      <c r="D34" s="155">
        <v>5700</v>
      </c>
      <c r="E34" s="155">
        <v>5700</v>
      </c>
      <c r="F34" s="536">
        <f t="shared" si="1"/>
        <v>1</v>
      </c>
      <c r="G34" s="300">
        <f t="shared" si="9"/>
        <v>5700</v>
      </c>
      <c r="H34" s="155">
        <v>0</v>
      </c>
      <c r="I34" s="296"/>
      <c r="J34" s="297"/>
      <c r="K34" s="300"/>
      <c r="L34" s="300"/>
      <c r="M34" s="537"/>
    </row>
    <row r="35" spans="1:13" s="85" customFormat="1" ht="14.25" customHeight="1">
      <c r="A35" s="212"/>
      <c r="B35" s="75" t="s">
        <v>254</v>
      </c>
      <c r="C35" s="68" t="s">
        <v>258</v>
      </c>
      <c r="D35" s="155">
        <v>4300</v>
      </c>
      <c r="E35" s="155">
        <v>4300</v>
      </c>
      <c r="F35" s="536">
        <f t="shared" si="1"/>
        <v>1</v>
      </c>
      <c r="G35" s="300">
        <f t="shared" si="9"/>
        <v>4300</v>
      </c>
      <c r="H35" s="155">
        <v>0</v>
      </c>
      <c r="I35" s="296"/>
      <c r="J35" s="297"/>
      <c r="K35" s="300"/>
      <c r="L35" s="300"/>
      <c r="M35" s="537"/>
    </row>
    <row r="36" spans="1:13" s="85" customFormat="1" ht="14.25" customHeight="1">
      <c r="A36" s="212"/>
      <c r="B36" s="75" t="s">
        <v>18</v>
      </c>
      <c r="C36" s="68" t="s">
        <v>19</v>
      </c>
      <c r="D36" s="155">
        <v>2560</v>
      </c>
      <c r="E36" s="155">
        <v>3000</v>
      </c>
      <c r="F36" s="536">
        <f t="shared" si="1"/>
        <v>1.171875</v>
      </c>
      <c r="G36" s="300">
        <f t="shared" si="9"/>
        <v>3000</v>
      </c>
      <c r="H36" s="155">
        <v>0</v>
      </c>
      <c r="I36" s="296"/>
      <c r="J36" s="297">
        <v>0</v>
      </c>
      <c r="K36" s="300"/>
      <c r="L36" s="300"/>
      <c r="M36" s="537"/>
    </row>
    <row r="37" spans="1:13" s="85" customFormat="1" ht="13.5" customHeight="1">
      <c r="A37" s="212"/>
      <c r="B37" s="75" t="s">
        <v>22</v>
      </c>
      <c r="C37" s="68" t="s">
        <v>23</v>
      </c>
      <c r="D37" s="155">
        <v>18014</v>
      </c>
      <c r="E37" s="155">
        <v>13150</v>
      </c>
      <c r="F37" s="536">
        <f t="shared" si="1"/>
        <v>0.7299877872765627</v>
      </c>
      <c r="G37" s="300">
        <f t="shared" si="9"/>
        <v>13150</v>
      </c>
      <c r="H37" s="155">
        <v>0</v>
      </c>
      <c r="I37" s="296"/>
      <c r="J37" s="297">
        <v>0</v>
      </c>
      <c r="K37" s="300"/>
      <c r="L37" s="300"/>
      <c r="M37" s="537"/>
    </row>
    <row r="38" spans="1:13" s="85" customFormat="1" ht="16.5" customHeight="1">
      <c r="A38" s="212"/>
      <c r="B38" s="75" t="s">
        <v>38</v>
      </c>
      <c r="C38" s="68" t="s">
        <v>39</v>
      </c>
      <c r="D38" s="155">
        <v>14789</v>
      </c>
      <c r="E38" s="155">
        <v>16000</v>
      </c>
      <c r="F38" s="536">
        <f t="shared" si="1"/>
        <v>1.0818851849347488</v>
      </c>
      <c r="G38" s="300">
        <f t="shared" si="9"/>
        <v>16000</v>
      </c>
      <c r="H38" s="155">
        <v>0</v>
      </c>
      <c r="I38" s="296"/>
      <c r="J38" s="297">
        <v>0</v>
      </c>
      <c r="K38" s="300"/>
      <c r="L38" s="300"/>
      <c r="M38" s="537"/>
    </row>
    <row r="39" spans="1:13" s="85" customFormat="1" ht="16.5" customHeight="1">
      <c r="A39" s="212"/>
      <c r="B39" s="75" t="s">
        <v>266</v>
      </c>
      <c r="C39" s="68" t="s">
        <v>267</v>
      </c>
      <c r="D39" s="155">
        <v>829</v>
      </c>
      <c r="E39" s="155">
        <v>829</v>
      </c>
      <c r="F39" s="536">
        <f t="shared" si="1"/>
        <v>1</v>
      </c>
      <c r="G39" s="300">
        <f t="shared" si="9"/>
        <v>829</v>
      </c>
      <c r="H39" s="155">
        <v>0</v>
      </c>
      <c r="I39" s="296"/>
      <c r="J39" s="297"/>
      <c r="K39" s="300"/>
      <c r="L39" s="300"/>
      <c r="M39" s="537"/>
    </row>
    <row r="40" spans="1:13" s="85" customFormat="1" ht="16.5" customHeight="1">
      <c r="A40" s="212"/>
      <c r="B40" s="75" t="s">
        <v>655</v>
      </c>
      <c r="C40" s="68" t="s">
        <v>956</v>
      </c>
      <c r="D40" s="155">
        <v>1468</v>
      </c>
      <c r="E40" s="155">
        <v>0</v>
      </c>
      <c r="F40" s="536">
        <f t="shared" si="1"/>
        <v>0</v>
      </c>
      <c r="G40" s="300">
        <f t="shared" si="9"/>
        <v>0</v>
      </c>
      <c r="H40" s="155"/>
      <c r="I40" s="296"/>
      <c r="J40" s="297"/>
      <c r="K40" s="300"/>
      <c r="L40" s="300"/>
      <c r="M40" s="537"/>
    </row>
    <row r="41" spans="1:13" s="85" customFormat="1" ht="21.75" customHeight="1">
      <c r="A41" s="212"/>
      <c r="B41" s="75" t="s">
        <v>255</v>
      </c>
      <c r="C41" s="68" t="s">
        <v>259</v>
      </c>
      <c r="D41" s="155">
        <v>5400</v>
      </c>
      <c r="E41" s="155">
        <v>6000</v>
      </c>
      <c r="F41" s="536">
        <f t="shared" si="1"/>
        <v>1.1111111111111112</v>
      </c>
      <c r="G41" s="300">
        <f t="shared" si="9"/>
        <v>6000</v>
      </c>
      <c r="H41" s="155">
        <v>0</v>
      </c>
      <c r="I41" s="296"/>
      <c r="J41" s="297"/>
      <c r="K41" s="300"/>
      <c r="L41" s="300"/>
      <c r="M41" s="537"/>
    </row>
    <row r="42" spans="1:13" s="85" customFormat="1" ht="16.5" customHeight="1">
      <c r="A42" s="212"/>
      <c r="B42" s="75" t="s">
        <v>256</v>
      </c>
      <c r="C42" s="68" t="s">
        <v>260</v>
      </c>
      <c r="D42" s="155">
        <v>1500</v>
      </c>
      <c r="E42" s="155">
        <v>1500</v>
      </c>
      <c r="F42" s="536">
        <f t="shared" si="1"/>
        <v>1</v>
      </c>
      <c r="G42" s="300">
        <f t="shared" si="9"/>
        <v>1500</v>
      </c>
      <c r="H42" s="155">
        <v>0</v>
      </c>
      <c r="I42" s="296"/>
      <c r="J42" s="297"/>
      <c r="K42" s="300"/>
      <c r="L42" s="300"/>
      <c r="M42" s="537"/>
    </row>
    <row r="43" spans="1:13" s="85" customFormat="1" ht="16.5" customHeight="1">
      <c r="A43" s="212"/>
      <c r="B43" s="75" t="s">
        <v>257</v>
      </c>
      <c r="C43" s="68" t="s">
        <v>261</v>
      </c>
      <c r="D43" s="155">
        <v>8000</v>
      </c>
      <c r="E43" s="155">
        <v>9000</v>
      </c>
      <c r="F43" s="536">
        <f t="shared" si="1"/>
        <v>1.125</v>
      </c>
      <c r="G43" s="300">
        <f t="shared" si="9"/>
        <v>9000</v>
      </c>
      <c r="H43" s="155">
        <v>0</v>
      </c>
      <c r="I43" s="296"/>
      <c r="J43" s="297"/>
      <c r="K43" s="300"/>
      <c r="L43" s="300"/>
      <c r="M43" s="537"/>
    </row>
    <row r="44" spans="1:13" s="85" customFormat="1" ht="12.75" customHeight="1">
      <c r="A44" s="212"/>
      <c r="B44" s="75" t="s">
        <v>40</v>
      </c>
      <c r="C44" s="68" t="s">
        <v>41</v>
      </c>
      <c r="D44" s="155">
        <v>701555</v>
      </c>
      <c r="E44" s="155">
        <v>6564104</v>
      </c>
      <c r="F44" s="536">
        <f t="shared" si="1"/>
        <v>9.356506617442681</v>
      </c>
      <c r="G44" s="155"/>
      <c r="H44" s="155">
        <v>0</v>
      </c>
      <c r="I44" s="296"/>
      <c r="J44" s="297">
        <v>0</v>
      </c>
      <c r="K44" s="300"/>
      <c r="L44" s="300"/>
      <c r="M44" s="691">
        <f>E44</f>
        <v>6564104</v>
      </c>
    </row>
    <row r="45" spans="1:13" s="85" customFormat="1" ht="14.25" customHeight="1">
      <c r="A45" s="212"/>
      <c r="B45" s="75" t="s">
        <v>42</v>
      </c>
      <c r="C45" s="68" t="s">
        <v>650</v>
      </c>
      <c r="D45" s="155">
        <v>37000</v>
      </c>
      <c r="E45" s="155">
        <v>40000</v>
      </c>
      <c r="F45" s="536">
        <f t="shared" si="1"/>
        <v>1.0810810810810811</v>
      </c>
      <c r="G45" s="155"/>
      <c r="H45" s="155">
        <v>0</v>
      </c>
      <c r="I45" s="296"/>
      <c r="J45" s="297">
        <v>0</v>
      </c>
      <c r="K45" s="300"/>
      <c r="L45" s="300"/>
      <c r="M45" s="691">
        <f>E45</f>
        <v>40000</v>
      </c>
    </row>
    <row r="46" spans="1:13" s="85" customFormat="1" ht="34.5" customHeight="1">
      <c r="A46" s="212"/>
      <c r="B46" s="75" t="s">
        <v>954</v>
      </c>
      <c r="C46" s="68" t="s">
        <v>908</v>
      </c>
      <c r="D46" s="155">
        <v>0</v>
      </c>
      <c r="E46" s="155">
        <v>10000</v>
      </c>
      <c r="F46" s="536">
        <v>0</v>
      </c>
      <c r="G46" s="155"/>
      <c r="H46" s="155"/>
      <c r="I46" s="296"/>
      <c r="J46" s="297"/>
      <c r="K46" s="300"/>
      <c r="L46" s="300"/>
      <c r="M46" s="691">
        <f>E46</f>
        <v>10000</v>
      </c>
    </row>
    <row r="47" spans="1:13" s="85" customFormat="1" ht="17.25" customHeight="1">
      <c r="A47" s="583" t="s">
        <v>957</v>
      </c>
      <c r="B47" s="683"/>
      <c r="C47" s="584" t="s">
        <v>960</v>
      </c>
      <c r="D47" s="582">
        <f>D48</f>
        <v>300</v>
      </c>
      <c r="E47" s="582">
        <f>E48</f>
        <v>2981</v>
      </c>
      <c r="F47" s="681">
        <f t="shared" si="1"/>
        <v>9.936666666666667</v>
      </c>
      <c r="G47" s="582"/>
      <c r="H47" s="582"/>
      <c r="I47" s="585"/>
      <c r="J47" s="585"/>
      <c r="K47" s="582"/>
      <c r="L47" s="582"/>
      <c r="M47" s="692">
        <f>M48</f>
        <v>2981</v>
      </c>
    </row>
    <row r="48" spans="1:13" s="85" customFormat="1" ht="24" customHeight="1">
      <c r="A48" s="550" t="s">
        <v>958</v>
      </c>
      <c r="B48" s="684"/>
      <c r="C48" s="551" t="s">
        <v>961</v>
      </c>
      <c r="D48" s="552">
        <f>D49</f>
        <v>300</v>
      </c>
      <c r="E48" s="552">
        <f>E49</f>
        <v>2981</v>
      </c>
      <c r="F48" s="685">
        <f t="shared" si="1"/>
        <v>9.936666666666667</v>
      </c>
      <c r="G48" s="552"/>
      <c r="H48" s="552"/>
      <c r="I48" s="553"/>
      <c r="J48" s="553"/>
      <c r="K48" s="552"/>
      <c r="L48" s="552"/>
      <c r="M48" s="693">
        <f>M49</f>
        <v>2981</v>
      </c>
    </row>
    <row r="49" spans="1:13" s="85" customFormat="1" ht="44.25" customHeight="1">
      <c r="A49" s="212"/>
      <c r="B49" s="75" t="s">
        <v>959</v>
      </c>
      <c r="C49" s="68" t="s">
        <v>962</v>
      </c>
      <c r="D49" s="155">
        <v>300</v>
      </c>
      <c r="E49" s="155">
        <v>2981</v>
      </c>
      <c r="F49" s="536">
        <f t="shared" si="1"/>
        <v>9.936666666666667</v>
      </c>
      <c r="G49" s="155"/>
      <c r="H49" s="155"/>
      <c r="I49" s="296"/>
      <c r="J49" s="297"/>
      <c r="K49" s="300"/>
      <c r="L49" s="300"/>
      <c r="M49" s="691">
        <f>E49</f>
        <v>2981</v>
      </c>
    </row>
    <row r="50" spans="1:13" s="85" customFormat="1" ht="38.25" customHeight="1">
      <c r="A50" s="213" t="s">
        <v>43</v>
      </c>
      <c r="B50" s="222"/>
      <c r="C50" s="105" t="s">
        <v>44</v>
      </c>
      <c r="D50" s="298">
        <f>D51</f>
        <v>320668</v>
      </c>
      <c r="E50" s="298">
        <f>E51</f>
        <v>173700</v>
      </c>
      <c r="F50" s="681">
        <f t="shared" si="1"/>
        <v>0.541681739369067</v>
      </c>
      <c r="G50" s="298">
        <f aca="true" t="shared" si="10" ref="G50:M50">G51</f>
        <v>173700</v>
      </c>
      <c r="H50" s="298">
        <f t="shared" si="10"/>
        <v>5000</v>
      </c>
      <c r="I50" s="298">
        <f t="shared" si="10"/>
        <v>0</v>
      </c>
      <c r="J50" s="298">
        <f t="shared" si="10"/>
        <v>0</v>
      </c>
      <c r="K50" s="298">
        <f t="shared" si="10"/>
        <v>0</v>
      </c>
      <c r="L50" s="298">
        <f t="shared" si="10"/>
        <v>0</v>
      </c>
      <c r="M50" s="299">
        <f t="shared" si="10"/>
        <v>0</v>
      </c>
    </row>
    <row r="51" spans="1:13" s="85" customFormat="1" ht="24" customHeight="1">
      <c r="A51" s="215" t="s">
        <v>45</v>
      </c>
      <c r="B51" s="216"/>
      <c r="C51" s="130" t="s">
        <v>46</v>
      </c>
      <c r="D51" s="294">
        <f>SUM(D52:D59)</f>
        <v>320668</v>
      </c>
      <c r="E51" s="294">
        <f>SUM(E52:E59)</f>
        <v>173700</v>
      </c>
      <c r="F51" s="682">
        <f t="shared" si="1"/>
        <v>0.541681739369067</v>
      </c>
      <c r="G51" s="294">
        <f aca="true" t="shared" si="11" ref="G51:M51">SUM(G52:G59)</f>
        <v>173700</v>
      </c>
      <c r="H51" s="294">
        <f t="shared" si="11"/>
        <v>5000</v>
      </c>
      <c r="I51" s="294">
        <f t="shared" si="11"/>
        <v>0</v>
      </c>
      <c r="J51" s="294">
        <f t="shared" si="11"/>
        <v>0</v>
      </c>
      <c r="K51" s="294">
        <f t="shared" si="11"/>
        <v>0</v>
      </c>
      <c r="L51" s="294">
        <f t="shared" si="11"/>
        <v>0</v>
      </c>
      <c r="M51" s="295">
        <f t="shared" si="11"/>
        <v>0</v>
      </c>
    </row>
    <row r="52" spans="1:13" s="85" customFormat="1" ht="17.25" customHeight="1">
      <c r="A52" s="219"/>
      <c r="B52" s="220" t="s">
        <v>569</v>
      </c>
      <c r="C52" s="68" t="s">
        <v>570</v>
      </c>
      <c r="D52" s="307">
        <v>5000</v>
      </c>
      <c r="E52" s="307">
        <v>5000</v>
      </c>
      <c r="F52" s="536">
        <f t="shared" si="1"/>
        <v>1</v>
      </c>
      <c r="G52" s="307">
        <f aca="true" t="shared" si="12" ref="G52:G59">E52</f>
        <v>5000</v>
      </c>
      <c r="H52" s="307">
        <f>G52</f>
        <v>5000</v>
      </c>
      <c r="I52" s="305"/>
      <c r="J52" s="305"/>
      <c r="K52" s="305"/>
      <c r="L52" s="305"/>
      <c r="M52" s="694"/>
    </row>
    <row r="53" spans="1:13" s="85" customFormat="1" ht="17.25" customHeight="1">
      <c r="A53" s="219"/>
      <c r="B53" s="220" t="s">
        <v>10</v>
      </c>
      <c r="C53" s="68" t="s">
        <v>11</v>
      </c>
      <c r="D53" s="307">
        <v>3000</v>
      </c>
      <c r="E53" s="307">
        <v>3000</v>
      </c>
      <c r="F53" s="536">
        <f t="shared" si="1"/>
        <v>1</v>
      </c>
      <c r="G53" s="307">
        <f t="shared" si="12"/>
        <v>3000</v>
      </c>
      <c r="H53" s="305"/>
      <c r="I53" s="305"/>
      <c r="J53" s="305"/>
      <c r="K53" s="305"/>
      <c r="L53" s="305"/>
      <c r="M53" s="694"/>
    </row>
    <row r="54" spans="1:13" s="85" customFormat="1" ht="16.5" customHeight="1">
      <c r="A54" s="218"/>
      <c r="B54" s="75" t="s">
        <v>12</v>
      </c>
      <c r="C54" s="68" t="s">
        <v>93</v>
      </c>
      <c r="D54" s="155">
        <v>3000</v>
      </c>
      <c r="E54" s="155">
        <v>3000</v>
      </c>
      <c r="F54" s="536">
        <f t="shared" si="1"/>
        <v>1</v>
      </c>
      <c r="G54" s="155">
        <f t="shared" si="12"/>
        <v>3000</v>
      </c>
      <c r="H54" s="155"/>
      <c r="I54" s="155"/>
      <c r="J54" s="297">
        <v>0</v>
      </c>
      <c r="K54" s="300"/>
      <c r="L54" s="300"/>
      <c r="M54" s="537"/>
    </row>
    <row r="55" spans="1:13" s="85" customFormat="1" ht="17.25" customHeight="1">
      <c r="A55" s="217"/>
      <c r="B55" s="75" t="s">
        <v>16</v>
      </c>
      <c r="C55" s="68" t="s">
        <v>95</v>
      </c>
      <c r="D55" s="155">
        <v>102788</v>
      </c>
      <c r="E55" s="155">
        <v>35000</v>
      </c>
      <c r="F55" s="536">
        <f t="shared" si="1"/>
        <v>0.340506673930809</v>
      </c>
      <c r="G55" s="155">
        <f t="shared" si="12"/>
        <v>35000</v>
      </c>
      <c r="H55" s="155"/>
      <c r="I55" s="155"/>
      <c r="J55" s="297">
        <v>0</v>
      </c>
      <c r="K55" s="300"/>
      <c r="L55" s="300"/>
      <c r="M55" s="537"/>
    </row>
    <row r="56" spans="1:13" s="85" customFormat="1" ht="17.25" customHeight="1">
      <c r="A56" s="217"/>
      <c r="B56" s="75" t="s">
        <v>20</v>
      </c>
      <c r="C56" s="68" t="s">
        <v>21</v>
      </c>
      <c r="D56" s="155">
        <v>37541</v>
      </c>
      <c r="E56" s="155">
        <v>40000</v>
      </c>
      <c r="F56" s="536">
        <f t="shared" si="1"/>
        <v>1.0655017181215205</v>
      </c>
      <c r="G56" s="155">
        <f t="shared" si="12"/>
        <v>40000</v>
      </c>
      <c r="H56" s="155"/>
      <c r="I56" s="155"/>
      <c r="J56" s="297">
        <v>0</v>
      </c>
      <c r="K56" s="300"/>
      <c r="L56" s="300"/>
      <c r="M56" s="537"/>
    </row>
    <row r="57" spans="1:13" s="85" customFormat="1" ht="17.25" customHeight="1">
      <c r="A57" s="217"/>
      <c r="B57" s="75" t="s">
        <v>38</v>
      </c>
      <c r="C57" s="68" t="s">
        <v>39</v>
      </c>
      <c r="D57" s="155">
        <v>38660</v>
      </c>
      <c r="E57" s="155">
        <v>23000</v>
      </c>
      <c r="F57" s="536">
        <f t="shared" si="1"/>
        <v>0.594930160372478</v>
      </c>
      <c r="G57" s="155">
        <f t="shared" si="12"/>
        <v>23000</v>
      </c>
      <c r="H57" s="155"/>
      <c r="I57" s="155"/>
      <c r="J57" s="297"/>
      <c r="K57" s="300"/>
      <c r="L57" s="300"/>
      <c r="M57" s="537"/>
    </row>
    <row r="58" spans="1:13" s="85" customFormat="1" ht="17.25" customHeight="1">
      <c r="A58" s="217"/>
      <c r="B58" s="75" t="s">
        <v>75</v>
      </c>
      <c r="C58" s="68" t="s">
        <v>82</v>
      </c>
      <c r="D58" s="155">
        <v>4679</v>
      </c>
      <c r="E58" s="155">
        <v>4700</v>
      </c>
      <c r="F58" s="536">
        <f t="shared" si="1"/>
        <v>1.0044881384911306</v>
      </c>
      <c r="G58" s="155">
        <f t="shared" si="12"/>
        <v>4700</v>
      </c>
      <c r="H58" s="155"/>
      <c r="I58" s="155"/>
      <c r="J58" s="297">
        <v>0</v>
      </c>
      <c r="K58" s="300"/>
      <c r="L58" s="300"/>
      <c r="M58" s="537"/>
    </row>
    <row r="59" spans="1:13" s="85" customFormat="1" ht="17.25" customHeight="1">
      <c r="A59" s="217"/>
      <c r="B59" s="75" t="s">
        <v>98</v>
      </c>
      <c r="C59" s="68" t="s">
        <v>431</v>
      </c>
      <c r="D59" s="155">
        <v>126000</v>
      </c>
      <c r="E59" s="155">
        <v>60000</v>
      </c>
      <c r="F59" s="536">
        <f t="shared" si="1"/>
        <v>0.47619047619047616</v>
      </c>
      <c r="G59" s="155">
        <f t="shared" si="12"/>
        <v>60000</v>
      </c>
      <c r="H59" s="155"/>
      <c r="I59" s="155"/>
      <c r="J59" s="297">
        <v>0</v>
      </c>
      <c r="K59" s="300"/>
      <c r="L59" s="300"/>
      <c r="M59" s="537"/>
    </row>
    <row r="60" spans="1:13" s="85" customFormat="1" ht="15" customHeight="1">
      <c r="A60" s="213" t="s">
        <v>48</v>
      </c>
      <c r="B60" s="222"/>
      <c r="C60" s="105" t="s">
        <v>49</v>
      </c>
      <c r="D60" s="298">
        <f>D61+D63+D65</f>
        <v>307430</v>
      </c>
      <c r="E60" s="298">
        <f>E61+E63+E65</f>
        <v>321060</v>
      </c>
      <c r="F60" s="681">
        <f t="shared" si="1"/>
        <v>1.0443352958397034</v>
      </c>
      <c r="G60" s="298">
        <f aca="true" t="shared" si="13" ref="G60:M60">G61+G63+G65</f>
        <v>321060</v>
      </c>
      <c r="H60" s="298">
        <f t="shared" si="13"/>
        <v>201770</v>
      </c>
      <c r="I60" s="298">
        <f t="shared" si="13"/>
        <v>35753</v>
      </c>
      <c r="J60" s="298">
        <f t="shared" si="13"/>
        <v>0</v>
      </c>
      <c r="K60" s="298">
        <f t="shared" si="13"/>
        <v>0</v>
      </c>
      <c r="L60" s="298">
        <f t="shared" si="13"/>
        <v>0</v>
      </c>
      <c r="M60" s="299">
        <f t="shared" si="13"/>
        <v>0</v>
      </c>
    </row>
    <row r="61" spans="1:13" s="85" customFormat="1" ht="24.75" customHeight="1">
      <c r="A61" s="215" t="s">
        <v>50</v>
      </c>
      <c r="B61" s="211"/>
      <c r="C61" s="130" t="s">
        <v>51</v>
      </c>
      <c r="D61" s="294">
        <f>D62</f>
        <v>30000</v>
      </c>
      <c r="E61" s="294">
        <f>E62</f>
        <v>40000</v>
      </c>
      <c r="F61" s="682">
        <f t="shared" si="1"/>
        <v>1.3333333333333333</v>
      </c>
      <c r="G61" s="294">
        <f>G62</f>
        <v>40000</v>
      </c>
      <c r="H61" s="294">
        <f aca="true" t="shared" si="14" ref="H61:M61">H62</f>
        <v>0</v>
      </c>
      <c r="I61" s="294">
        <f t="shared" si="14"/>
        <v>0</v>
      </c>
      <c r="J61" s="294">
        <f t="shared" si="14"/>
        <v>0</v>
      </c>
      <c r="K61" s="294">
        <f t="shared" si="14"/>
        <v>0</v>
      </c>
      <c r="L61" s="294">
        <f t="shared" si="14"/>
        <v>0</v>
      </c>
      <c r="M61" s="295">
        <f t="shared" si="14"/>
        <v>0</v>
      </c>
    </row>
    <row r="62" spans="1:13" s="85" customFormat="1" ht="16.5" customHeight="1">
      <c r="A62" s="217"/>
      <c r="B62" s="75" t="s">
        <v>16</v>
      </c>
      <c r="C62" s="68" t="s">
        <v>95</v>
      </c>
      <c r="D62" s="155">
        <v>30000</v>
      </c>
      <c r="E62" s="155">
        <v>40000</v>
      </c>
      <c r="F62" s="536">
        <f t="shared" si="1"/>
        <v>1.3333333333333333</v>
      </c>
      <c r="G62" s="307">
        <f>E62</f>
        <v>40000</v>
      </c>
      <c r="H62" s="155"/>
      <c r="I62" s="296">
        <v>0</v>
      </c>
      <c r="J62" s="296">
        <v>0</v>
      </c>
      <c r="K62" s="300"/>
      <c r="L62" s="300"/>
      <c r="M62" s="537"/>
    </row>
    <row r="63" spans="1:13" s="85" customFormat="1" ht="25.5" customHeight="1">
      <c r="A63" s="215" t="s">
        <v>52</v>
      </c>
      <c r="B63" s="211"/>
      <c r="C63" s="130" t="s">
        <v>672</v>
      </c>
      <c r="D63" s="294">
        <f>D64</f>
        <v>19000</v>
      </c>
      <c r="E63" s="294">
        <f>E64</f>
        <v>19000</v>
      </c>
      <c r="F63" s="682">
        <f t="shared" si="1"/>
        <v>1</v>
      </c>
      <c r="G63" s="294">
        <f aca="true" t="shared" si="15" ref="G63:M63">G64</f>
        <v>19000</v>
      </c>
      <c r="H63" s="294">
        <f t="shared" si="15"/>
        <v>0</v>
      </c>
      <c r="I63" s="294">
        <f t="shared" si="15"/>
        <v>0</v>
      </c>
      <c r="J63" s="294">
        <f t="shared" si="15"/>
        <v>0</v>
      </c>
      <c r="K63" s="294">
        <f t="shared" si="15"/>
        <v>0</v>
      </c>
      <c r="L63" s="294">
        <f t="shared" si="15"/>
        <v>0</v>
      </c>
      <c r="M63" s="295">
        <f t="shared" si="15"/>
        <v>0</v>
      </c>
    </row>
    <row r="64" spans="1:13" s="85" customFormat="1" ht="16.5" customHeight="1">
      <c r="A64" s="217"/>
      <c r="B64" s="75" t="s">
        <v>16</v>
      </c>
      <c r="C64" s="68" t="s">
        <v>95</v>
      </c>
      <c r="D64" s="155">
        <v>19000</v>
      </c>
      <c r="E64" s="155">
        <v>19000</v>
      </c>
      <c r="F64" s="536">
        <f t="shared" si="1"/>
        <v>1</v>
      </c>
      <c r="G64" s="155">
        <f>E64</f>
        <v>19000</v>
      </c>
      <c r="H64" s="155"/>
      <c r="I64" s="296">
        <v>0</v>
      </c>
      <c r="J64" s="297">
        <v>0</v>
      </c>
      <c r="K64" s="300"/>
      <c r="L64" s="300"/>
      <c r="M64" s="537"/>
    </row>
    <row r="65" spans="1:13" s="85" customFormat="1" ht="15.75" customHeight="1">
      <c r="A65" s="215" t="s">
        <v>54</v>
      </c>
      <c r="B65" s="211"/>
      <c r="C65" s="130" t="s">
        <v>55</v>
      </c>
      <c r="D65" s="294">
        <f>SUM(D66:D85)</f>
        <v>258430</v>
      </c>
      <c r="E65" s="294">
        <f>SUM(E66:E85)</f>
        <v>262060</v>
      </c>
      <c r="F65" s="682">
        <f t="shared" si="1"/>
        <v>1.0140463568471152</v>
      </c>
      <c r="G65" s="294">
        <f aca="true" t="shared" si="16" ref="G65:M65">SUM(G66:G85)</f>
        <v>262060</v>
      </c>
      <c r="H65" s="294">
        <f t="shared" si="16"/>
        <v>201770</v>
      </c>
      <c r="I65" s="294">
        <f t="shared" si="16"/>
        <v>35753</v>
      </c>
      <c r="J65" s="294">
        <f t="shared" si="16"/>
        <v>0</v>
      </c>
      <c r="K65" s="294">
        <f t="shared" si="16"/>
        <v>0</v>
      </c>
      <c r="L65" s="294">
        <f t="shared" si="16"/>
        <v>0</v>
      </c>
      <c r="M65" s="295">
        <f t="shared" si="16"/>
        <v>0</v>
      </c>
    </row>
    <row r="66" spans="1:13" s="85" customFormat="1" ht="12" customHeight="1">
      <c r="A66" s="217"/>
      <c r="B66" s="75" t="s">
        <v>2</v>
      </c>
      <c r="C66" s="68" t="s">
        <v>651</v>
      </c>
      <c r="D66" s="155">
        <v>71560</v>
      </c>
      <c r="E66" s="155">
        <v>77490</v>
      </c>
      <c r="F66" s="536">
        <f t="shared" si="1"/>
        <v>1.0828675237562884</v>
      </c>
      <c r="G66" s="155">
        <f aca="true" t="shared" si="17" ref="G66:G85">E66</f>
        <v>77490</v>
      </c>
      <c r="H66" s="155">
        <f>G66</f>
        <v>77490</v>
      </c>
      <c r="I66" s="296">
        <v>0</v>
      </c>
      <c r="J66" s="297">
        <v>0</v>
      </c>
      <c r="K66" s="300"/>
      <c r="L66" s="300"/>
      <c r="M66" s="537"/>
    </row>
    <row r="67" spans="1:13" s="85" customFormat="1" ht="14.25" customHeight="1">
      <c r="A67" s="217"/>
      <c r="B67" s="75" t="s">
        <v>4</v>
      </c>
      <c r="C67" s="68" t="s">
        <v>652</v>
      </c>
      <c r="D67" s="155">
        <v>117120</v>
      </c>
      <c r="E67" s="155">
        <v>108240</v>
      </c>
      <c r="F67" s="536">
        <f t="shared" si="1"/>
        <v>0.9241803278688525</v>
      </c>
      <c r="G67" s="155">
        <f t="shared" si="17"/>
        <v>108240</v>
      </c>
      <c r="H67" s="155">
        <f>G67</f>
        <v>108240</v>
      </c>
      <c r="I67" s="296">
        <v>0</v>
      </c>
      <c r="J67" s="297">
        <v>0</v>
      </c>
      <c r="K67" s="300"/>
      <c r="L67" s="300"/>
      <c r="M67" s="537"/>
    </row>
    <row r="68" spans="1:13" s="85" customFormat="1" ht="14.25" customHeight="1">
      <c r="A68" s="217"/>
      <c r="B68" s="75" t="s">
        <v>6</v>
      </c>
      <c r="C68" s="68" t="s">
        <v>7</v>
      </c>
      <c r="D68" s="155">
        <v>9974</v>
      </c>
      <c r="E68" s="155">
        <v>16040</v>
      </c>
      <c r="F68" s="536">
        <f t="shared" si="1"/>
        <v>1.608181271305394</v>
      </c>
      <c r="G68" s="155">
        <f t="shared" si="17"/>
        <v>16040</v>
      </c>
      <c r="H68" s="155">
        <f>G68</f>
        <v>16040</v>
      </c>
      <c r="I68" s="296">
        <v>0</v>
      </c>
      <c r="J68" s="297">
        <v>0</v>
      </c>
      <c r="K68" s="300"/>
      <c r="L68" s="300"/>
      <c r="M68" s="537"/>
    </row>
    <row r="69" spans="1:13" s="85" customFormat="1" ht="15" customHeight="1">
      <c r="A69" s="217"/>
      <c r="B69" s="221" t="s">
        <v>56</v>
      </c>
      <c r="C69" s="68" t="s">
        <v>34</v>
      </c>
      <c r="D69" s="155">
        <v>32021</v>
      </c>
      <c r="E69" s="155">
        <v>31021</v>
      </c>
      <c r="F69" s="536">
        <f t="shared" si="1"/>
        <v>0.9687704943630743</v>
      </c>
      <c r="G69" s="155">
        <f t="shared" si="17"/>
        <v>31021</v>
      </c>
      <c r="H69" s="155"/>
      <c r="I69" s="296">
        <f>G69</f>
        <v>31021</v>
      </c>
      <c r="J69" s="297">
        <v>0</v>
      </c>
      <c r="K69" s="300"/>
      <c r="L69" s="300"/>
      <c r="M69" s="537"/>
    </row>
    <row r="70" spans="1:13" s="85" customFormat="1" ht="14.25" customHeight="1">
      <c r="A70" s="217"/>
      <c r="B70" s="221" t="s">
        <v>8</v>
      </c>
      <c r="C70" s="68" t="s">
        <v>9</v>
      </c>
      <c r="D70" s="155">
        <v>4852</v>
      </c>
      <c r="E70" s="155">
        <v>4732</v>
      </c>
      <c r="F70" s="536">
        <f t="shared" si="1"/>
        <v>0.9752679307502061</v>
      </c>
      <c r="G70" s="155">
        <f t="shared" si="17"/>
        <v>4732</v>
      </c>
      <c r="H70" s="155"/>
      <c r="I70" s="296">
        <f>G70</f>
        <v>4732</v>
      </c>
      <c r="J70" s="297">
        <v>0</v>
      </c>
      <c r="K70" s="300"/>
      <c r="L70" s="300"/>
      <c r="M70" s="537"/>
    </row>
    <row r="71" spans="1:13" s="85" customFormat="1" ht="13.5" customHeight="1">
      <c r="A71" s="217"/>
      <c r="B71" s="75" t="s">
        <v>10</v>
      </c>
      <c r="C71" s="68" t="s">
        <v>11</v>
      </c>
      <c r="D71" s="155">
        <v>3200</v>
      </c>
      <c r="E71" s="155">
        <v>3300</v>
      </c>
      <c r="F71" s="536">
        <f t="shared" si="1"/>
        <v>1.03125</v>
      </c>
      <c r="G71" s="155">
        <f t="shared" si="17"/>
        <v>3300</v>
      </c>
      <c r="H71" s="155"/>
      <c r="I71" s="296">
        <v>0</v>
      </c>
      <c r="J71" s="297">
        <v>0</v>
      </c>
      <c r="K71" s="300"/>
      <c r="L71" s="300"/>
      <c r="M71" s="537"/>
    </row>
    <row r="72" spans="1:13" s="85" customFormat="1" ht="13.5" customHeight="1">
      <c r="A72" s="217"/>
      <c r="B72" s="75" t="s">
        <v>12</v>
      </c>
      <c r="C72" s="68" t="s">
        <v>93</v>
      </c>
      <c r="D72" s="155">
        <v>2451</v>
      </c>
      <c r="E72" s="155">
        <v>2557</v>
      </c>
      <c r="F72" s="536">
        <f t="shared" si="1"/>
        <v>1.0432476540187678</v>
      </c>
      <c r="G72" s="155">
        <f t="shared" si="17"/>
        <v>2557</v>
      </c>
      <c r="H72" s="155"/>
      <c r="I72" s="296"/>
      <c r="J72" s="297"/>
      <c r="K72" s="300"/>
      <c r="L72" s="300"/>
      <c r="M72" s="537"/>
    </row>
    <row r="73" spans="1:13" s="85" customFormat="1" ht="13.5" customHeight="1">
      <c r="A73" s="217"/>
      <c r="B73" s="75" t="s">
        <v>76</v>
      </c>
      <c r="C73" s="68" t="s">
        <v>77</v>
      </c>
      <c r="D73" s="155">
        <v>150</v>
      </c>
      <c r="E73" s="155">
        <v>200</v>
      </c>
      <c r="F73" s="536">
        <f t="shared" si="1"/>
        <v>1.3333333333333333</v>
      </c>
      <c r="G73" s="155">
        <f t="shared" si="17"/>
        <v>200</v>
      </c>
      <c r="H73" s="155"/>
      <c r="I73" s="296"/>
      <c r="J73" s="297"/>
      <c r="K73" s="300"/>
      <c r="L73" s="300"/>
      <c r="M73" s="537"/>
    </row>
    <row r="74" spans="1:13" s="85" customFormat="1" ht="12.75" customHeight="1">
      <c r="A74" s="217"/>
      <c r="B74" s="75" t="s">
        <v>16</v>
      </c>
      <c r="C74" s="68" t="s">
        <v>95</v>
      </c>
      <c r="D74" s="155">
        <v>3726</v>
      </c>
      <c r="E74" s="155">
        <v>3930</v>
      </c>
      <c r="F74" s="536">
        <f t="shared" si="1"/>
        <v>1.0547504025764896</v>
      </c>
      <c r="G74" s="155">
        <f t="shared" si="17"/>
        <v>3930</v>
      </c>
      <c r="H74" s="155"/>
      <c r="I74" s="296">
        <v>0</v>
      </c>
      <c r="J74" s="297">
        <v>0</v>
      </c>
      <c r="K74" s="300"/>
      <c r="L74" s="300"/>
      <c r="M74" s="537"/>
    </row>
    <row r="75" spans="1:13" s="85" customFormat="1" ht="12.75" customHeight="1">
      <c r="A75" s="217"/>
      <c r="B75" s="75" t="s">
        <v>571</v>
      </c>
      <c r="C75" s="68" t="s">
        <v>572</v>
      </c>
      <c r="D75" s="155">
        <v>330</v>
      </c>
      <c r="E75" s="155">
        <v>420</v>
      </c>
      <c r="F75" s="536">
        <f aca="true" t="shared" si="18" ref="F75:F143">E75/D75</f>
        <v>1.2727272727272727</v>
      </c>
      <c r="G75" s="155">
        <f t="shared" si="17"/>
        <v>420</v>
      </c>
      <c r="H75" s="155"/>
      <c r="I75" s="296"/>
      <c r="J75" s="297"/>
      <c r="K75" s="300"/>
      <c r="L75" s="300"/>
      <c r="M75" s="537"/>
    </row>
    <row r="76" spans="1:13" s="85" customFormat="1" ht="12.75" customHeight="1">
      <c r="A76" s="217"/>
      <c r="B76" s="75" t="s">
        <v>262</v>
      </c>
      <c r="C76" s="68" t="s">
        <v>264</v>
      </c>
      <c r="D76" s="155">
        <v>550</v>
      </c>
      <c r="E76" s="155">
        <v>560</v>
      </c>
      <c r="F76" s="536">
        <f t="shared" si="18"/>
        <v>1.018181818181818</v>
      </c>
      <c r="G76" s="155">
        <f t="shared" si="17"/>
        <v>560</v>
      </c>
      <c r="H76" s="155"/>
      <c r="I76" s="296"/>
      <c r="J76" s="297"/>
      <c r="K76" s="300"/>
      <c r="L76" s="300"/>
      <c r="M76" s="537"/>
    </row>
    <row r="77" spans="1:13" s="85" customFormat="1" ht="12.75" customHeight="1">
      <c r="A77" s="217"/>
      <c r="B77" s="75" t="s">
        <v>254</v>
      </c>
      <c r="C77" s="68" t="s">
        <v>258</v>
      </c>
      <c r="D77" s="155">
        <v>2000</v>
      </c>
      <c r="E77" s="155">
        <v>2100</v>
      </c>
      <c r="F77" s="536">
        <f t="shared" si="18"/>
        <v>1.05</v>
      </c>
      <c r="G77" s="155">
        <f t="shared" si="17"/>
        <v>2100</v>
      </c>
      <c r="H77" s="155"/>
      <c r="I77" s="296"/>
      <c r="J77" s="297"/>
      <c r="K77" s="300"/>
      <c r="L77" s="300"/>
      <c r="M77" s="537"/>
    </row>
    <row r="78" spans="1:13" s="85" customFormat="1" ht="12.75" customHeight="1">
      <c r="A78" s="217"/>
      <c r="B78" s="75" t="s">
        <v>268</v>
      </c>
      <c r="C78" s="68" t="s">
        <v>269</v>
      </c>
      <c r="D78" s="155">
        <v>2970</v>
      </c>
      <c r="E78" s="155">
        <v>3120</v>
      </c>
      <c r="F78" s="536">
        <f t="shared" si="18"/>
        <v>1.0505050505050506</v>
      </c>
      <c r="G78" s="155">
        <f t="shared" si="17"/>
        <v>3120</v>
      </c>
      <c r="H78" s="155"/>
      <c r="I78" s="296"/>
      <c r="J78" s="297"/>
      <c r="K78" s="300"/>
      <c r="L78" s="300"/>
      <c r="M78" s="537"/>
    </row>
    <row r="79" spans="1:13" s="85" customFormat="1" ht="13.5" customHeight="1">
      <c r="A79" s="217"/>
      <c r="B79" s="75" t="s">
        <v>18</v>
      </c>
      <c r="C79" s="68" t="s">
        <v>19</v>
      </c>
      <c r="D79" s="155">
        <v>500</v>
      </c>
      <c r="E79" s="155">
        <v>500</v>
      </c>
      <c r="F79" s="536">
        <f t="shared" si="18"/>
        <v>1</v>
      </c>
      <c r="G79" s="155">
        <f t="shared" si="17"/>
        <v>500</v>
      </c>
      <c r="H79" s="155"/>
      <c r="I79" s="296">
        <v>0</v>
      </c>
      <c r="J79" s="297">
        <v>0</v>
      </c>
      <c r="K79" s="300"/>
      <c r="L79" s="300"/>
      <c r="M79" s="537"/>
    </row>
    <row r="80" spans="1:13" s="85" customFormat="1" ht="13.5" customHeight="1">
      <c r="A80" s="217"/>
      <c r="B80" s="75" t="s">
        <v>20</v>
      </c>
      <c r="C80" s="68" t="s">
        <v>21</v>
      </c>
      <c r="D80" s="155">
        <v>1569</v>
      </c>
      <c r="E80" s="155">
        <v>1680</v>
      </c>
      <c r="F80" s="536">
        <f t="shared" si="18"/>
        <v>1.0707456978967496</v>
      </c>
      <c r="G80" s="155">
        <f t="shared" si="17"/>
        <v>1680</v>
      </c>
      <c r="H80" s="155"/>
      <c r="I80" s="296">
        <v>0</v>
      </c>
      <c r="J80" s="297">
        <v>0</v>
      </c>
      <c r="K80" s="300"/>
      <c r="L80" s="300"/>
      <c r="M80" s="537"/>
    </row>
    <row r="81" spans="1:13" s="85" customFormat="1" ht="15" customHeight="1">
      <c r="A81" s="217"/>
      <c r="B81" s="75" t="s">
        <v>22</v>
      </c>
      <c r="C81" s="68" t="s">
        <v>23</v>
      </c>
      <c r="D81" s="155">
        <v>3626</v>
      </c>
      <c r="E81" s="155">
        <v>4060</v>
      </c>
      <c r="F81" s="536">
        <f t="shared" si="18"/>
        <v>1.1196911196911197</v>
      </c>
      <c r="G81" s="155">
        <f t="shared" si="17"/>
        <v>4060</v>
      </c>
      <c r="H81" s="155"/>
      <c r="I81" s="296">
        <v>0</v>
      </c>
      <c r="J81" s="297">
        <v>0</v>
      </c>
      <c r="K81" s="300"/>
      <c r="L81" s="300"/>
      <c r="M81" s="537"/>
    </row>
    <row r="82" spans="1:13" s="85" customFormat="1" ht="15" customHeight="1">
      <c r="A82" s="217"/>
      <c r="B82" s="75" t="s">
        <v>706</v>
      </c>
      <c r="C82" s="309" t="s">
        <v>705</v>
      </c>
      <c r="D82" s="155">
        <v>100</v>
      </c>
      <c r="E82" s="155">
        <v>200</v>
      </c>
      <c r="F82" s="536">
        <f t="shared" si="18"/>
        <v>2</v>
      </c>
      <c r="G82" s="155">
        <f t="shared" si="17"/>
        <v>200</v>
      </c>
      <c r="H82" s="155"/>
      <c r="I82" s="296"/>
      <c r="J82" s="297"/>
      <c r="K82" s="300"/>
      <c r="L82" s="300"/>
      <c r="M82" s="537"/>
    </row>
    <row r="83" spans="1:13" s="85" customFormat="1" ht="15" customHeight="1">
      <c r="A83" s="217"/>
      <c r="B83" s="75" t="s">
        <v>255</v>
      </c>
      <c r="C83" s="68" t="s">
        <v>259</v>
      </c>
      <c r="D83" s="155">
        <v>620</v>
      </c>
      <c r="E83" s="155">
        <v>680</v>
      </c>
      <c r="F83" s="536">
        <f t="shared" si="18"/>
        <v>1.096774193548387</v>
      </c>
      <c r="G83" s="155">
        <f t="shared" si="17"/>
        <v>680</v>
      </c>
      <c r="H83" s="155"/>
      <c r="I83" s="296"/>
      <c r="J83" s="297"/>
      <c r="K83" s="300"/>
      <c r="L83" s="300"/>
      <c r="M83" s="537"/>
    </row>
    <row r="84" spans="1:13" s="85" customFormat="1" ht="15" customHeight="1">
      <c r="A84" s="217"/>
      <c r="B84" s="75" t="s">
        <v>256</v>
      </c>
      <c r="C84" s="68" t="s">
        <v>260</v>
      </c>
      <c r="D84" s="155">
        <v>500</v>
      </c>
      <c r="E84" s="155">
        <v>570</v>
      </c>
      <c r="F84" s="536">
        <f t="shared" si="18"/>
        <v>1.14</v>
      </c>
      <c r="G84" s="155">
        <f t="shared" si="17"/>
        <v>570</v>
      </c>
      <c r="H84" s="155"/>
      <c r="I84" s="296"/>
      <c r="J84" s="297"/>
      <c r="K84" s="300"/>
      <c r="L84" s="300"/>
      <c r="M84" s="537"/>
    </row>
    <row r="85" spans="1:13" s="85" customFormat="1" ht="15" customHeight="1">
      <c r="A85" s="217"/>
      <c r="B85" s="75" t="s">
        <v>257</v>
      </c>
      <c r="C85" s="68" t="s">
        <v>261</v>
      </c>
      <c r="D85" s="155">
        <v>611</v>
      </c>
      <c r="E85" s="155">
        <v>660</v>
      </c>
      <c r="F85" s="536">
        <f t="shared" si="18"/>
        <v>1.0801963993453356</v>
      </c>
      <c r="G85" s="155">
        <f t="shared" si="17"/>
        <v>660</v>
      </c>
      <c r="H85" s="155"/>
      <c r="I85" s="296"/>
      <c r="J85" s="297"/>
      <c r="K85" s="300"/>
      <c r="L85" s="300"/>
      <c r="M85" s="537"/>
    </row>
    <row r="86" spans="1:13" s="85" customFormat="1" ht="14.25" customHeight="1">
      <c r="A86" s="213" t="s">
        <v>57</v>
      </c>
      <c r="B86" s="222"/>
      <c r="C86" s="105" t="s">
        <v>58</v>
      </c>
      <c r="D86" s="298">
        <f>D87+D98+D100+D111+D138+D148+D181</f>
        <v>3772418</v>
      </c>
      <c r="E86" s="298">
        <f>E87+E98+E100+E111+E138+E148+E181</f>
        <v>4139204</v>
      </c>
      <c r="F86" s="681">
        <f t="shared" si="18"/>
        <v>1.0972283559245026</v>
      </c>
      <c r="G86" s="298">
        <f aca="true" t="shared" si="19" ref="G86:M86">G87+G98+G100+G111+G138+G148+G181</f>
        <v>4139204</v>
      </c>
      <c r="H86" s="298">
        <f t="shared" si="19"/>
        <v>2243669</v>
      </c>
      <c r="I86" s="298">
        <f t="shared" si="19"/>
        <v>353355</v>
      </c>
      <c r="J86" s="298">
        <f t="shared" si="19"/>
        <v>13984</v>
      </c>
      <c r="K86" s="298">
        <f t="shared" si="19"/>
        <v>0</v>
      </c>
      <c r="L86" s="298">
        <f t="shared" si="19"/>
        <v>0</v>
      </c>
      <c r="M86" s="299">
        <f t="shared" si="19"/>
        <v>0</v>
      </c>
    </row>
    <row r="87" spans="1:13" s="85" customFormat="1" ht="13.5" customHeight="1">
      <c r="A87" s="215" t="s">
        <v>59</v>
      </c>
      <c r="B87" s="211"/>
      <c r="C87" s="130" t="s">
        <v>60</v>
      </c>
      <c r="D87" s="294">
        <f>SUM(D88:D97)</f>
        <v>162935</v>
      </c>
      <c r="E87" s="294">
        <f>SUM(E88:E97)</f>
        <v>106374</v>
      </c>
      <c r="F87" s="682">
        <f t="shared" si="18"/>
        <v>0.6528615705649492</v>
      </c>
      <c r="G87" s="294">
        <f aca="true" t="shared" si="20" ref="G87:M87">SUM(G88:G97)</f>
        <v>106374</v>
      </c>
      <c r="H87" s="294">
        <f t="shared" si="20"/>
        <v>85530</v>
      </c>
      <c r="I87" s="294">
        <f t="shared" si="20"/>
        <v>15010</v>
      </c>
      <c r="J87" s="294">
        <f t="shared" si="20"/>
        <v>0</v>
      </c>
      <c r="K87" s="294">
        <f t="shared" si="20"/>
        <v>0</v>
      </c>
      <c r="L87" s="294">
        <f t="shared" si="20"/>
        <v>0</v>
      </c>
      <c r="M87" s="295">
        <f t="shared" si="20"/>
        <v>0</v>
      </c>
    </row>
    <row r="88" spans="1:13" s="85" customFormat="1" ht="14.25" customHeight="1">
      <c r="A88" s="217"/>
      <c r="B88" s="75" t="s">
        <v>2</v>
      </c>
      <c r="C88" s="68" t="s">
        <v>651</v>
      </c>
      <c r="D88" s="155">
        <v>95644</v>
      </c>
      <c r="E88" s="155">
        <v>77400</v>
      </c>
      <c r="F88" s="536">
        <f t="shared" si="18"/>
        <v>0.8092509723558194</v>
      </c>
      <c r="G88" s="155">
        <f>E88</f>
        <v>77400</v>
      </c>
      <c r="H88" s="155">
        <f>E88</f>
        <v>77400</v>
      </c>
      <c r="I88" s="296"/>
      <c r="J88" s="297">
        <v>0</v>
      </c>
      <c r="K88" s="300"/>
      <c r="L88" s="300"/>
      <c r="M88" s="537"/>
    </row>
    <row r="89" spans="1:13" s="85" customFormat="1" ht="15.75" customHeight="1">
      <c r="A89" s="217"/>
      <c r="B89" s="75" t="s">
        <v>6</v>
      </c>
      <c r="C89" s="68" t="s">
        <v>7</v>
      </c>
      <c r="D89" s="155">
        <v>4712</v>
      </c>
      <c r="E89" s="155">
        <v>8130</v>
      </c>
      <c r="F89" s="536">
        <f t="shared" si="18"/>
        <v>1.7253820033955858</v>
      </c>
      <c r="G89" s="155">
        <f aca="true" t="shared" si="21" ref="G89:G97">E89</f>
        <v>8130</v>
      </c>
      <c r="H89" s="155">
        <f>E89</f>
        <v>8130</v>
      </c>
      <c r="I89" s="296"/>
      <c r="J89" s="297">
        <v>0</v>
      </c>
      <c r="K89" s="300"/>
      <c r="L89" s="300"/>
      <c r="M89" s="537"/>
    </row>
    <row r="90" spans="1:13" s="85" customFormat="1" ht="16.5" customHeight="1">
      <c r="A90" s="217"/>
      <c r="B90" s="221" t="s">
        <v>56</v>
      </c>
      <c r="C90" s="68" t="s">
        <v>61</v>
      </c>
      <c r="D90" s="155">
        <v>19932</v>
      </c>
      <c r="E90" s="155">
        <v>12915</v>
      </c>
      <c r="F90" s="536">
        <f t="shared" si="18"/>
        <v>0.6479530403371463</v>
      </c>
      <c r="G90" s="155">
        <f t="shared" si="21"/>
        <v>12915</v>
      </c>
      <c r="H90" s="155"/>
      <c r="I90" s="296">
        <f>G90</f>
        <v>12915</v>
      </c>
      <c r="J90" s="297"/>
      <c r="K90" s="300"/>
      <c r="L90" s="300"/>
      <c r="M90" s="537"/>
    </row>
    <row r="91" spans="1:13" s="85" customFormat="1" ht="15" customHeight="1">
      <c r="A91" s="217"/>
      <c r="B91" s="221" t="s">
        <v>8</v>
      </c>
      <c r="C91" s="68" t="s">
        <v>9</v>
      </c>
      <c r="D91" s="155">
        <v>3068</v>
      </c>
      <c r="E91" s="155">
        <v>2095</v>
      </c>
      <c r="F91" s="536">
        <f t="shared" si="18"/>
        <v>0.6828552803129074</v>
      </c>
      <c r="G91" s="155">
        <f t="shared" si="21"/>
        <v>2095</v>
      </c>
      <c r="H91" s="155"/>
      <c r="I91" s="296">
        <f>G91</f>
        <v>2095</v>
      </c>
      <c r="J91" s="297"/>
      <c r="K91" s="300"/>
      <c r="L91" s="300"/>
      <c r="M91" s="537"/>
    </row>
    <row r="92" spans="1:13" s="85" customFormat="1" ht="15" customHeight="1">
      <c r="A92" s="217"/>
      <c r="B92" s="75" t="s">
        <v>569</v>
      </c>
      <c r="C92" s="68" t="s">
        <v>570</v>
      </c>
      <c r="D92" s="155">
        <v>32050</v>
      </c>
      <c r="E92" s="155">
        <v>0</v>
      </c>
      <c r="F92" s="536">
        <f t="shared" si="18"/>
        <v>0</v>
      </c>
      <c r="G92" s="155">
        <f t="shared" si="21"/>
        <v>0</v>
      </c>
      <c r="H92" s="155">
        <f>G92</f>
        <v>0</v>
      </c>
      <c r="I92" s="296"/>
      <c r="J92" s="297">
        <v>0</v>
      </c>
      <c r="K92" s="300"/>
      <c r="L92" s="300"/>
      <c r="M92" s="537"/>
    </row>
    <row r="93" spans="1:13" s="85" customFormat="1" ht="15" customHeight="1">
      <c r="A93" s="217"/>
      <c r="B93" s="75" t="s">
        <v>10</v>
      </c>
      <c r="C93" s="68" t="s">
        <v>11</v>
      </c>
      <c r="D93" s="155">
        <v>284</v>
      </c>
      <c r="E93" s="155">
        <v>500</v>
      </c>
      <c r="F93" s="536">
        <f t="shared" si="18"/>
        <v>1.7605633802816902</v>
      </c>
      <c r="G93" s="155">
        <f t="shared" si="21"/>
        <v>500</v>
      </c>
      <c r="H93" s="155"/>
      <c r="I93" s="296">
        <v>0</v>
      </c>
      <c r="J93" s="297">
        <v>0</v>
      </c>
      <c r="K93" s="300"/>
      <c r="L93" s="300"/>
      <c r="M93" s="537"/>
    </row>
    <row r="94" spans="1:13" s="85" customFormat="1" ht="14.25" customHeight="1">
      <c r="A94" s="217"/>
      <c r="B94" s="75" t="s">
        <v>16</v>
      </c>
      <c r="C94" s="68" t="s">
        <v>95</v>
      </c>
      <c r="D94" s="155">
        <v>1692</v>
      </c>
      <c r="E94" s="155">
        <v>300</v>
      </c>
      <c r="F94" s="536">
        <f t="shared" si="18"/>
        <v>0.1773049645390071</v>
      </c>
      <c r="G94" s="155">
        <f t="shared" si="21"/>
        <v>300</v>
      </c>
      <c r="H94" s="155"/>
      <c r="I94" s="296">
        <v>0</v>
      </c>
      <c r="J94" s="297">
        <v>0</v>
      </c>
      <c r="K94" s="300"/>
      <c r="L94" s="300"/>
      <c r="M94" s="537"/>
    </row>
    <row r="95" spans="1:13" s="85" customFormat="1" ht="15" customHeight="1">
      <c r="A95" s="217"/>
      <c r="B95" s="75" t="s">
        <v>22</v>
      </c>
      <c r="C95" s="68" t="s">
        <v>23</v>
      </c>
      <c r="D95" s="155">
        <v>2644</v>
      </c>
      <c r="E95" s="155">
        <v>3334</v>
      </c>
      <c r="F95" s="536">
        <f t="shared" si="18"/>
        <v>1.2609682299546143</v>
      </c>
      <c r="G95" s="155">
        <f t="shared" si="21"/>
        <v>3334</v>
      </c>
      <c r="H95" s="155"/>
      <c r="I95" s="296">
        <v>0</v>
      </c>
      <c r="J95" s="297">
        <v>0</v>
      </c>
      <c r="K95" s="300"/>
      <c r="L95" s="300"/>
      <c r="M95" s="537"/>
    </row>
    <row r="96" spans="1:13" s="85" customFormat="1" ht="15" customHeight="1">
      <c r="A96" s="217"/>
      <c r="B96" s="75" t="s">
        <v>256</v>
      </c>
      <c r="C96" s="68" t="s">
        <v>260</v>
      </c>
      <c r="D96" s="155">
        <v>1309</v>
      </c>
      <c r="E96" s="155">
        <v>500</v>
      </c>
      <c r="F96" s="536">
        <v>0</v>
      </c>
      <c r="G96" s="155">
        <f t="shared" si="21"/>
        <v>500</v>
      </c>
      <c r="H96" s="155"/>
      <c r="I96" s="296"/>
      <c r="J96" s="297"/>
      <c r="K96" s="300"/>
      <c r="L96" s="300"/>
      <c r="M96" s="537"/>
    </row>
    <row r="97" spans="1:13" s="85" customFormat="1" ht="15" customHeight="1">
      <c r="A97" s="217"/>
      <c r="B97" s="75" t="s">
        <v>257</v>
      </c>
      <c r="C97" s="686" t="s">
        <v>261</v>
      </c>
      <c r="D97" s="155">
        <v>1600</v>
      </c>
      <c r="E97" s="155">
        <v>1200</v>
      </c>
      <c r="F97" s="536">
        <f t="shared" si="18"/>
        <v>0.75</v>
      </c>
      <c r="G97" s="155">
        <f t="shared" si="21"/>
        <v>1200</v>
      </c>
      <c r="H97" s="155"/>
      <c r="I97" s="296">
        <v>0</v>
      </c>
      <c r="J97" s="297">
        <v>0</v>
      </c>
      <c r="K97" s="300"/>
      <c r="L97" s="300"/>
      <c r="M97" s="537"/>
    </row>
    <row r="98" spans="1:13" s="84" customFormat="1" ht="17.25" customHeight="1">
      <c r="A98" s="215" t="s">
        <v>432</v>
      </c>
      <c r="B98" s="211"/>
      <c r="C98" s="130" t="s">
        <v>648</v>
      </c>
      <c r="D98" s="294">
        <f>D99</f>
        <v>3120</v>
      </c>
      <c r="E98" s="294">
        <f>E99</f>
        <v>3250</v>
      </c>
      <c r="F98" s="682">
        <f t="shared" si="18"/>
        <v>1.0416666666666667</v>
      </c>
      <c r="G98" s="294">
        <f aca="true" t="shared" si="22" ref="G98:M98">G99</f>
        <v>3250</v>
      </c>
      <c r="H98" s="294">
        <f t="shared" si="22"/>
        <v>0</v>
      </c>
      <c r="I98" s="294">
        <f t="shared" si="22"/>
        <v>0</v>
      </c>
      <c r="J98" s="294">
        <f t="shared" si="22"/>
        <v>3250</v>
      </c>
      <c r="K98" s="294">
        <f t="shared" si="22"/>
        <v>0</v>
      </c>
      <c r="L98" s="294">
        <f t="shared" si="22"/>
        <v>0</v>
      </c>
      <c r="M98" s="295">
        <f t="shared" si="22"/>
        <v>0</v>
      </c>
    </row>
    <row r="99" spans="1:13" s="85" customFormat="1" ht="24" customHeight="1">
      <c r="A99" s="217"/>
      <c r="B99" s="75" t="s">
        <v>433</v>
      </c>
      <c r="C99" s="68" t="s">
        <v>434</v>
      </c>
      <c r="D99" s="155">
        <v>3120</v>
      </c>
      <c r="E99" s="155">
        <v>3250</v>
      </c>
      <c r="F99" s="536">
        <f t="shared" si="18"/>
        <v>1.0416666666666667</v>
      </c>
      <c r="G99" s="155">
        <f>E99</f>
        <v>3250</v>
      </c>
      <c r="H99" s="155">
        <v>0</v>
      </c>
      <c r="I99" s="296">
        <v>0</v>
      </c>
      <c r="J99" s="297">
        <f>G99</f>
        <v>3250</v>
      </c>
      <c r="K99" s="300"/>
      <c r="L99" s="300"/>
      <c r="M99" s="537"/>
    </row>
    <row r="100" spans="1:13" s="84" customFormat="1" ht="16.5" customHeight="1">
      <c r="A100" s="215" t="s">
        <v>63</v>
      </c>
      <c r="B100" s="211"/>
      <c r="C100" s="130" t="s">
        <v>64</v>
      </c>
      <c r="D100" s="294">
        <f>SUM(D101:D110)</f>
        <v>131530</v>
      </c>
      <c r="E100" s="294">
        <f aca="true" t="shared" si="23" ref="E100:M100">SUM(E101:E110)</f>
        <v>142900</v>
      </c>
      <c r="F100" s="682">
        <f t="shared" si="18"/>
        <v>1.0864441572264882</v>
      </c>
      <c r="G100" s="294">
        <f t="shared" si="23"/>
        <v>142900</v>
      </c>
      <c r="H100" s="294">
        <f t="shared" si="23"/>
        <v>0</v>
      </c>
      <c r="I100" s="294">
        <f t="shared" si="23"/>
        <v>0</v>
      </c>
      <c r="J100" s="294">
        <f t="shared" si="23"/>
        <v>0</v>
      </c>
      <c r="K100" s="294">
        <f t="shared" si="23"/>
        <v>0</v>
      </c>
      <c r="L100" s="294">
        <f t="shared" si="23"/>
        <v>0</v>
      </c>
      <c r="M100" s="295">
        <f t="shared" si="23"/>
        <v>0</v>
      </c>
    </row>
    <row r="101" spans="1:13" s="85" customFormat="1" ht="12.75" customHeight="1">
      <c r="A101" s="217"/>
      <c r="B101" s="75" t="s">
        <v>1</v>
      </c>
      <c r="C101" s="68" t="s">
        <v>65</v>
      </c>
      <c r="D101" s="155">
        <v>98320</v>
      </c>
      <c r="E101" s="155">
        <v>108720</v>
      </c>
      <c r="F101" s="536">
        <f t="shared" si="18"/>
        <v>1.1057770545158665</v>
      </c>
      <c r="G101" s="155">
        <f>E101</f>
        <v>108720</v>
      </c>
      <c r="H101" s="155">
        <v>0</v>
      </c>
      <c r="I101" s="296"/>
      <c r="J101" s="297">
        <v>0</v>
      </c>
      <c r="K101" s="300"/>
      <c r="L101" s="300"/>
      <c r="M101" s="537"/>
    </row>
    <row r="102" spans="1:13" s="85" customFormat="1" ht="12.75" customHeight="1">
      <c r="A102" s="217"/>
      <c r="B102" s="75" t="s">
        <v>10</v>
      </c>
      <c r="C102" s="68" t="s">
        <v>11</v>
      </c>
      <c r="D102" s="155">
        <v>7300</v>
      </c>
      <c r="E102" s="155">
        <v>7520</v>
      </c>
      <c r="F102" s="536">
        <f t="shared" si="18"/>
        <v>1.0301369863013699</v>
      </c>
      <c r="G102" s="155">
        <f aca="true" t="shared" si="24" ref="G102:G110">E102</f>
        <v>7520</v>
      </c>
      <c r="H102" s="155">
        <v>0</v>
      </c>
      <c r="I102" s="296"/>
      <c r="J102" s="297">
        <v>0</v>
      </c>
      <c r="K102" s="300"/>
      <c r="L102" s="300"/>
      <c r="M102" s="537"/>
    </row>
    <row r="103" spans="1:13" s="85" customFormat="1" ht="12.75" customHeight="1">
      <c r="A103" s="217"/>
      <c r="B103" s="75" t="s">
        <v>12</v>
      </c>
      <c r="C103" s="68" t="s">
        <v>93</v>
      </c>
      <c r="D103" s="155">
        <v>8750</v>
      </c>
      <c r="E103" s="155">
        <v>9010</v>
      </c>
      <c r="F103" s="536">
        <f t="shared" si="18"/>
        <v>1.0297142857142858</v>
      </c>
      <c r="G103" s="155">
        <f t="shared" si="24"/>
        <v>9010</v>
      </c>
      <c r="H103" s="155">
        <v>0</v>
      </c>
      <c r="I103" s="296"/>
      <c r="J103" s="297">
        <v>0</v>
      </c>
      <c r="K103" s="300"/>
      <c r="L103" s="300"/>
      <c r="M103" s="537"/>
    </row>
    <row r="104" spans="1:13" s="85" customFormat="1" ht="12.75" customHeight="1">
      <c r="A104" s="217"/>
      <c r="B104" s="75" t="s">
        <v>16</v>
      </c>
      <c r="C104" s="68" t="s">
        <v>95</v>
      </c>
      <c r="D104" s="155">
        <v>7660</v>
      </c>
      <c r="E104" s="155">
        <v>7900</v>
      </c>
      <c r="F104" s="536">
        <f t="shared" si="18"/>
        <v>1.031331592689295</v>
      </c>
      <c r="G104" s="155">
        <f t="shared" si="24"/>
        <v>7900</v>
      </c>
      <c r="H104" s="155">
        <v>0</v>
      </c>
      <c r="I104" s="296"/>
      <c r="J104" s="297">
        <v>0</v>
      </c>
      <c r="K104" s="300"/>
      <c r="L104" s="300"/>
      <c r="M104" s="537"/>
    </row>
    <row r="105" spans="1:13" s="85" customFormat="1" ht="12.75" customHeight="1">
      <c r="A105" s="217"/>
      <c r="B105" s="75" t="s">
        <v>254</v>
      </c>
      <c r="C105" s="68" t="s">
        <v>258</v>
      </c>
      <c r="D105" s="155">
        <v>450</v>
      </c>
      <c r="E105" s="155">
        <v>450</v>
      </c>
      <c r="F105" s="536">
        <f t="shared" si="18"/>
        <v>1</v>
      </c>
      <c r="G105" s="155">
        <f t="shared" si="24"/>
        <v>450</v>
      </c>
      <c r="H105" s="155"/>
      <c r="I105" s="296"/>
      <c r="J105" s="297"/>
      <c r="K105" s="300"/>
      <c r="L105" s="300"/>
      <c r="M105" s="537"/>
    </row>
    <row r="106" spans="1:13" s="85" customFormat="1" ht="12.75" customHeight="1">
      <c r="A106" s="217"/>
      <c r="B106" s="75" t="s">
        <v>18</v>
      </c>
      <c r="C106" s="68" t="s">
        <v>19</v>
      </c>
      <c r="D106" s="155">
        <v>200</v>
      </c>
      <c r="E106" s="155">
        <v>250</v>
      </c>
      <c r="F106" s="536">
        <f t="shared" si="18"/>
        <v>1.25</v>
      </c>
      <c r="G106" s="155">
        <f t="shared" si="24"/>
        <v>250</v>
      </c>
      <c r="H106" s="155"/>
      <c r="I106" s="296"/>
      <c r="J106" s="297"/>
      <c r="K106" s="300"/>
      <c r="L106" s="300"/>
      <c r="M106" s="537"/>
    </row>
    <row r="107" spans="1:13" s="85" customFormat="1" ht="12.75" customHeight="1">
      <c r="A107" s="217"/>
      <c r="B107" s="75" t="s">
        <v>670</v>
      </c>
      <c r="C107" s="68" t="s">
        <v>671</v>
      </c>
      <c r="D107" s="155">
        <v>100</v>
      </c>
      <c r="E107" s="155">
        <v>150</v>
      </c>
      <c r="F107" s="536">
        <f t="shared" si="18"/>
        <v>1.5</v>
      </c>
      <c r="G107" s="155">
        <f t="shared" si="24"/>
        <v>150</v>
      </c>
      <c r="H107" s="155"/>
      <c r="I107" s="296"/>
      <c r="J107" s="297"/>
      <c r="K107" s="300"/>
      <c r="L107" s="300"/>
      <c r="M107" s="537"/>
    </row>
    <row r="108" spans="1:13" s="85" customFormat="1" ht="12.75" customHeight="1">
      <c r="A108" s="217"/>
      <c r="B108" s="75" t="s">
        <v>255</v>
      </c>
      <c r="C108" s="68" t="s">
        <v>259</v>
      </c>
      <c r="D108" s="155">
        <v>1750</v>
      </c>
      <c r="E108" s="155">
        <v>1800</v>
      </c>
      <c r="F108" s="536">
        <f t="shared" si="18"/>
        <v>1.0285714285714285</v>
      </c>
      <c r="G108" s="155">
        <f t="shared" si="24"/>
        <v>1800</v>
      </c>
      <c r="H108" s="155"/>
      <c r="I108" s="296"/>
      <c r="J108" s="297"/>
      <c r="K108" s="300"/>
      <c r="L108" s="300"/>
      <c r="M108" s="537"/>
    </row>
    <row r="109" spans="1:13" s="85" customFormat="1" ht="12.75" customHeight="1">
      <c r="A109" s="217"/>
      <c r="B109" s="75" t="s">
        <v>256</v>
      </c>
      <c r="C109" s="68" t="s">
        <v>260</v>
      </c>
      <c r="D109" s="155">
        <v>1500</v>
      </c>
      <c r="E109" s="155">
        <v>1500</v>
      </c>
      <c r="F109" s="536">
        <f t="shared" si="18"/>
        <v>1</v>
      </c>
      <c r="G109" s="155">
        <f t="shared" si="24"/>
        <v>1500</v>
      </c>
      <c r="H109" s="155"/>
      <c r="I109" s="296"/>
      <c r="J109" s="297"/>
      <c r="K109" s="300"/>
      <c r="L109" s="300"/>
      <c r="M109" s="537"/>
    </row>
    <row r="110" spans="1:13" s="85" customFormat="1" ht="12.75" customHeight="1">
      <c r="A110" s="217"/>
      <c r="B110" s="75" t="s">
        <v>257</v>
      </c>
      <c r="C110" s="68" t="s">
        <v>261</v>
      </c>
      <c r="D110" s="155">
        <v>5500</v>
      </c>
      <c r="E110" s="155">
        <v>5600</v>
      </c>
      <c r="F110" s="536">
        <f t="shared" si="18"/>
        <v>1.018181818181818</v>
      </c>
      <c r="G110" s="155">
        <f t="shared" si="24"/>
        <v>5600</v>
      </c>
      <c r="H110" s="155"/>
      <c r="I110" s="296"/>
      <c r="J110" s="297"/>
      <c r="K110" s="300"/>
      <c r="L110" s="300"/>
      <c r="M110" s="537"/>
    </row>
    <row r="111" spans="1:13" s="84" customFormat="1" ht="15.75" customHeight="1">
      <c r="A111" s="215" t="s">
        <v>66</v>
      </c>
      <c r="B111" s="211"/>
      <c r="C111" s="130" t="s">
        <v>67</v>
      </c>
      <c r="D111" s="294">
        <f>SUM(D112:D137)</f>
        <v>2858014</v>
      </c>
      <c r="E111" s="294">
        <f aca="true" t="shared" si="25" ref="E111:M111">SUM(E112:E137)</f>
        <v>3181210</v>
      </c>
      <c r="F111" s="682">
        <f t="shared" si="18"/>
        <v>1.1130841206516133</v>
      </c>
      <c r="G111" s="294">
        <f t="shared" si="25"/>
        <v>3181210</v>
      </c>
      <c r="H111" s="294">
        <f t="shared" si="25"/>
        <v>2098975</v>
      </c>
      <c r="I111" s="294">
        <f t="shared" si="25"/>
        <v>334499</v>
      </c>
      <c r="J111" s="294">
        <f t="shared" si="25"/>
        <v>7734</v>
      </c>
      <c r="K111" s="294">
        <f t="shared" si="25"/>
        <v>0</v>
      </c>
      <c r="L111" s="294">
        <f t="shared" si="25"/>
        <v>0</v>
      </c>
      <c r="M111" s="295">
        <f t="shared" si="25"/>
        <v>0</v>
      </c>
    </row>
    <row r="112" spans="1:13" s="84" customFormat="1" ht="33.75" customHeight="1">
      <c r="A112" s="315"/>
      <c r="B112" s="308" t="s">
        <v>62</v>
      </c>
      <c r="C112" s="311" t="s">
        <v>963</v>
      </c>
      <c r="D112" s="307">
        <v>10000</v>
      </c>
      <c r="E112" s="307">
        <v>5000</v>
      </c>
      <c r="F112" s="581">
        <f t="shared" si="18"/>
        <v>0.5</v>
      </c>
      <c r="G112" s="307">
        <f>E112</f>
        <v>5000</v>
      </c>
      <c r="H112" s="307"/>
      <c r="I112" s="307"/>
      <c r="J112" s="307">
        <f>G112</f>
        <v>5000</v>
      </c>
      <c r="K112" s="307"/>
      <c r="L112" s="307"/>
      <c r="M112" s="360"/>
    </row>
    <row r="113" spans="1:13" s="84" customFormat="1" ht="21" customHeight="1">
      <c r="A113" s="315"/>
      <c r="B113" s="308" t="s">
        <v>433</v>
      </c>
      <c r="C113" s="311" t="s">
        <v>183</v>
      </c>
      <c r="D113" s="307">
        <v>0</v>
      </c>
      <c r="E113" s="307">
        <v>2734</v>
      </c>
      <c r="F113" s="581">
        <v>0</v>
      </c>
      <c r="G113" s="307">
        <f>E113</f>
        <v>2734</v>
      </c>
      <c r="H113" s="307"/>
      <c r="I113" s="307"/>
      <c r="J113" s="307">
        <f>G113</f>
        <v>2734</v>
      </c>
      <c r="K113" s="307"/>
      <c r="L113" s="307"/>
      <c r="M113" s="360"/>
    </row>
    <row r="114" spans="1:13" s="85" customFormat="1" ht="16.5" customHeight="1">
      <c r="A114" s="217"/>
      <c r="B114" s="75" t="s">
        <v>682</v>
      </c>
      <c r="C114" s="68" t="s">
        <v>627</v>
      </c>
      <c r="D114" s="155">
        <v>1000</v>
      </c>
      <c r="E114" s="155">
        <v>1000</v>
      </c>
      <c r="F114" s="536">
        <f t="shared" si="18"/>
        <v>1</v>
      </c>
      <c r="G114" s="155">
        <f>E114</f>
        <v>1000</v>
      </c>
      <c r="H114" s="155">
        <v>0</v>
      </c>
      <c r="I114" s="296"/>
      <c r="J114" s="297">
        <v>0</v>
      </c>
      <c r="K114" s="300"/>
      <c r="L114" s="300"/>
      <c r="M114" s="537"/>
    </row>
    <row r="115" spans="1:13" s="85" customFormat="1" ht="15.75" customHeight="1">
      <c r="A115" s="217"/>
      <c r="B115" s="75" t="s">
        <v>2</v>
      </c>
      <c r="C115" s="68" t="s">
        <v>651</v>
      </c>
      <c r="D115" s="155">
        <v>1689145</v>
      </c>
      <c r="E115" s="155">
        <v>1931690</v>
      </c>
      <c r="F115" s="536">
        <f t="shared" si="18"/>
        <v>1.1435903963247678</v>
      </c>
      <c r="G115" s="155">
        <f aca="true" t="shared" si="26" ref="G115:G137">E115</f>
        <v>1931690</v>
      </c>
      <c r="H115" s="155">
        <f>G115</f>
        <v>1931690</v>
      </c>
      <c r="I115" s="296"/>
      <c r="J115" s="297">
        <v>0</v>
      </c>
      <c r="K115" s="300"/>
      <c r="L115" s="300"/>
      <c r="M115" s="537"/>
    </row>
    <row r="116" spans="1:13" s="85" customFormat="1" ht="16.5" customHeight="1">
      <c r="A116" s="217"/>
      <c r="B116" s="75" t="s">
        <v>6</v>
      </c>
      <c r="C116" s="68" t="s">
        <v>7</v>
      </c>
      <c r="D116" s="155">
        <v>113926</v>
      </c>
      <c r="E116" s="155">
        <v>137870</v>
      </c>
      <c r="F116" s="536">
        <f t="shared" si="18"/>
        <v>1.2101715148429681</v>
      </c>
      <c r="G116" s="155">
        <f t="shared" si="26"/>
        <v>137870</v>
      </c>
      <c r="H116" s="155">
        <f>G116</f>
        <v>137870</v>
      </c>
      <c r="I116" s="296"/>
      <c r="J116" s="297">
        <v>0</v>
      </c>
      <c r="K116" s="300"/>
      <c r="L116" s="300"/>
      <c r="M116" s="537"/>
    </row>
    <row r="117" spans="1:13" s="85" customFormat="1" ht="15" customHeight="1">
      <c r="A117" s="217"/>
      <c r="B117" s="221" t="s">
        <v>56</v>
      </c>
      <c r="C117" s="68" t="s">
        <v>34</v>
      </c>
      <c r="D117" s="155">
        <v>269417</v>
      </c>
      <c r="E117" s="155">
        <v>287804</v>
      </c>
      <c r="F117" s="536">
        <f t="shared" si="18"/>
        <v>1.0682473637521017</v>
      </c>
      <c r="G117" s="155">
        <f t="shared" si="26"/>
        <v>287804</v>
      </c>
      <c r="H117" s="155">
        <v>0</v>
      </c>
      <c r="I117" s="296">
        <f>G117</f>
        <v>287804</v>
      </c>
      <c r="J117" s="297">
        <v>0</v>
      </c>
      <c r="K117" s="300"/>
      <c r="L117" s="300"/>
      <c r="M117" s="537"/>
    </row>
    <row r="118" spans="1:13" s="85" customFormat="1" ht="15" customHeight="1">
      <c r="A118" s="217"/>
      <c r="B118" s="221" t="s">
        <v>8</v>
      </c>
      <c r="C118" s="68" t="s">
        <v>9</v>
      </c>
      <c r="D118" s="155">
        <v>46148</v>
      </c>
      <c r="E118" s="155">
        <v>46695</v>
      </c>
      <c r="F118" s="536">
        <f t="shared" si="18"/>
        <v>1.0118531680679552</v>
      </c>
      <c r="G118" s="155">
        <f t="shared" si="26"/>
        <v>46695</v>
      </c>
      <c r="H118" s="155"/>
      <c r="I118" s="296">
        <f>E118</f>
        <v>46695</v>
      </c>
      <c r="J118" s="297">
        <v>0</v>
      </c>
      <c r="K118" s="300"/>
      <c r="L118" s="300"/>
      <c r="M118" s="537"/>
    </row>
    <row r="119" spans="1:13" s="85" customFormat="1" ht="13.5" customHeight="1">
      <c r="A119" s="217"/>
      <c r="B119" s="221" t="s">
        <v>569</v>
      </c>
      <c r="C119" s="68" t="s">
        <v>570</v>
      </c>
      <c r="D119" s="155">
        <v>26815</v>
      </c>
      <c r="E119" s="155">
        <v>29415</v>
      </c>
      <c r="F119" s="536">
        <f t="shared" si="18"/>
        <v>1.0969606563490584</v>
      </c>
      <c r="G119" s="155">
        <f t="shared" si="26"/>
        <v>29415</v>
      </c>
      <c r="H119" s="155">
        <f>G119</f>
        <v>29415</v>
      </c>
      <c r="I119" s="296"/>
      <c r="J119" s="297">
        <v>0</v>
      </c>
      <c r="K119" s="300"/>
      <c r="L119" s="300"/>
      <c r="M119" s="537"/>
    </row>
    <row r="120" spans="1:13" s="85" customFormat="1" ht="15.75" customHeight="1">
      <c r="A120" s="217"/>
      <c r="B120" s="75" t="s">
        <v>10</v>
      </c>
      <c r="C120" s="68" t="s">
        <v>11</v>
      </c>
      <c r="D120" s="155">
        <v>46000</v>
      </c>
      <c r="E120" s="155">
        <v>47400</v>
      </c>
      <c r="F120" s="536">
        <f t="shared" si="18"/>
        <v>1.0304347826086957</v>
      </c>
      <c r="G120" s="155">
        <f t="shared" si="26"/>
        <v>47400</v>
      </c>
      <c r="H120" s="155">
        <v>0</v>
      </c>
      <c r="I120" s="296"/>
      <c r="J120" s="297">
        <v>0</v>
      </c>
      <c r="K120" s="300"/>
      <c r="L120" s="300"/>
      <c r="M120" s="537"/>
    </row>
    <row r="121" spans="1:13" s="85" customFormat="1" ht="15.75" customHeight="1">
      <c r="A121" s="217"/>
      <c r="B121" s="75" t="s">
        <v>12</v>
      </c>
      <c r="C121" s="68" t="s">
        <v>93</v>
      </c>
      <c r="D121" s="155">
        <v>49000</v>
      </c>
      <c r="E121" s="155">
        <v>71000</v>
      </c>
      <c r="F121" s="536">
        <f t="shared" si="18"/>
        <v>1.4489795918367347</v>
      </c>
      <c r="G121" s="155">
        <f t="shared" si="26"/>
        <v>71000</v>
      </c>
      <c r="H121" s="155">
        <v>0</v>
      </c>
      <c r="I121" s="296"/>
      <c r="J121" s="297">
        <v>0</v>
      </c>
      <c r="K121" s="300"/>
      <c r="L121" s="300"/>
      <c r="M121" s="537"/>
    </row>
    <row r="122" spans="1:13" s="85" customFormat="1" ht="15.75" customHeight="1">
      <c r="A122" s="217"/>
      <c r="B122" s="75" t="s">
        <v>14</v>
      </c>
      <c r="C122" s="68" t="s">
        <v>94</v>
      </c>
      <c r="D122" s="155">
        <v>74024</v>
      </c>
      <c r="E122" s="155">
        <v>65000</v>
      </c>
      <c r="F122" s="536">
        <f t="shared" si="18"/>
        <v>0.8780935912676969</v>
      </c>
      <c r="G122" s="155">
        <f t="shared" si="26"/>
        <v>65000</v>
      </c>
      <c r="H122" s="155"/>
      <c r="I122" s="296"/>
      <c r="J122" s="297"/>
      <c r="K122" s="300"/>
      <c r="L122" s="300"/>
      <c r="M122" s="537"/>
    </row>
    <row r="123" spans="1:13" s="85" customFormat="1" ht="15.75" customHeight="1">
      <c r="A123" s="217"/>
      <c r="B123" s="75" t="s">
        <v>76</v>
      </c>
      <c r="C123" s="68" t="s">
        <v>77</v>
      </c>
      <c r="D123" s="155">
        <v>2000</v>
      </c>
      <c r="E123" s="155">
        <v>2000</v>
      </c>
      <c r="F123" s="536">
        <f t="shared" si="18"/>
        <v>1</v>
      </c>
      <c r="G123" s="155">
        <f t="shared" si="26"/>
        <v>2000</v>
      </c>
      <c r="H123" s="155">
        <v>0</v>
      </c>
      <c r="I123" s="296"/>
      <c r="J123" s="297">
        <v>0</v>
      </c>
      <c r="K123" s="300"/>
      <c r="L123" s="300"/>
      <c r="M123" s="537"/>
    </row>
    <row r="124" spans="1:13" s="85" customFormat="1" ht="13.5" customHeight="1">
      <c r="A124" s="217"/>
      <c r="B124" s="75" t="s">
        <v>16</v>
      </c>
      <c r="C124" s="68" t="s">
        <v>95</v>
      </c>
      <c r="D124" s="155">
        <v>415000</v>
      </c>
      <c r="E124" s="155">
        <v>427266</v>
      </c>
      <c r="F124" s="536">
        <f t="shared" si="18"/>
        <v>1.029556626506024</v>
      </c>
      <c r="G124" s="155">
        <f t="shared" si="26"/>
        <v>427266</v>
      </c>
      <c r="H124" s="155">
        <v>0</v>
      </c>
      <c r="I124" s="296"/>
      <c r="J124" s="297">
        <v>0</v>
      </c>
      <c r="K124" s="300"/>
      <c r="L124" s="300"/>
      <c r="M124" s="537"/>
    </row>
    <row r="125" spans="1:13" s="85" customFormat="1" ht="13.5" customHeight="1">
      <c r="A125" s="217"/>
      <c r="B125" s="75" t="s">
        <v>571</v>
      </c>
      <c r="C125" s="68" t="s">
        <v>423</v>
      </c>
      <c r="D125" s="155">
        <v>3415</v>
      </c>
      <c r="E125" s="155">
        <v>3500</v>
      </c>
      <c r="F125" s="536">
        <f t="shared" si="18"/>
        <v>1.0248901903367496</v>
      </c>
      <c r="G125" s="155">
        <f t="shared" si="26"/>
        <v>3500</v>
      </c>
      <c r="H125" s="155">
        <v>0</v>
      </c>
      <c r="I125" s="296"/>
      <c r="J125" s="297">
        <v>0</v>
      </c>
      <c r="K125" s="300"/>
      <c r="L125" s="300"/>
      <c r="M125" s="537"/>
    </row>
    <row r="126" spans="1:13" s="85" customFormat="1" ht="13.5" customHeight="1">
      <c r="A126" s="217"/>
      <c r="B126" s="75" t="s">
        <v>262</v>
      </c>
      <c r="C126" s="68" t="s">
        <v>264</v>
      </c>
      <c r="D126" s="155">
        <v>7900</v>
      </c>
      <c r="E126" s="155">
        <v>11400</v>
      </c>
      <c r="F126" s="536">
        <f t="shared" si="18"/>
        <v>1.4430379746835442</v>
      </c>
      <c r="G126" s="155">
        <f t="shared" si="26"/>
        <v>11400</v>
      </c>
      <c r="H126" s="155"/>
      <c r="I126" s="296"/>
      <c r="J126" s="297"/>
      <c r="K126" s="300"/>
      <c r="L126" s="300"/>
      <c r="M126" s="537"/>
    </row>
    <row r="127" spans="1:13" s="85" customFormat="1" ht="13.5" customHeight="1">
      <c r="A127" s="217"/>
      <c r="B127" s="75" t="s">
        <v>254</v>
      </c>
      <c r="C127" s="68" t="s">
        <v>258</v>
      </c>
      <c r="D127" s="155">
        <v>7870</v>
      </c>
      <c r="E127" s="155">
        <v>10600</v>
      </c>
      <c r="F127" s="536">
        <f t="shared" si="18"/>
        <v>1.3468869123252858</v>
      </c>
      <c r="G127" s="155">
        <f t="shared" si="26"/>
        <v>10600</v>
      </c>
      <c r="H127" s="155"/>
      <c r="I127" s="296"/>
      <c r="J127" s="297"/>
      <c r="K127" s="300"/>
      <c r="L127" s="300"/>
      <c r="M127" s="537"/>
    </row>
    <row r="128" spans="1:13" s="85" customFormat="1" ht="13.5" customHeight="1">
      <c r="A128" s="217"/>
      <c r="B128" s="75" t="s">
        <v>263</v>
      </c>
      <c r="C128" s="68" t="s">
        <v>265</v>
      </c>
      <c r="D128" s="155">
        <v>100</v>
      </c>
      <c r="E128" s="155">
        <v>600</v>
      </c>
      <c r="F128" s="536">
        <f t="shared" si="18"/>
        <v>6</v>
      </c>
      <c r="G128" s="155">
        <f t="shared" si="26"/>
        <v>600</v>
      </c>
      <c r="H128" s="155"/>
      <c r="I128" s="296"/>
      <c r="J128" s="297"/>
      <c r="K128" s="300"/>
      <c r="L128" s="300"/>
      <c r="M128" s="537"/>
    </row>
    <row r="129" spans="1:13" s="85" customFormat="1" ht="14.25" customHeight="1">
      <c r="A129" s="217"/>
      <c r="B129" s="75" t="s">
        <v>18</v>
      </c>
      <c r="C129" s="68" t="s">
        <v>19</v>
      </c>
      <c r="D129" s="155">
        <v>9000</v>
      </c>
      <c r="E129" s="155">
        <v>9300</v>
      </c>
      <c r="F129" s="536">
        <f t="shared" si="18"/>
        <v>1.0333333333333334</v>
      </c>
      <c r="G129" s="155">
        <f t="shared" si="26"/>
        <v>9300</v>
      </c>
      <c r="H129" s="155">
        <v>0</v>
      </c>
      <c r="I129" s="296"/>
      <c r="J129" s="297">
        <v>0</v>
      </c>
      <c r="K129" s="300"/>
      <c r="L129" s="300"/>
      <c r="M129" s="537"/>
    </row>
    <row r="130" spans="1:13" s="85" customFormat="1" ht="14.25" customHeight="1">
      <c r="A130" s="217"/>
      <c r="B130" s="75" t="s">
        <v>670</v>
      </c>
      <c r="C130" s="68" t="s">
        <v>671</v>
      </c>
      <c r="D130" s="155">
        <v>1000</v>
      </c>
      <c r="E130" s="155">
        <v>2000</v>
      </c>
      <c r="F130" s="536">
        <f t="shared" si="18"/>
        <v>2</v>
      </c>
      <c r="G130" s="155">
        <f t="shared" si="26"/>
        <v>2000</v>
      </c>
      <c r="H130" s="155">
        <v>0</v>
      </c>
      <c r="I130" s="296"/>
      <c r="J130" s="297">
        <v>0</v>
      </c>
      <c r="K130" s="300"/>
      <c r="L130" s="300"/>
      <c r="M130" s="537"/>
    </row>
    <row r="131" spans="1:13" s="85" customFormat="1" ht="15.75" customHeight="1">
      <c r="A131" s="217"/>
      <c r="B131" s="75" t="s">
        <v>20</v>
      </c>
      <c r="C131" s="68" t="s">
        <v>671</v>
      </c>
      <c r="D131" s="155">
        <v>666</v>
      </c>
      <c r="E131" s="155">
        <v>686</v>
      </c>
      <c r="F131" s="536">
        <f t="shared" si="18"/>
        <v>1.03003003003003</v>
      </c>
      <c r="G131" s="155">
        <f t="shared" si="26"/>
        <v>686</v>
      </c>
      <c r="H131" s="155">
        <v>0</v>
      </c>
      <c r="I131" s="296"/>
      <c r="J131" s="297">
        <v>0</v>
      </c>
      <c r="K131" s="300"/>
      <c r="L131" s="300"/>
      <c r="M131" s="537"/>
    </row>
    <row r="132" spans="1:13" s="85" customFormat="1" ht="15.75" customHeight="1">
      <c r="A132" s="217"/>
      <c r="B132" s="75" t="s">
        <v>22</v>
      </c>
      <c r="C132" s="68" t="s">
        <v>23</v>
      </c>
      <c r="D132" s="155">
        <v>39514</v>
      </c>
      <c r="E132" s="155">
        <v>40700</v>
      </c>
      <c r="F132" s="536">
        <f t="shared" si="18"/>
        <v>1.0300146783418536</v>
      </c>
      <c r="G132" s="155">
        <f t="shared" si="26"/>
        <v>40700</v>
      </c>
      <c r="H132" s="155">
        <v>0</v>
      </c>
      <c r="I132" s="296"/>
      <c r="J132" s="297">
        <v>0</v>
      </c>
      <c r="K132" s="300"/>
      <c r="L132" s="300"/>
      <c r="M132" s="537"/>
    </row>
    <row r="133" spans="1:13" s="85" customFormat="1" ht="15.75" customHeight="1">
      <c r="A133" s="218"/>
      <c r="B133" s="221" t="s">
        <v>38</v>
      </c>
      <c r="C133" s="68" t="s">
        <v>39</v>
      </c>
      <c r="D133" s="155">
        <v>184</v>
      </c>
      <c r="E133" s="155">
        <v>250</v>
      </c>
      <c r="F133" s="536">
        <f t="shared" si="18"/>
        <v>1.358695652173913</v>
      </c>
      <c r="G133" s="155">
        <f t="shared" si="26"/>
        <v>250</v>
      </c>
      <c r="H133" s="155">
        <v>0</v>
      </c>
      <c r="I133" s="296"/>
      <c r="J133" s="297">
        <v>0</v>
      </c>
      <c r="K133" s="300"/>
      <c r="L133" s="300"/>
      <c r="M133" s="537"/>
    </row>
    <row r="134" spans="1:13" s="85" customFormat="1" ht="16.5" customHeight="1">
      <c r="A134" s="218"/>
      <c r="B134" s="221" t="s">
        <v>585</v>
      </c>
      <c r="C134" s="68" t="s">
        <v>436</v>
      </c>
      <c r="D134" s="155">
        <v>600</v>
      </c>
      <c r="E134" s="155">
        <v>700</v>
      </c>
      <c r="F134" s="536">
        <f t="shared" si="18"/>
        <v>1.1666666666666667</v>
      </c>
      <c r="G134" s="155">
        <f t="shared" si="26"/>
        <v>700</v>
      </c>
      <c r="H134" s="155">
        <v>0</v>
      </c>
      <c r="I134" s="296"/>
      <c r="J134" s="297">
        <v>0</v>
      </c>
      <c r="K134" s="300"/>
      <c r="L134" s="300"/>
      <c r="M134" s="537"/>
    </row>
    <row r="135" spans="1:13" s="85" customFormat="1" ht="21" customHeight="1">
      <c r="A135" s="218"/>
      <c r="B135" s="221" t="s">
        <v>255</v>
      </c>
      <c r="C135" s="68" t="s">
        <v>259</v>
      </c>
      <c r="D135" s="155">
        <v>10500</v>
      </c>
      <c r="E135" s="155">
        <v>10800</v>
      </c>
      <c r="F135" s="536">
        <f t="shared" si="18"/>
        <v>1.0285714285714285</v>
      </c>
      <c r="G135" s="155">
        <f t="shared" si="26"/>
        <v>10800</v>
      </c>
      <c r="H135" s="155"/>
      <c r="I135" s="296"/>
      <c r="J135" s="297"/>
      <c r="K135" s="300"/>
      <c r="L135" s="300"/>
      <c r="M135" s="537"/>
    </row>
    <row r="136" spans="1:13" s="85" customFormat="1" ht="13.5" customHeight="1">
      <c r="A136" s="218"/>
      <c r="B136" s="221" t="s">
        <v>256</v>
      </c>
      <c r="C136" s="68" t="s">
        <v>260</v>
      </c>
      <c r="D136" s="155">
        <v>4000</v>
      </c>
      <c r="E136" s="155">
        <v>4100</v>
      </c>
      <c r="F136" s="536">
        <f t="shared" si="18"/>
        <v>1.025</v>
      </c>
      <c r="G136" s="155">
        <f t="shared" si="26"/>
        <v>4100</v>
      </c>
      <c r="H136" s="155"/>
      <c r="I136" s="296"/>
      <c r="J136" s="297"/>
      <c r="K136" s="300"/>
      <c r="L136" s="300"/>
      <c r="M136" s="537"/>
    </row>
    <row r="137" spans="1:13" s="85" customFormat="1" ht="13.5" customHeight="1">
      <c r="A137" s="218"/>
      <c r="B137" s="221" t="s">
        <v>257</v>
      </c>
      <c r="C137" s="68" t="s">
        <v>261</v>
      </c>
      <c r="D137" s="155">
        <v>30790</v>
      </c>
      <c r="E137" s="155">
        <v>31700</v>
      </c>
      <c r="F137" s="536">
        <f t="shared" si="18"/>
        <v>1.0295550503410198</v>
      </c>
      <c r="G137" s="155">
        <f t="shared" si="26"/>
        <v>31700</v>
      </c>
      <c r="H137" s="155"/>
      <c r="I137" s="296"/>
      <c r="J137" s="297"/>
      <c r="K137" s="300"/>
      <c r="L137" s="300"/>
      <c r="M137" s="537"/>
    </row>
    <row r="138" spans="1:13" s="85" customFormat="1" ht="15" customHeight="1">
      <c r="A138" s="215" t="s">
        <v>68</v>
      </c>
      <c r="B138" s="211"/>
      <c r="C138" s="130" t="s">
        <v>69</v>
      </c>
      <c r="D138" s="294">
        <f>SUM(D139:D147)</f>
        <v>14000</v>
      </c>
      <c r="E138" s="294">
        <f>SUM(E139:E147)</f>
        <v>15000</v>
      </c>
      <c r="F138" s="682">
        <f t="shared" si="18"/>
        <v>1.0714285714285714</v>
      </c>
      <c r="G138" s="294">
        <f>SUM(G139:G147)</f>
        <v>15000</v>
      </c>
      <c r="H138" s="294">
        <f aca="true" t="shared" si="27" ref="H138:M138">SUM(H139:H147)</f>
        <v>6150</v>
      </c>
      <c r="I138" s="294">
        <f t="shared" si="27"/>
        <v>860</v>
      </c>
      <c r="J138" s="294">
        <f t="shared" si="27"/>
        <v>0</v>
      </c>
      <c r="K138" s="294">
        <f t="shared" si="27"/>
        <v>0</v>
      </c>
      <c r="L138" s="294">
        <f t="shared" si="27"/>
        <v>0</v>
      </c>
      <c r="M138" s="295">
        <f t="shared" si="27"/>
        <v>0</v>
      </c>
    </row>
    <row r="139" spans="1:13" s="85" customFormat="1" ht="16.5" customHeight="1">
      <c r="A139" s="218"/>
      <c r="B139" s="75" t="s">
        <v>1</v>
      </c>
      <c r="C139" s="68" t="s">
        <v>65</v>
      </c>
      <c r="D139" s="155">
        <v>5330</v>
      </c>
      <c r="E139" s="155">
        <v>5330</v>
      </c>
      <c r="F139" s="536">
        <f t="shared" si="18"/>
        <v>1</v>
      </c>
      <c r="G139" s="155">
        <f>E139</f>
        <v>5330</v>
      </c>
      <c r="H139" s="155"/>
      <c r="I139" s="296">
        <v>0</v>
      </c>
      <c r="J139" s="297">
        <v>0</v>
      </c>
      <c r="K139" s="300"/>
      <c r="L139" s="300"/>
      <c r="M139" s="537"/>
    </row>
    <row r="140" spans="1:13" s="85" customFormat="1" ht="15.75" customHeight="1">
      <c r="A140" s="217"/>
      <c r="B140" s="75" t="s">
        <v>33</v>
      </c>
      <c r="C140" s="68" t="s">
        <v>70</v>
      </c>
      <c r="D140" s="155">
        <v>612</v>
      </c>
      <c r="E140" s="155">
        <v>740</v>
      </c>
      <c r="F140" s="536">
        <f t="shared" si="18"/>
        <v>1.2091503267973855</v>
      </c>
      <c r="G140" s="155">
        <f aca="true" t="shared" si="28" ref="G140:G147">E140</f>
        <v>740</v>
      </c>
      <c r="H140" s="155"/>
      <c r="I140" s="296">
        <f>G140</f>
        <v>740</v>
      </c>
      <c r="J140" s="297">
        <v>0</v>
      </c>
      <c r="K140" s="300"/>
      <c r="L140" s="300"/>
      <c r="M140" s="537"/>
    </row>
    <row r="141" spans="1:13" s="85" customFormat="1" ht="15.75" customHeight="1">
      <c r="A141" s="217"/>
      <c r="B141" s="75" t="s">
        <v>8</v>
      </c>
      <c r="C141" s="68" t="s">
        <v>9</v>
      </c>
      <c r="D141" s="155">
        <v>99</v>
      </c>
      <c r="E141" s="155">
        <v>120</v>
      </c>
      <c r="F141" s="536">
        <f t="shared" si="18"/>
        <v>1.2121212121212122</v>
      </c>
      <c r="G141" s="155">
        <f t="shared" si="28"/>
        <v>120</v>
      </c>
      <c r="H141" s="155"/>
      <c r="I141" s="296">
        <f>G141</f>
        <v>120</v>
      </c>
      <c r="J141" s="297">
        <v>0</v>
      </c>
      <c r="K141" s="300"/>
      <c r="L141" s="300"/>
      <c r="M141" s="537"/>
    </row>
    <row r="142" spans="1:13" s="85" customFormat="1" ht="15.75" customHeight="1">
      <c r="A142" s="217"/>
      <c r="B142" s="75" t="s">
        <v>569</v>
      </c>
      <c r="C142" s="68" t="s">
        <v>570</v>
      </c>
      <c r="D142" s="155">
        <v>5800</v>
      </c>
      <c r="E142" s="155">
        <v>6150</v>
      </c>
      <c r="F142" s="536">
        <f t="shared" si="18"/>
        <v>1.0603448275862069</v>
      </c>
      <c r="G142" s="155">
        <f t="shared" si="28"/>
        <v>6150</v>
      </c>
      <c r="H142" s="155">
        <f>G142</f>
        <v>6150</v>
      </c>
      <c r="I142" s="296">
        <v>0</v>
      </c>
      <c r="J142" s="297">
        <v>0</v>
      </c>
      <c r="K142" s="300"/>
      <c r="L142" s="300"/>
      <c r="M142" s="537"/>
    </row>
    <row r="143" spans="1:13" s="85" customFormat="1" ht="16.5" customHeight="1">
      <c r="A143" s="217"/>
      <c r="B143" s="75" t="s">
        <v>10</v>
      </c>
      <c r="C143" s="68" t="s">
        <v>11</v>
      </c>
      <c r="D143" s="155">
        <v>222</v>
      </c>
      <c r="E143" s="155">
        <v>300</v>
      </c>
      <c r="F143" s="536">
        <f t="shared" si="18"/>
        <v>1.3513513513513513</v>
      </c>
      <c r="G143" s="155">
        <f t="shared" si="28"/>
        <v>300</v>
      </c>
      <c r="H143" s="155"/>
      <c r="I143" s="296">
        <v>0</v>
      </c>
      <c r="J143" s="297">
        <v>0</v>
      </c>
      <c r="K143" s="300"/>
      <c r="L143" s="300"/>
      <c r="M143" s="537"/>
    </row>
    <row r="144" spans="1:13" s="85" customFormat="1" ht="15.75" customHeight="1">
      <c r="A144" s="217"/>
      <c r="B144" s="75" t="s">
        <v>16</v>
      </c>
      <c r="C144" s="68" t="s">
        <v>95</v>
      </c>
      <c r="D144" s="155">
        <v>996</v>
      </c>
      <c r="E144" s="155">
        <v>1260</v>
      </c>
      <c r="F144" s="536">
        <f aca="true" t="shared" si="29" ref="F144:F149">E144/D144</f>
        <v>1.2650602409638554</v>
      </c>
      <c r="G144" s="155">
        <f t="shared" si="28"/>
        <v>1260</v>
      </c>
      <c r="H144" s="155"/>
      <c r="I144" s="296">
        <v>0</v>
      </c>
      <c r="J144" s="297">
        <v>0</v>
      </c>
      <c r="K144" s="300"/>
      <c r="L144" s="300"/>
      <c r="M144" s="537"/>
    </row>
    <row r="145" spans="1:13" s="85" customFormat="1" ht="15.75" customHeight="1">
      <c r="A145" s="217"/>
      <c r="B145" s="75" t="s">
        <v>254</v>
      </c>
      <c r="C145" s="68" t="s">
        <v>258</v>
      </c>
      <c r="D145" s="155">
        <v>62</v>
      </c>
      <c r="E145" s="155">
        <v>100</v>
      </c>
      <c r="F145" s="536">
        <f t="shared" si="29"/>
        <v>1.6129032258064515</v>
      </c>
      <c r="G145" s="155">
        <f t="shared" si="28"/>
        <v>100</v>
      </c>
      <c r="H145" s="155"/>
      <c r="I145" s="296"/>
      <c r="J145" s="297"/>
      <c r="K145" s="300"/>
      <c r="L145" s="300"/>
      <c r="M145" s="537"/>
    </row>
    <row r="146" spans="1:13" s="85" customFormat="1" ht="15.75" customHeight="1">
      <c r="A146" s="217"/>
      <c r="B146" s="75" t="s">
        <v>256</v>
      </c>
      <c r="C146" s="68" t="s">
        <v>260</v>
      </c>
      <c r="D146" s="155">
        <v>50</v>
      </c>
      <c r="E146" s="155">
        <v>100</v>
      </c>
      <c r="F146" s="536">
        <f t="shared" si="29"/>
        <v>2</v>
      </c>
      <c r="G146" s="155">
        <f t="shared" si="28"/>
        <v>100</v>
      </c>
      <c r="H146" s="155"/>
      <c r="I146" s="296"/>
      <c r="J146" s="297"/>
      <c r="K146" s="300"/>
      <c r="L146" s="300"/>
      <c r="M146" s="537"/>
    </row>
    <row r="147" spans="1:13" s="85" customFormat="1" ht="15.75" customHeight="1">
      <c r="A147" s="217"/>
      <c r="B147" s="75" t="s">
        <v>257</v>
      </c>
      <c r="C147" s="68" t="s">
        <v>261</v>
      </c>
      <c r="D147" s="155">
        <v>829</v>
      </c>
      <c r="E147" s="155">
        <v>900</v>
      </c>
      <c r="F147" s="536">
        <f t="shared" si="29"/>
        <v>1.0856453558504222</v>
      </c>
      <c r="G147" s="155">
        <f t="shared" si="28"/>
        <v>900</v>
      </c>
      <c r="H147" s="155"/>
      <c r="I147" s="296"/>
      <c r="J147" s="297"/>
      <c r="K147" s="300"/>
      <c r="L147" s="300"/>
      <c r="M147" s="537"/>
    </row>
    <row r="148" spans="1:13" s="84" customFormat="1" ht="24.75" customHeight="1">
      <c r="A148" s="215" t="s">
        <v>307</v>
      </c>
      <c r="B148" s="211"/>
      <c r="C148" s="130" t="s">
        <v>308</v>
      </c>
      <c r="D148" s="294">
        <f>SUM(D149:D180)</f>
        <v>585510</v>
      </c>
      <c r="E148" s="294">
        <f>SUM(E149:E180)</f>
        <v>668240</v>
      </c>
      <c r="F148" s="682">
        <f t="shared" si="29"/>
        <v>1.1412956226195965</v>
      </c>
      <c r="G148" s="294">
        <f>SUM(G149:G180)</f>
        <v>668240</v>
      </c>
      <c r="H148" s="294">
        <f aca="true" t="shared" si="30" ref="H148:M148">SUM(H149:H180)</f>
        <v>53014</v>
      </c>
      <c r="I148" s="294">
        <f t="shared" si="30"/>
        <v>2986</v>
      </c>
      <c r="J148" s="294">
        <f t="shared" si="30"/>
        <v>3000</v>
      </c>
      <c r="K148" s="294">
        <f t="shared" si="30"/>
        <v>0</v>
      </c>
      <c r="L148" s="294">
        <f t="shared" si="30"/>
        <v>0</v>
      </c>
      <c r="M148" s="295">
        <f t="shared" si="30"/>
        <v>0</v>
      </c>
    </row>
    <row r="149" spans="1:13" s="84" customFormat="1" ht="32.25" customHeight="1">
      <c r="A149" s="315"/>
      <c r="B149" s="308" t="s">
        <v>275</v>
      </c>
      <c r="C149" s="68" t="s">
        <v>715</v>
      </c>
      <c r="D149" s="307">
        <v>3000</v>
      </c>
      <c r="E149" s="307">
        <v>3000</v>
      </c>
      <c r="F149" s="581">
        <f t="shared" si="29"/>
        <v>1</v>
      </c>
      <c r="G149" s="307">
        <f>E149</f>
        <v>3000</v>
      </c>
      <c r="H149" s="307"/>
      <c r="I149" s="307"/>
      <c r="J149" s="307">
        <f>G149</f>
        <v>3000</v>
      </c>
      <c r="K149" s="307"/>
      <c r="L149" s="307"/>
      <c r="M149" s="360"/>
    </row>
    <row r="150" spans="1:13" s="84" customFormat="1" ht="15.75" customHeight="1">
      <c r="A150" s="219"/>
      <c r="B150" s="308" t="s">
        <v>716</v>
      </c>
      <c r="C150" s="68" t="s">
        <v>651</v>
      </c>
      <c r="D150" s="307">
        <v>0</v>
      </c>
      <c r="E150" s="307">
        <v>0</v>
      </c>
      <c r="F150" s="581">
        <v>0</v>
      </c>
      <c r="G150" s="307">
        <f>E150</f>
        <v>0</v>
      </c>
      <c r="H150" s="307">
        <f>G150</f>
        <v>0</v>
      </c>
      <c r="I150" s="307"/>
      <c r="J150" s="307"/>
      <c r="K150" s="307"/>
      <c r="L150" s="307"/>
      <c r="M150" s="360"/>
    </row>
    <row r="151" spans="1:13" s="84" customFormat="1" ht="15.75" customHeight="1">
      <c r="A151" s="219"/>
      <c r="B151" s="308" t="s">
        <v>717</v>
      </c>
      <c r="C151" s="68" t="s">
        <v>651</v>
      </c>
      <c r="D151" s="307">
        <v>0</v>
      </c>
      <c r="E151" s="307">
        <v>0</v>
      </c>
      <c r="F151" s="581">
        <v>0</v>
      </c>
      <c r="G151" s="307">
        <f aca="true" t="shared" si="31" ref="G151:G176">E151</f>
        <v>0</v>
      </c>
      <c r="H151" s="307">
        <f>G151</f>
        <v>0</v>
      </c>
      <c r="I151" s="307"/>
      <c r="J151" s="307"/>
      <c r="K151" s="307"/>
      <c r="L151" s="307"/>
      <c r="M151" s="360"/>
    </row>
    <row r="152" spans="1:13" s="84" customFormat="1" ht="15.75" customHeight="1">
      <c r="A152" s="219"/>
      <c r="B152" s="308" t="s">
        <v>718</v>
      </c>
      <c r="C152" s="68" t="s">
        <v>70</v>
      </c>
      <c r="D152" s="307">
        <v>10100</v>
      </c>
      <c r="E152" s="307">
        <v>2184</v>
      </c>
      <c r="F152" s="581">
        <v>0</v>
      </c>
      <c r="G152" s="307">
        <f t="shared" si="31"/>
        <v>2184</v>
      </c>
      <c r="H152" s="307"/>
      <c r="I152" s="307">
        <f>G152</f>
        <v>2184</v>
      </c>
      <c r="J152" s="307"/>
      <c r="K152" s="307"/>
      <c r="L152" s="307"/>
      <c r="M152" s="360"/>
    </row>
    <row r="153" spans="1:13" s="84" customFormat="1" ht="15.75" customHeight="1">
      <c r="A153" s="219"/>
      <c r="B153" s="308" t="s">
        <v>719</v>
      </c>
      <c r="C153" s="68" t="s">
        <v>70</v>
      </c>
      <c r="D153" s="307">
        <v>1782</v>
      </c>
      <c r="E153" s="307">
        <v>385</v>
      </c>
      <c r="F153" s="581">
        <v>0</v>
      </c>
      <c r="G153" s="307">
        <f t="shared" si="31"/>
        <v>385</v>
      </c>
      <c r="H153" s="307"/>
      <c r="I153" s="307">
        <f>G153</f>
        <v>385</v>
      </c>
      <c r="J153" s="307"/>
      <c r="K153" s="307"/>
      <c r="L153" s="307"/>
      <c r="M153" s="360"/>
    </row>
    <row r="154" spans="1:13" s="84" customFormat="1" ht="15.75" customHeight="1">
      <c r="A154" s="219"/>
      <c r="B154" s="308" t="s">
        <v>720</v>
      </c>
      <c r="C154" s="68" t="s">
        <v>9</v>
      </c>
      <c r="D154" s="307">
        <v>1639</v>
      </c>
      <c r="E154" s="307">
        <v>354</v>
      </c>
      <c r="F154" s="581">
        <v>0</v>
      </c>
      <c r="G154" s="307">
        <f t="shared" si="31"/>
        <v>354</v>
      </c>
      <c r="H154" s="307"/>
      <c r="I154" s="307">
        <f>G154</f>
        <v>354</v>
      </c>
      <c r="J154" s="307"/>
      <c r="K154" s="307"/>
      <c r="L154" s="307"/>
      <c r="M154" s="360"/>
    </row>
    <row r="155" spans="1:13" s="84" customFormat="1" ht="16.5" customHeight="1">
      <c r="A155" s="219"/>
      <c r="B155" s="308" t="s">
        <v>721</v>
      </c>
      <c r="C155" s="68" t="s">
        <v>9</v>
      </c>
      <c r="D155" s="307">
        <v>289</v>
      </c>
      <c r="E155" s="307">
        <v>63</v>
      </c>
      <c r="F155" s="581">
        <v>0</v>
      </c>
      <c r="G155" s="307">
        <f t="shared" si="31"/>
        <v>63</v>
      </c>
      <c r="H155" s="307"/>
      <c r="I155" s="307">
        <f>G155</f>
        <v>63</v>
      </c>
      <c r="J155" s="307"/>
      <c r="K155" s="307"/>
      <c r="L155" s="307"/>
      <c r="M155" s="360"/>
    </row>
    <row r="156" spans="1:13" s="85" customFormat="1" ht="15.75" customHeight="1">
      <c r="A156" s="217"/>
      <c r="B156" s="75" t="s">
        <v>569</v>
      </c>
      <c r="C156" s="68" t="s">
        <v>768</v>
      </c>
      <c r="D156" s="155">
        <v>5100</v>
      </c>
      <c r="E156" s="155">
        <v>4500</v>
      </c>
      <c r="F156" s="536">
        <f>E156/D156</f>
        <v>0.8823529411764706</v>
      </c>
      <c r="G156" s="307">
        <f t="shared" si="31"/>
        <v>4500</v>
      </c>
      <c r="H156" s="155">
        <f>G156</f>
        <v>4500</v>
      </c>
      <c r="I156" s="296"/>
      <c r="J156" s="297"/>
      <c r="K156" s="300"/>
      <c r="L156" s="300"/>
      <c r="M156" s="537"/>
    </row>
    <row r="157" spans="1:13" s="85" customFormat="1" ht="15.75" customHeight="1">
      <c r="A157" s="217"/>
      <c r="B157" s="75" t="s">
        <v>722</v>
      </c>
      <c r="C157" s="68" t="s">
        <v>768</v>
      </c>
      <c r="D157" s="155">
        <v>82186</v>
      </c>
      <c r="E157" s="155">
        <v>41237</v>
      </c>
      <c r="F157" s="536">
        <v>0</v>
      </c>
      <c r="G157" s="307">
        <f t="shared" si="31"/>
        <v>41237</v>
      </c>
      <c r="H157" s="155">
        <f>G157</f>
        <v>41237</v>
      </c>
      <c r="I157" s="296"/>
      <c r="J157" s="297"/>
      <c r="K157" s="300"/>
      <c r="L157" s="300"/>
      <c r="M157" s="537"/>
    </row>
    <row r="158" spans="1:13" s="85" customFormat="1" ht="15.75" customHeight="1">
      <c r="A158" s="217"/>
      <c r="B158" s="75" t="s">
        <v>723</v>
      </c>
      <c r="C158" s="68" t="s">
        <v>768</v>
      </c>
      <c r="D158" s="155">
        <v>14504</v>
      </c>
      <c r="E158" s="155">
        <v>7277</v>
      </c>
      <c r="F158" s="536">
        <v>0</v>
      </c>
      <c r="G158" s="307">
        <f t="shared" si="31"/>
        <v>7277</v>
      </c>
      <c r="H158" s="155">
        <f>G158</f>
        <v>7277</v>
      </c>
      <c r="I158" s="296"/>
      <c r="J158" s="297"/>
      <c r="K158" s="300"/>
      <c r="L158" s="300"/>
      <c r="M158" s="537"/>
    </row>
    <row r="159" spans="1:13" s="85" customFormat="1" ht="15.75" customHeight="1">
      <c r="A159" s="217"/>
      <c r="B159" s="75" t="s">
        <v>10</v>
      </c>
      <c r="C159" s="68" t="s">
        <v>11</v>
      </c>
      <c r="D159" s="155">
        <v>10150</v>
      </c>
      <c r="E159" s="155">
        <v>13200</v>
      </c>
      <c r="F159" s="536">
        <f>E159/D159</f>
        <v>1.3004926108374384</v>
      </c>
      <c r="G159" s="307">
        <f t="shared" si="31"/>
        <v>13200</v>
      </c>
      <c r="H159" s="155"/>
      <c r="I159" s="296"/>
      <c r="J159" s="297"/>
      <c r="K159" s="300"/>
      <c r="L159" s="300"/>
      <c r="M159" s="537"/>
    </row>
    <row r="160" spans="1:13" s="85" customFormat="1" ht="15.75" customHeight="1">
      <c r="A160" s="217"/>
      <c r="B160" s="75" t="s">
        <v>724</v>
      </c>
      <c r="C160" s="68" t="s">
        <v>11</v>
      </c>
      <c r="D160" s="155">
        <v>24921</v>
      </c>
      <c r="E160" s="155">
        <v>4250</v>
      </c>
      <c r="F160" s="536">
        <v>0</v>
      </c>
      <c r="G160" s="307">
        <f t="shared" si="31"/>
        <v>4250</v>
      </c>
      <c r="H160" s="155"/>
      <c r="I160" s="296"/>
      <c r="J160" s="297"/>
      <c r="K160" s="300"/>
      <c r="L160" s="300"/>
      <c r="M160" s="537"/>
    </row>
    <row r="161" spans="1:13" s="85" customFormat="1" ht="15.75" customHeight="1">
      <c r="A161" s="217"/>
      <c r="B161" s="75" t="s">
        <v>725</v>
      </c>
      <c r="C161" s="68" t="s">
        <v>11</v>
      </c>
      <c r="D161" s="155">
        <v>4398</v>
      </c>
      <c r="E161" s="155">
        <v>750</v>
      </c>
      <c r="F161" s="536">
        <v>0</v>
      </c>
      <c r="G161" s="307">
        <f t="shared" si="31"/>
        <v>750</v>
      </c>
      <c r="H161" s="155"/>
      <c r="I161" s="296"/>
      <c r="J161" s="297"/>
      <c r="K161" s="300"/>
      <c r="L161" s="300"/>
      <c r="M161" s="537"/>
    </row>
    <row r="162" spans="1:13" s="85" customFormat="1" ht="15.75" customHeight="1">
      <c r="A162" s="217"/>
      <c r="B162" s="75" t="s">
        <v>726</v>
      </c>
      <c r="C162" s="69" t="s">
        <v>235</v>
      </c>
      <c r="D162" s="155">
        <v>3135</v>
      </c>
      <c r="E162" s="155">
        <v>0</v>
      </c>
      <c r="F162" s="536">
        <v>0</v>
      </c>
      <c r="G162" s="307">
        <f t="shared" si="31"/>
        <v>0</v>
      </c>
      <c r="H162" s="155"/>
      <c r="I162" s="296"/>
      <c r="J162" s="297"/>
      <c r="K162" s="300"/>
      <c r="L162" s="300"/>
      <c r="M162" s="537"/>
    </row>
    <row r="163" spans="1:13" s="85" customFormat="1" ht="15.75" customHeight="1">
      <c r="A163" s="217"/>
      <c r="B163" s="75" t="s">
        <v>727</v>
      </c>
      <c r="C163" s="69" t="s">
        <v>235</v>
      </c>
      <c r="D163" s="155">
        <v>553</v>
      </c>
      <c r="E163" s="155">
        <v>0</v>
      </c>
      <c r="F163" s="536">
        <v>0</v>
      </c>
      <c r="G163" s="307">
        <f t="shared" si="31"/>
        <v>0</v>
      </c>
      <c r="H163" s="155"/>
      <c r="I163" s="296"/>
      <c r="J163" s="297"/>
      <c r="K163" s="300"/>
      <c r="L163" s="300"/>
      <c r="M163" s="537"/>
    </row>
    <row r="164" spans="1:13" s="85" customFormat="1" ht="15.75" customHeight="1">
      <c r="A164" s="217"/>
      <c r="B164" s="75" t="s">
        <v>728</v>
      </c>
      <c r="C164" s="68" t="s">
        <v>253</v>
      </c>
      <c r="D164" s="155">
        <v>5950</v>
      </c>
      <c r="E164" s="155">
        <v>0</v>
      </c>
      <c r="F164" s="536">
        <v>0</v>
      </c>
      <c r="G164" s="307">
        <f t="shared" si="31"/>
        <v>0</v>
      </c>
      <c r="H164" s="155"/>
      <c r="I164" s="296"/>
      <c r="J164" s="297"/>
      <c r="K164" s="300"/>
      <c r="L164" s="300"/>
      <c r="M164" s="537"/>
    </row>
    <row r="165" spans="1:13" s="85" customFormat="1" ht="15.75" customHeight="1">
      <c r="A165" s="217"/>
      <c r="B165" s="75" t="s">
        <v>729</v>
      </c>
      <c r="C165" s="68" t="s">
        <v>253</v>
      </c>
      <c r="D165" s="155">
        <v>1050</v>
      </c>
      <c r="E165" s="155">
        <v>0</v>
      </c>
      <c r="F165" s="536">
        <v>0</v>
      </c>
      <c r="G165" s="307">
        <f t="shared" si="31"/>
        <v>0</v>
      </c>
      <c r="H165" s="155"/>
      <c r="I165" s="296"/>
      <c r="J165" s="297"/>
      <c r="K165" s="300"/>
      <c r="L165" s="300"/>
      <c r="M165" s="537"/>
    </row>
    <row r="166" spans="1:13" s="98" customFormat="1" ht="15.75" customHeight="1">
      <c r="A166" s="217"/>
      <c r="B166" s="75" t="s">
        <v>16</v>
      </c>
      <c r="C166" s="68" t="s">
        <v>95</v>
      </c>
      <c r="D166" s="155">
        <v>3882</v>
      </c>
      <c r="E166" s="155">
        <v>4000</v>
      </c>
      <c r="F166" s="536">
        <f>E166/D166</f>
        <v>1.0303967027305512</v>
      </c>
      <c r="G166" s="307">
        <f t="shared" si="31"/>
        <v>4000</v>
      </c>
      <c r="H166" s="155"/>
      <c r="I166" s="296"/>
      <c r="J166" s="297"/>
      <c r="K166" s="300"/>
      <c r="L166" s="300"/>
      <c r="M166" s="537"/>
    </row>
    <row r="167" spans="1:13" s="98" customFormat="1" ht="15.75" customHeight="1">
      <c r="A167" s="217"/>
      <c r="B167" s="75" t="s">
        <v>730</v>
      </c>
      <c r="C167" s="68" t="s">
        <v>95</v>
      </c>
      <c r="D167" s="155">
        <v>313388</v>
      </c>
      <c r="E167" s="155">
        <v>496618</v>
      </c>
      <c r="F167" s="536">
        <v>0</v>
      </c>
      <c r="G167" s="307">
        <f t="shared" si="31"/>
        <v>496618</v>
      </c>
      <c r="H167" s="155"/>
      <c r="I167" s="296"/>
      <c r="J167" s="297"/>
      <c r="K167" s="300"/>
      <c r="L167" s="300"/>
      <c r="M167" s="537"/>
    </row>
    <row r="168" spans="1:13" s="98" customFormat="1" ht="15.75" customHeight="1">
      <c r="A168" s="217"/>
      <c r="B168" s="75" t="s">
        <v>731</v>
      </c>
      <c r="C168" s="68" t="s">
        <v>95</v>
      </c>
      <c r="D168" s="155">
        <v>55304</v>
      </c>
      <c r="E168" s="155">
        <v>87638</v>
      </c>
      <c r="F168" s="536">
        <v>0</v>
      </c>
      <c r="G168" s="307">
        <f t="shared" si="31"/>
        <v>87638</v>
      </c>
      <c r="H168" s="155"/>
      <c r="I168" s="296"/>
      <c r="J168" s="297"/>
      <c r="K168" s="300"/>
      <c r="L168" s="300"/>
      <c r="M168" s="537"/>
    </row>
    <row r="169" spans="1:13" s="98" customFormat="1" ht="15.75" customHeight="1">
      <c r="A169" s="217"/>
      <c r="B169" s="75" t="s">
        <v>263</v>
      </c>
      <c r="C169" s="68" t="s">
        <v>964</v>
      </c>
      <c r="D169" s="155">
        <v>500</v>
      </c>
      <c r="E169" s="155">
        <v>600</v>
      </c>
      <c r="F169" s="536"/>
      <c r="G169" s="307">
        <f t="shared" si="31"/>
        <v>600</v>
      </c>
      <c r="H169" s="155"/>
      <c r="I169" s="296"/>
      <c r="J169" s="297"/>
      <c r="K169" s="300"/>
      <c r="L169" s="300"/>
      <c r="M169" s="537"/>
    </row>
    <row r="170" spans="1:13" s="98" customFormat="1" ht="15.75" customHeight="1">
      <c r="A170" s="217"/>
      <c r="B170" s="75" t="s">
        <v>732</v>
      </c>
      <c r="C170" s="68" t="s">
        <v>671</v>
      </c>
      <c r="D170" s="155">
        <v>2805</v>
      </c>
      <c r="E170" s="155">
        <v>632</v>
      </c>
      <c r="F170" s="536">
        <v>0</v>
      </c>
      <c r="G170" s="307">
        <f t="shared" si="31"/>
        <v>632</v>
      </c>
      <c r="H170" s="155"/>
      <c r="I170" s="296"/>
      <c r="J170" s="297"/>
      <c r="K170" s="300"/>
      <c r="L170" s="300"/>
      <c r="M170" s="537"/>
    </row>
    <row r="171" spans="1:13" s="98" customFormat="1" ht="15.75" customHeight="1">
      <c r="A171" s="217"/>
      <c r="B171" s="75" t="s">
        <v>733</v>
      </c>
      <c r="C171" s="68" t="s">
        <v>671</v>
      </c>
      <c r="D171" s="155">
        <v>495</v>
      </c>
      <c r="E171" s="155">
        <v>112</v>
      </c>
      <c r="F171" s="536">
        <v>0</v>
      </c>
      <c r="G171" s="307">
        <f t="shared" si="31"/>
        <v>112</v>
      </c>
      <c r="H171" s="155"/>
      <c r="I171" s="296"/>
      <c r="J171" s="297"/>
      <c r="K171" s="300"/>
      <c r="L171" s="300"/>
      <c r="M171" s="537"/>
    </row>
    <row r="172" spans="1:13" s="98" customFormat="1" ht="15.75" customHeight="1">
      <c r="A172" s="217"/>
      <c r="B172" s="75" t="s">
        <v>20</v>
      </c>
      <c r="C172" s="68" t="s">
        <v>945</v>
      </c>
      <c r="D172" s="155">
        <v>118</v>
      </c>
      <c r="E172" s="155">
        <v>500</v>
      </c>
      <c r="F172" s="536"/>
      <c r="G172" s="307">
        <f t="shared" si="31"/>
        <v>500</v>
      </c>
      <c r="H172" s="155"/>
      <c r="I172" s="296"/>
      <c r="J172" s="297"/>
      <c r="K172" s="300"/>
      <c r="L172" s="300"/>
      <c r="M172" s="537"/>
    </row>
    <row r="173" spans="1:13" s="98" customFormat="1" ht="15.75" customHeight="1">
      <c r="A173" s="217"/>
      <c r="B173" s="75" t="s">
        <v>734</v>
      </c>
      <c r="C173" s="68" t="s">
        <v>945</v>
      </c>
      <c r="D173" s="155">
        <v>3213</v>
      </c>
      <c r="E173" s="155">
        <v>799</v>
      </c>
      <c r="F173" s="536">
        <v>0</v>
      </c>
      <c r="G173" s="307">
        <f t="shared" si="31"/>
        <v>799</v>
      </c>
      <c r="H173" s="155"/>
      <c r="I173" s="296"/>
      <c r="J173" s="297"/>
      <c r="K173" s="300"/>
      <c r="L173" s="300"/>
      <c r="M173" s="537"/>
    </row>
    <row r="174" spans="1:13" s="98" customFormat="1" ht="15.75" customHeight="1">
      <c r="A174" s="217"/>
      <c r="B174" s="75" t="s">
        <v>735</v>
      </c>
      <c r="C174" s="68" t="s">
        <v>945</v>
      </c>
      <c r="D174" s="155">
        <v>567</v>
      </c>
      <c r="E174" s="155">
        <v>141</v>
      </c>
      <c r="F174" s="536">
        <v>0</v>
      </c>
      <c r="G174" s="307">
        <f t="shared" si="31"/>
        <v>141</v>
      </c>
      <c r="H174" s="155"/>
      <c r="I174" s="296"/>
      <c r="J174" s="297"/>
      <c r="K174" s="300"/>
      <c r="L174" s="300"/>
      <c r="M174" s="537"/>
    </row>
    <row r="175" spans="1:13" s="98" customFormat="1" ht="15.75" customHeight="1">
      <c r="A175" s="217"/>
      <c r="B175" s="75" t="s">
        <v>965</v>
      </c>
      <c r="C175" s="68" t="s">
        <v>260</v>
      </c>
      <c r="D175" s="155">
        <v>579</v>
      </c>
      <c r="E175" s="155">
        <v>0</v>
      </c>
      <c r="F175" s="536"/>
      <c r="G175" s="307">
        <f t="shared" si="31"/>
        <v>0</v>
      </c>
      <c r="H175" s="155"/>
      <c r="I175" s="296"/>
      <c r="J175" s="297"/>
      <c r="K175" s="300"/>
      <c r="L175" s="300"/>
      <c r="M175" s="537"/>
    </row>
    <row r="176" spans="1:13" s="98" customFormat="1" ht="15.75" customHeight="1">
      <c r="A176" s="217"/>
      <c r="B176" s="75" t="s">
        <v>966</v>
      </c>
      <c r="C176" s="68" t="s">
        <v>260</v>
      </c>
      <c r="D176" s="155">
        <v>102</v>
      </c>
      <c r="E176" s="155">
        <v>0</v>
      </c>
      <c r="F176" s="536"/>
      <c r="G176" s="307">
        <f t="shared" si="31"/>
        <v>0</v>
      </c>
      <c r="H176" s="155"/>
      <c r="I176" s="296"/>
      <c r="J176" s="297"/>
      <c r="K176" s="300"/>
      <c r="L176" s="300"/>
      <c r="M176" s="537"/>
    </row>
    <row r="177" spans="1:13" s="98" customFormat="1" ht="15.75" customHeight="1">
      <c r="A177" s="217"/>
      <c r="B177" s="75" t="s">
        <v>257</v>
      </c>
      <c r="C177" s="68" t="s">
        <v>261</v>
      </c>
      <c r="D177" s="155">
        <v>1200</v>
      </c>
      <c r="E177" s="155">
        <v>0</v>
      </c>
      <c r="F177" s="536">
        <f>E177/D177</f>
        <v>0</v>
      </c>
      <c r="G177" s="155">
        <f>E177</f>
        <v>0</v>
      </c>
      <c r="H177" s="155"/>
      <c r="I177" s="296"/>
      <c r="J177" s="297"/>
      <c r="K177" s="300"/>
      <c r="L177" s="300"/>
      <c r="M177" s="537"/>
    </row>
    <row r="178" spans="1:13" s="98" customFormat="1" ht="15.75" customHeight="1">
      <c r="A178" s="217"/>
      <c r="B178" s="75" t="s">
        <v>736</v>
      </c>
      <c r="C178" s="68" t="s">
        <v>261</v>
      </c>
      <c r="D178" s="155">
        <v>26010</v>
      </c>
      <c r="E178" s="155">
        <v>0</v>
      </c>
      <c r="F178" s="536">
        <v>0</v>
      </c>
      <c r="G178" s="155">
        <f>E178</f>
        <v>0</v>
      </c>
      <c r="H178" s="155"/>
      <c r="I178" s="296"/>
      <c r="J178" s="297"/>
      <c r="K178" s="300"/>
      <c r="L178" s="300"/>
      <c r="M178" s="537"/>
    </row>
    <row r="179" spans="1:13" s="98" customFormat="1" ht="15.75" customHeight="1">
      <c r="A179" s="217"/>
      <c r="B179" s="75" t="s">
        <v>737</v>
      </c>
      <c r="C179" s="68" t="s">
        <v>261</v>
      </c>
      <c r="D179" s="155">
        <v>4590</v>
      </c>
      <c r="E179" s="155">
        <v>0</v>
      </c>
      <c r="F179" s="536">
        <v>0</v>
      </c>
      <c r="G179" s="155">
        <f>E179</f>
        <v>0</v>
      </c>
      <c r="H179" s="155"/>
      <c r="I179" s="296"/>
      <c r="J179" s="297"/>
      <c r="K179" s="300"/>
      <c r="L179" s="300"/>
      <c r="M179" s="537"/>
    </row>
    <row r="180" spans="1:13" s="98" customFormat="1" ht="15.75" customHeight="1">
      <c r="A180" s="217"/>
      <c r="B180" s="75" t="s">
        <v>967</v>
      </c>
      <c r="C180" s="68" t="s">
        <v>968</v>
      </c>
      <c r="D180" s="155">
        <v>4000</v>
      </c>
      <c r="E180" s="155">
        <v>0</v>
      </c>
      <c r="F180" s="536"/>
      <c r="G180" s="155">
        <f>E180</f>
        <v>0</v>
      </c>
      <c r="H180" s="155"/>
      <c r="I180" s="296"/>
      <c r="J180" s="297"/>
      <c r="K180" s="300"/>
      <c r="L180" s="300"/>
      <c r="M180" s="537"/>
    </row>
    <row r="181" spans="1:13" s="98" customFormat="1" ht="15.75" customHeight="1">
      <c r="A181" s="215" t="s">
        <v>71</v>
      </c>
      <c r="B181" s="211"/>
      <c r="C181" s="130" t="s">
        <v>72</v>
      </c>
      <c r="D181" s="294">
        <f>SUM(D182:D184)</f>
        <v>17309</v>
      </c>
      <c r="E181" s="294">
        <f>SUM(E182:E184)</f>
        <v>22230</v>
      </c>
      <c r="F181" s="682">
        <f aca="true" t="shared" si="32" ref="F181:F189">E181/D181</f>
        <v>1.2843029637760703</v>
      </c>
      <c r="G181" s="294">
        <f aca="true" t="shared" si="33" ref="G181:M181">SUM(G182:G184)</f>
        <v>22230</v>
      </c>
      <c r="H181" s="294">
        <f t="shared" si="33"/>
        <v>0</v>
      </c>
      <c r="I181" s="294">
        <f t="shared" si="33"/>
        <v>0</v>
      </c>
      <c r="J181" s="294">
        <f t="shared" si="33"/>
        <v>0</v>
      </c>
      <c r="K181" s="294">
        <f t="shared" si="33"/>
        <v>0</v>
      </c>
      <c r="L181" s="294">
        <f t="shared" si="33"/>
        <v>0</v>
      </c>
      <c r="M181" s="295">
        <f t="shared" si="33"/>
        <v>0</v>
      </c>
    </row>
    <row r="182" spans="1:13" s="85" customFormat="1" ht="15.75" customHeight="1">
      <c r="A182" s="217"/>
      <c r="B182" s="75" t="s">
        <v>10</v>
      </c>
      <c r="C182" s="68" t="s">
        <v>11</v>
      </c>
      <c r="D182" s="155">
        <v>350</v>
      </c>
      <c r="E182" s="155">
        <v>400</v>
      </c>
      <c r="F182" s="536">
        <f t="shared" si="32"/>
        <v>1.1428571428571428</v>
      </c>
      <c r="G182" s="155">
        <f>E182</f>
        <v>400</v>
      </c>
      <c r="H182" s="155">
        <v>0</v>
      </c>
      <c r="I182" s="296"/>
      <c r="J182" s="297">
        <v>0</v>
      </c>
      <c r="K182" s="300"/>
      <c r="L182" s="300"/>
      <c r="M182" s="537"/>
    </row>
    <row r="183" spans="1:13" s="85" customFormat="1" ht="15.75" customHeight="1">
      <c r="A183" s="217"/>
      <c r="B183" s="75" t="s">
        <v>16</v>
      </c>
      <c r="C183" s="68" t="s">
        <v>95</v>
      </c>
      <c r="D183" s="155">
        <v>1060</v>
      </c>
      <c r="E183" s="155">
        <v>1100</v>
      </c>
      <c r="F183" s="536">
        <f t="shared" si="32"/>
        <v>1.0377358490566038</v>
      </c>
      <c r="G183" s="155">
        <f>E183</f>
        <v>1100</v>
      </c>
      <c r="H183" s="155">
        <v>0</v>
      </c>
      <c r="I183" s="296"/>
      <c r="J183" s="297">
        <v>0</v>
      </c>
      <c r="K183" s="300"/>
      <c r="L183" s="300"/>
      <c r="M183" s="537"/>
    </row>
    <row r="184" spans="1:13" s="85" customFormat="1" ht="20.25" customHeight="1">
      <c r="A184" s="217"/>
      <c r="B184" s="75" t="s">
        <v>20</v>
      </c>
      <c r="C184" s="68" t="s">
        <v>21</v>
      </c>
      <c r="D184" s="155">
        <v>15899</v>
      </c>
      <c r="E184" s="155">
        <v>20730</v>
      </c>
      <c r="F184" s="536">
        <f t="shared" si="32"/>
        <v>1.3038555884017862</v>
      </c>
      <c r="G184" s="155">
        <f>E184</f>
        <v>20730</v>
      </c>
      <c r="H184" s="155">
        <v>0</v>
      </c>
      <c r="I184" s="296"/>
      <c r="J184" s="297">
        <v>0</v>
      </c>
      <c r="K184" s="300"/>
      <c r="L184" s="300"/>
      <c r="M184" s="537"/>
    </row>
    <row r="185" spans="1:13" s="85" customFormat="1" ht="39" customHeight="1">
      <c r="A185" s="213" t="s">
        <v>73</v>
      </c>
      <c r="B185" s="222"/>
      <c r="C185" s="105" t="s">
        <v>74</v>
      </c>
      <c r="D185" s="298">
        <f>D186+D189+D217+D221</f>
        <v>2880109</v>
      </c>
      <c r="E185" s="298">
        <f>E186+E189+E217+E221</f>
        <v>3239485</v>
      </c>
      <c r="F185" s="681">
        <f t="shared" si="32"/>
        <v>1.1247786108095215</v>
      </c>
      <c r="G185" s="298">
        <f>G186+G189+G217+G221</f>
        <v>2927485</v>
      </c>
      <c r="H185" s="298">
        <f aca="true" t="shared" si="34" ref="H185:M185">H186+H189+H217+H221</f>
        <v>2361325</v>
      </c>
      <c r="I185" s="298">
        <f t="shared" si="34"/>
        <v>16920</v>
      </c>
      <c r="J185" s="298">
        <f t="shared" si="34"/>
        <v>1500</v>
      </c>
      <c r="K185" s="298">
        <f t="shared" si="34"/>
        <v>0</v>
      </c>
      <c r="L185" s="298">
        <f t="shared" si="34"/>
        <v>0</v>
      </c>
      <c r="M185" s="299">
        <f t="shared" si="34"/>
        <v>312000</v>
      </c>
    </row>
    <row r="186" spans="1:13" s="85" customFormat="1" ht="24.75" customHeight="1">
      <c r="A186" s="359" t="s">
        <v>739</v>
      </c>
      <c r="B186" s="211"/>
      <c r="C186" s="130" t="s">
        <v>740</v>
      </c>
      <c r="D186" s="294">
        <f>D187+D188</f>
        <v>17000</v>
      </c>
      <c r="E186" s="294">
        <f>E187+E188</f>
        <v>13500</v>
      </c>
      <c r="F186" s="682">
        <f t="shared" si="32"/>
        <v>0.7941176470588235</v>
      </c>
      <c r="G186" s="294">
        <f>G187+G188</f>
        <v>1500</v>
      </c>
      <c r="H186" s="294">
        <f aca="true" t="shared" si="35" ref="H186:M186">H187+H188</f>
        <v>0</v>
      </c>
      <c r="I186" s="294">
        <f t="shared" si="35"/>
        <v>0</v>
      </c>
      <c r="J186" s="294">
        <f t="shared" si="35"/>
        <v>1500</v>
      </c>
      <c r="K186" s="294">
        <f t="shared" si="35"/>
        <v>0</v>
      </c>
      <c r="L186" s="294">
        <f t="shared" si="35"/>
        <v>0</v>
      </c>
      <c r="M186" s="295">
        <f t="shared" si="35"/>
        <v>12000</v>
      </c>
    </row>
    <row r="187" spans="1:13" s="85" customFormat="1" ht="24.75" customHeight="1">
      <c r="A187" s="555"/>
      <c r="B187" s="308" t="s">
        <v>969</v>
      </c>
      <c r="C187" s="554" t="s">
        <v>970</v>
      </c>
      <c r="D187" s="307">
        <v>5000</v>
      </c>
      <c r="E187" s="307">
        <v>1500</v>
      </c>
      <c r="F187" s="581">
        <f t="shared" si="32"/>
        <v>0.3</v>
      </c>
      <c r="G187" s="307">
        <f>E187</f>
        <v>1500</v>
      </c>
      <c r="H187" s="307"/>
      <c r="I187" s="307"/>
      <c r="J187" s="307">
        <f>G187</f>
        <v>1500</v>
      </c>
      <c r="K187" s="307"/>
      <c r="L187" s="307"/>
      <c r="M187" s="360"/>
    </row>
    <row r="188" spans="1:13" s="85" customFormat="1" ht="23.25" customHeight="1">
      <c r="A188" s="315"/>
      <c r="B188" s="308" t="s">
        <v>741</v>
      </c>
      <c r="C188" s="311" t="s">
        <v>742</v>
      </c>
      <c r="D188" s="307">
        <v>12000</v>
      </c>
      <c r="E188" s="307">
        <v>12000</v>
      </c>
      <c r="F188" s="581">
        <f t="shared" si="32"/>
        <v>1</v>
      </c>
      <c r="G188" s="307"/>
      <c r="H188" s="307"/>
      <c r="I188" s="307"/>
      <c r="J188" s="307"/>
      <c r="K188" s="307"/>
      <c r="L188" s="307"/>
      <c r="M188" s="360">
        <f>E188</f>
        <v>12000</v>
      </c>
    </row>
    <row r="189" spans="1:13" s="85" customFormat="1" ht="26.25" customHeight="1">
      <c r="A189" s="215" t="s">
        <v>96</v>
      </c>
      <c r="B189" s="211"/>
      <c r="C189" s="133" t="s">
        <v>97</v>
      </c>
      <c r="D189" s="294">
        <f>SUM(D190:D216)</f>
        <v>2814544</v>
      </c>
      <c r="E189" s="294">
        <f>SUM(E190:E216)</f>
        <v>3167000</v>
      </c>
      <c r="F189" s="235">
        <f t="shared" si="32"/>
        <v>1.1252266797037105</v>
      </c>
      <c r="G189" s="294">
        <f aca="true" t="shared" si="36" ref="G189:M189">SUM(G190:G216)</f>
        <v>2867000</v>
      </c>
      <c r="H189" s="294">
        <f t="shared" si="36"/>
        <v>2325000</v>
      </c>
      <c r="I189" s="294">
        <f t="shared" si="36"/>
        <v>11000</v>
      </c>
      <c r="J189" s="294">
        <f t="shared" si="36"/>
        <v>0</v>
      </c>
      <c r="K189" s="294">
        <f t="shared" si="36"/>
        <v>0</v>
      </c>
      <c r="L189" s="294">
        <f t="shared" si="36"/>
        <v>0</v>
      </c>
      <c r="M189" s="295">
        <f t="shared" si="36"/>
        <v>300000</v>
      </c>
    </row>
    <row r="190" spans="1:13" s="85" customFormat="1" ht="15.75" customHeight="1">
      <c r="A190" s="217"/>
      <c r="B190" s="75" t="s">
        <v>425</v>
      </c>
      <c r="C190" s="68" t="s">
        <v>426</v>
      </c>
      <c r="D190" s="155">
        <v>135000</v>
      </c>
      <c r="E190" s="155">
        <v>164000</v>
      </c>
      <c r="F190" s="536">
        <f aca="true" t="shared" si="37" ref="F190:F208">E190/D190</f>
        <v>1.2148148148148148</v>
      </c>
      <c r="G190" s="155">
        <f aca="true" t="shared" si="38" ref="G190:G215">E190</f>
        <v>164000</v>
      </c>
      <c r="H190" s="155"/>
      <c r="I190" s="296">
        <v>0</v>
      </c>
      <c r="J190" s="296">
        <v>0</v>
      </c>
      <c r="K190" s="300"/>
      <c r="L190" s="300"/>
      <c r="M190" s="537"/>
    </row>
    <row r="191" spans="1:13" s="85" customFormat="1" ht="15.75" customHeight="1">
      <c r="A191" s="217"/>
      <c r="B191" s="75" t="s">
        <v>4</v>
      </c>
      <c r="C191" s="68" t="s">
        <v>437</v>
      </c>
      <c r="D191" s="155">
        <v>61615</v>
      </c>
      <c r="E191" s="155">
        <v>61000</v>
      </c>
      <c r="F191" s="536">
        <f t="shared" si="37"/>
        <v>0.9900186642862939</v>
      </c>
      <c r="G191" s="155">
        <f t="shared" si="38"/>
        <v>61000</v>
      </c>
      <c r="H191" s="155">
        <f>G191</f>
        <v>61000</v>
      </c>
      <c r="I191" s="296">
        <v>0</v>
      </c>
      <c r="J191" s="296">
        <v>0</v>
      </c>
      <c r="K191" s="300"/>
      <c r="L191" s="300"/>
      <c r="M191" s="537"/>
    </row>
    <row r="192" spans="1:13" s="85" customFormat="1" ht="15.75" customHeight="1">
      <c r="A192" s="217"/>
      <c r="B192" s="75" t="s">
        <v>6</v>
      </c>
      <c r="C192" s="68" t="s">
        <v>7</v>
      </c>
      <c r="D192" s="155">
        <v>2000</v>
      </c>
      <c r="E192" s="155">
        <v>5000</v>
      </c>
      <c r="F192" s="536">
        <f t="shared" si="37"/>
        <v>2.5</v>
      </c>
      <c r="G192" s="155">
        <f t="shared" si="38"/>
        <v>5000</v>
      </c>
      <c r="H192" s="155">
        <f>G192</f>
        <v>5000</v>
      </c>
      <c r="I192" s="296">
        <v>0</v>
      </c>
      <c r="J192" s="296">
        <v>0</v>
      </c>
      <c r="K192" s="300"/>
      <c r="L192" s="300"/>
      <c r="M192" s="537"/>
    </row>
    <row r="193" spans="1:13" s="85" customFormat="1" ht="21.75" customHeight="1">
      <c r="A193" s="217"/>
      <c r="B193" s="75" t="s">
        <v>84</v>
      </c>
      <c r="C193" s="68" t="s">
        <v>85</v>
      </c>
      <c r="D193" s="155">
        <v>1743000</v>
      </c>
      <c r="E193" s="155">
        <v>1943000</v>
      </c>
      <c r="F193" s="536">
        <f t="shared" si="37"/>
        <v>1.114744693057946</v>
      </c>
      <c r="G193" s="155">
        <f t="shared" si="38"/>
        <v>1943000</v>
      </c>
      <c r="H193" s="155">
        <f>G193</f>
        <v>1943000</v>
      </c>
      <c r="I193" s="296">
        <v>0</v>
      </c>
      <c r="J193" s="296">
        <v>0</v>
      </c>
      <c r="K193" s="300"/>
      <c r="L193" s="300"/>
      <c r="M193" s="537"/>
    </row>
    <row r="194" spans="1:13" s="85" customFormat="1" ht="15" customHeight="1">
      <c r="A194" s="217"/>
      <c r="B194" s="75" t="s">
        <v>86</v>
      </c>
      <c r="C194" s="68" t="s">
        <v>87</v>
      </c>
      <c r="D194" s="155">
        <v>67000</v>
      </c>
      <c r="E194" s="155">
        <v>154000</v>
      </c>
      <c r="F194" s="536">
        <f t="shared" si="37"/>
        <v>2.298507462686567</v>
      </c>
      <c r="G194" s="155">
        <f t="shared" si="38"/>
        <v>154000</v>
      </c>
      <c r="H194" s="155">
        <f>G194</f>
        <v>154000</v>
      </c>
      <c r="I194" s="296">
        <v>0</v>
      </c>
      <c r="J194" s="296">
        <v>0</v>
      </c>
      <c r="K194" s="300"/>
      <c r="L194" s="300"/>
      <c r="M194" s="537"/>
    </row>
    <row r="195" spans="1:13" s="85" customFormat="1" ht="15.75" customHeight="1">
      <c r="A195" s="217"/>
      <c r="B195" s="75" t="s">
        <v>88</v>
      </c>
      <c r="C195" s="68" t="s">
        <v>89</v>
      </c>
      <c r="D195" s="155">
        <v>145000</v>
      </c>
      <c r="E195" s="155">
        <v>162000</v>
      </c>
      <c r="F195" s="536">
        <f t="shared" si="37"/>
        <v>1.1172413793103448</v>
      </c>
      <c r="G195" s="155">
        <f t="shared" si="38"/>
        <v>162000</v>
      </c>
      <c r="H195" s="155">
        <f>G195</f>
        <v>162000</v>
      </c>
      <c r="I195" s="296">
        <v>0</v>
      </c>
      <c r="J195" s="296">
        <v>0</v>
      </c>
      <c r="K195" s="300"/>
      <c r="L195" s="300"/>
      <c r="M195" s="537"/>
    </row>
    <row r="196" spans="1:13" s="85" customFormat="1" ht="35.25" customHeight="1">
      <c r="A196" s="217"/>
      <c r="B196" s="75" t="s">
        <v>910</v>
      </c>
      <c r="C196" s="68" t="s">
        <v>911</v>
      </c>
      <c r="D196" s="155">
        <v>0</v>
      </c>
      <c r="E196" s="155">
        <v>4000</v>
      </c>
      <c r="F196" s="536">
        <v>0</v>
      </c>
      <c r="G196" s="155">
        <f t="shared" si="38"/>
        <v>4000</v>
      </c>
      <c r="H196" s="155"/>
      <c r="I196" s="296"/>
      <c r="J196" s="296"/>
      <c r="K196" s="300"/>
      <c r="L196" s="300"/>
      <c r="M196" s="537"/>
    </row>
    <row r="197" spans="1:13" s="85" customFormat="1" ht="18" customHeight="1">
      <c r="A197" s="217"/>
      <c r="B197" s="221" t="s">
        <v>56</v>
      </c>
      <c r="C197" s="68" t="s">
        <v>70</v>
      </c>
      <c r="D197" s="155">
        <v>9372</v>
      </c>
      <c r="E197" s="155">
        <v>9000</v>
      </c>
      <c r="F197" s="536">
        <f t="shared" si="37"/>
        <v>0.9603072983354674</v>
      </c>
      <c r="G197" s="155">
        <f t="shared" si="38"/>
        <v>9000</v>
      </c>
      <c r="H197" s="155"/>
      <c r="I197" s="296">
        <f>G197</f>
        <v>9000</v>
      </c>
      <c r="J197" s="296">
        <v>0</v>
      </c>
      <c r="K197" s="300"/>
      <c r="L197" s="300"/>
      <c r="M197" s="537"/>
    </row>
    <row r="198" spans="1:13" s="85" customFormat="1" ht="15.75" customHeight="1">
      <c r="A198" s="217"/>
      <c r="B198" s="75" t="s">
        <v>8</v>
      </c>
      <c r="C198" s="68" t="s">
        <v>9</v>
      </c>
      <c r="D198" s="155">
        <v>1638</v>
      </c>
      <c r="E198" s="155">
        <v>2000</v>
      </c>
      <c r="F198" s="536">
        <f t="shared" si="37"/>
        <v>1.221001221001221</v>
      </c>
      <c r="G198" s="155">
        <f t="shared" si="38"/>
        <v>2000</v>
      </c>
      <c r="H198" s="155"/>
      <c r="I198" s="296">
        <f>G198</f>
        <v>2000</v>
      </c>
      <c r="J198" s="296">
        <v>0</v>
      </c>
      <c r="K198" s="300"/>
      <c r="L198" s="300"/>
      <c r="M198" s="537"/>
    </row>
    <row r="199" spans="1:13" s="85" customFormat="1" ht="15.75" customHeight="1">
      <c r="A199" s="217"/>
      <c r="B199" s="75" t="s">
        <v>427</v>
      </c>
      <c r="C199" s="68" t="s">
        <v>428</v>
      </c>
      <c r="D199" s="155">
        <v>81917</v>
      </c>
      <c r="E199" s="155">
        <v>88000</v>
      </c>
      <c r="F199" s="536">
        <f t="shared" si="37"/>
        <v>1.0742580905062442</v>
      </c>
      <c r="G199" s="155">
        <f t="shared" si="38"/>
        <v>88000</v>
      </c>
      <c r="H199" s="155"/>
      <c r="I199" s="296">
        <v>0</v>
      </c>
      <c r="J199" s="296">
        <v>0</v>
      </c>
      <c r="K199" s="300"/>
      <c r="L199" s="300"/>
      <c r="M199" s="537"/>
    </row>
    <row r="200" spans="1:13" s="85" customFormat="1" ht="15.75" customHeight="1">
      <c r="A200" s="217"/>
      <c r="B200" s="75" t="s">
        <v>10</v>
      </c>
      <c r="C200" s="68" t="s">
        <v>11</v>
      </c>
      <c r="D200" s="155">
        <v>187583</v>
      </c>
      <c r="E200" s="155">
        <v>112000</v>
      </c>
      <c r="F200" s="536">
        <f t="shared" si="37"/>
        <v>0.5970690307757099</v>
      </c>
      <c r="G200" s="155">
        <f t="shared" si="38"/>
        <v>112000</v>
      </c>
      <c r="H200" s="155"/>
      <c r="I200" s="296">
        <v>0</v>
      </c>
      <c r="J200" s="296">
        <v>0</v>
      </c>
      <c r="K200" s="300"/>
      <c r="L200" s="300"/>
      <c r="M200" s="537"/>
    </row>
    <row r="201" spans="1:13" s="85" customFormat="1" ht="16.5" customHeight="1">
      <c r="A201" s="217"/>
      <c r="B201" s="75" t="s">
        <v>91</v>
      </c>
      <c r="C201" s="68" t="s">
        <v>92</v>
      </c>
      <c r="D201" s="155">
        <v>14000</v>
      </c>
      <c r="E201" s="155">
        <v>20000</v>
      </c>
      <c r="F201" s="536">
        <f t="shared" si="37"/>
        <v>1.4285714285714286</v>
      </c>
      <c r="G201" s="155">
        <f t="shared" si="38"/>
        <v>20000</v>
      </c>
      <c r="H201" s="155"/>
      <c r="I201" s="296">
        <v>0</v>
      </c>
      <c r="J201" s="296">
        <v>0</v>
      </c>
      <c r="K201" s="300"/>
      <c r="L201" s="300"/>
      <c r="M201" s="537"/>
    </row>
    <row r="202" spans="1:13" s="85" customFormat="1" ht="15.75" customHeight="1">
      <c r="A202" s="217"/>
      <c r="B202" s="75" t="s">
        <v>12</v>
      </c>
      <c r="C202" s="68" t="s">
        <v>93</v>
      </c>
      <c r="D202" s="155">
        <v>23000</v>
      </c>
      <c r="E202" s="155">
        <v>28000</v>
      </c>
      <c r="F202" s="536">
        <f t="shared" si="37"/>
        <v>1.2173913043478262</v>
      </c>
      <c r="G202" s="155">
        <f t="shared" si="38"/>
        <v>28000</v>
      </c>
      <c r="H202" s="155"/>
      <c r="I202" s="296">
        <v>0</v>
      </c>
      <c r="J202" s="296">
        <v>0</v>
      </c>
      <c r="K202" s="300"/>
      <c r="L202" s="300"/>
      <c r="M202" s="537"/>
    </row>
    <row r="203" spans="1:13" s="85" customFormat="1" ht="17.25" customHeight="1">
      <c r="A203" s="217"/>
      <c r="B203" s="75" t="s">
        <v>14</v>
      </c>
      <c r="C203" s="68" t="s">
        <v>94</v>
      </c>
      <c r="D203" s="155">
        <v>52000</v>
      </c>
      <c r="E203" s="155">
        <v>20000</v>
      </c>
      <c r="F203" s="536">
        <f t="shared" si="37"/>
        <v>0.38461538461538464</v>
      </c>
      <c r="G203" s="155">
        <f t="shared" si="38"/>
        <v>20000</v>
      </c>
      <c r="H203" s="155"/>
      <c r="I203" s="296">
        <v>0</v>
      </c>
      <c r="J203" s="296">
        <v>0</v>
      </c>
      <c r="K203" s="300"/>
      <c r="L203" s="300"/>
      <c r="M203" s="537"/>
    </row>
    <row r="204" spans="1:13" s="85" customFormat="1" ht="17.25" customHeight="1">
      <c r="A204" s="217"/>
      <c r="B204" s="75" t="s">
        <v>76</v>
      </c>
      <c r="C204" s="68" t="s">
        <v>77</v>
      </c>
      <c r="D204" s="155">
        <v>14000</v>
      </c>
      <c r="E204" s="155">
        <v>17500</v>
      </c>
      <c r="F204" s="536">
        <f t="shared" si="37"/>
        <v>1.25</v>
      </c>
      <c r="G204" s="155">
        <f t="shared" si="38"/>
        <v>17500</v>
      </c>
      <c r="H204" s="155"/>
      <c r="I204" s="296">
        <v>0</v>
      </c>
      <c r="J204" s="296">
        <v>0</v>
      </c>
      <c r="K204" s="300"/>
      <c r="L204" s="300"/>
      <c r="M204" s="537"/>
    </row>
    <row r="205" spans="1:13" s="85" customFormat="1" ht="17.25" customHeight="1">
      <c r="A205" s="217"/>
      <c r="B205" s="75" t="s">
        <v>16</v>
      </c>
      <c r="C205" s="68" t="s">
        <v>95</v>
      </c>
      <c r="D205" s="155">
        <v>47000</v>
      </c>
      <c r="E205" s="155">
        <v>30000</v>
      </c>
      <c r="F205" s="536">
        <f t="shared" si="37"/>
        <v>0.6382978723404256</v>
      </c>
      <c r="G205" s="155">
        <f t="shared" si="38"/>
        <v>30000</v>
      </c>
      <c r="H205" s="155"/>
      <c r="I205" s="296">
        <v>0</v>
      </c>
      <c r="J205" s="296">
        <v>0</v>
      </c>
      <c r="K205" s="300"/>
      <c r="L205" s="300"/>
      <c r="M205" s="537"/>
    </row>
    <row r="206" spans="1:13" s="85" customFormat="1" ht="17.25" customHeight="1">
      <c r="A206" s="217"/>
      <c r="B206" s="75" t="s">
        <v>571</v>
      </c>
      <c r="C206" s="69" t="s">
        <v>572</v>
      </c>
      <c r="D206" s="155">
        <v>1500</v>
      </c>
      <c r="E206" s="155">
        <v>2000</v>
      </c>
      <c r="F206" s="536">
        <f t="shared" si="37"/>
        <v>1.3333333333333333</v>
      </c>
      <c r="G206" s="155">
        <f t="shared" si="38"/>
        <v>2000</v>
      </c>
      <c r="H206" s="155"/>
      <c r="I206" s="296"/>
      <c r="J206" s="296"/>
      <c r="K206" s="300"/>
      <c r="L206" s="300"/>
      <c r="M206" s="537"/>
    </row>
    <row r="207" spans="1:13" s="85" customFormat="1" ht="17.25" customHeight="1">
      <c r="A207" s="217"/>
      <c r="B207" s="75" t="s">
        <v>262</v>
      </c>
      <c r="C207" s="68" t="s">
        <v>264</v>
      </c>
      <c r="D207" s="155">
        <v>4500</v>
      </c>
      <c r="E207" s="155">
        <v>5000</v>
      </c>
      <c r="F207" s="536">
        <f t="shared" si="37"/>
        <v>1.1111111111111112</v>
      </c>
      <c r="G207" s="155">
        <f t="shared" si="38"/>
        <v>5000</v>
      </c>
      <c r="H207" s="155"/>
      <c r="I207" s="296"/>
      <c r="J207" s="296"/>
      <c r="K207" s="300"/>
      <c r="L207" s="300"/>
      <c r="M207" s="537"/>
    </row>
    <row r="208" spans="1:13" s="85" customFormat="1" ht="17.25" customHeight="1">
      <c r="A208" s="217"/>
      <c r="B208" s="75" t="s">
        <v>254</v>
      </c>
      <c r="C208" s="68" t="s">
        <v>258</v>
      </c>
      <c r="D208" s="155">
        <v>7500</v>
      </c>
      <c r="E208" s="155">
        <v>7300</v>
      </c>
      <c r="F208" s="536">
        <f t="shared" si="37"/>
        <v>0.9733333333333334</v>
      </c>
      <c r="G208" s="155">
        <f t="shared" si="38"/>
        <v>7300</v>
      </c>
      <c r="H208" s="155"/>
      <c r="I208" s="296"/>
      <c r="J208" s="296"/>
      <c r="K208" s="300"/>
      <c r="L208" s="300"/>
      <c r="M208" s="537"/>
    </row>
    <row r="209" spans="1:13" s="85" customFormat="1" ht="14.25" customHeight="1">
      <c r="A209" s="217"/>
      <c r="B209" s="75" t="s">
        <v>18</v>
      </c>
      <c r="C209" s="68" t="s">
        <v>19</v>
      </c>
      <c r="D209" s="155">
        <v>5000</v>
      </c>
      <c r="E209" s="155">
        <v>5000</v>
      </c>
      <c r="F209" s="536">
        <f>E209/D209</f>
        <v>1</v>
      </c>
      <c r="G209" s="155">
        <f t="shared" si="38"/>
        <v>5000</v>
      </c>
      <c r="H209" s="155"/>
      <c r="I209" s="296">
        <v>0</v>
      </c>
      <c r="J209" s="296">
        <v>0</v>
      </c>
      <c r="K209" s="300"/>
      <c r="L209" s="300"/>
      <c r="M209" s="537"/>
    </row>
    <row r="210" spans="1:13" s="85" customFormat="1" ht="15.75" customHeight="1">
      <c r="A210" s="217"/>
      <c r="B210" s="75" t="s">
        <v>20</v>
      </c>
      <c r="C210" s="68" t="s">
        <v>21</v>
      </c>
      <c r="D210" s="155">
        <v>1500</v>
      </c>
      <c r="E210" s="155">
        <v>4000</v>
      </c>
      <c r="F210" s="536">
        <f>E210/D210</f>
        <v>2.6666666666666665</v>
      </c>
      <c r="G210" s="155">
        <f t="shared" si="38"/>
        <v>4000</v>
      </c>
      <c r="H210" s="155"/>
      <c r="I210" s="296">
        <v>0</v>
      </c>
      <c r="J210" s="296">
        <v>0</v>
      </c>
      <c r="K210" s="300"/>
      <c r="L210" s="300"/>
      <c r="M210" s="537"/>
    </row>
    <row r="211" spans="1:13" s="85" customFormat="1" ht="18" customHeight="1">
      <c r="A211" s="217"/>
      <c r="B211" s="75" t="s">
        <v>22</v>
      </c>
      <c r="C211" s="68" t="s">
        <v>23</v>
      </c>
      <c r="D211" s="155">
        <v>2000</v>
      </c>
      <c r="E211" s="155">
        <v>2000</v>
      </c>
      <c r="F211" s="536">
        <f>E211/D211</f>
        <v>1</v>
      </c>
      <c r="G211" s="155">
        <f t="shared" si="38"/>
        <v>2000</v>
      </c>
      <c r="H211" s="155"/>
      <c r="I211" s="296">
        <v>0</v>
      </c>
      <c r="J211" s="296">
        <v>0</v>
      </c>
      <c r="K211" s="300"/>
      <c r="L211" s="300"/>
      <c r="M211" s="537"/>
    </row>
    <row r="212" spans="1:13" s="85" customFormat="1" ht="20.25" customHeight="1">
      <c r="A212" s="217"/>
      <c r="B212" s="75" t="s">
        <v>75</v>
      </c>
      <c r="C212" s="68" t="s">
        <v>270</v>
      </c>
      <c r="D212" s="155">
        <v>12840</v>
      </c>
      <c r="E212" s="155">
        <v>13040</v>
      </c>
      <c r="F212" s="536">
        <f>E212/D212</f>
        <v>1.0155763239875388</v>
      </c>
      <c r="G212" s="155">
        <f t="shared" si="38"/>
        <v>13040</v>
      </c>
      <c r="H212" s="155"/>
      <c r="I212" s="296">
        <v>0</v>
      </c>
      <c r="J212" s="296">
        <v>0</v>
      </c>
      <c r="K212" s="300"/>
      <c r="L212" s="300"/>
      <c r="M212" s="537"/>
    </row>
    <row r="213" spans="1:13" s="85" customFormat="1" ht="18.75" customHeight="1">
      <c r="A213" s="217"/>
      <c r="B213" s="75" t="s">
        <v>98</v>
      </c>
      <c r="C213" s="68" t="s">
        <v>271</v>
      </c>
      <c r="D213" s="155">
        <v>160</v>
      </c>
      <c r="E213" s="155">
        <v>160</v>
      </c>
      <c r="F213" s="536">
        <f>E213/D213</f>
        <v>1</v>
      </c>
      <c r="G213" s="155">
        <f t="shared" si="38"/>
        <v>160</v>
      </c>
      <c r="H213" s="155"/>
      <c r="I213" s="296">
        <v>0</v>
      </c>
      <c r="J213" s="296">
        <v>0</v>
      </c>
      <c r="K213" s="300"/>
      <c r="L213" s="300"/>
      <c r="M213" s="537"/>
    </row>
    <row r="214" spans="1:13" s="85" customFormat="1" ht="18.75" customHeight="1">
      <c r="A214" s="217"/>
      <c r="B214" s="75" t="s">
        <v>256</v>
      </c>
      <c r="C214" s="68" t="s">
        <v>260</v>
      </c>
      <c r="D214" s="155">
        <v>4000</v>
      </c>
      <c r="E214" s="155">
        <v>6000</v>
      </c>
      <c r="F214" s="536">
        <v>0</v>
      </c>
      <c r="G214" s="155">
        <f t="shared" si="38"/>
        <v>6000</v>
      </c>
      <c r="H214" s="155"/>
      <c r="I214" s="296"/>
      <c r="J214" s="296"/>
      <c r="K214" s="300"/>
      <c r="L214" s="300"/>
      <c r="M214" s="537"/>
    </row>
    <row r="215" spans="1:13" s="85" customFormat="1" ht="18.75" customHeight="1">
      <c r="A215" s="217"/>
      <c r="B215" s="75" t="s">
        <v>257</v>
      </c>
      <c r="C215" s="68" t="s">
        <v>261</v>
      </c>
      <c r="D215" s="155">
        <v>1000</v>
      </c>
      <c r="E215" s="155">
        <v>3000</v>
      </c>
      <c r="F215" s="536">
        <v>0</v>
      </c>
      <c r="G215" s="155">
        <f t="shared" si="38"/>
        <v>3000</v>
      </c>
      <c r="H215" s="155"/>
      <c r="I215" s="296"/>
      <c r="J215" s="296"/>
      <c r="K215" s="300"/>
      <c r="L215" s="300"/>
      <c r="M215" s="537"/>
    </row>
    <row r="216" spans="1:13" s="85" customFormat="1" ht="22.5" customHeight="1">
      <c r="A216" s="217"/>
      <c r="B216" s="75" t="s">
        <v>42</v>
      </c>
      <c r="C216" s="68" t="s">
        <v>650</v>
      </c>
      <c r="D216" s="155">
        <v>190419</v>
      </c>
      <c r="E216" s="155">
        <v>300000</v>
      </c>
      <c r="F216" s="536">
        <f>E216/D216</f>
        <v>1.5754730357789926</v>
      </c>
      <c r="G216" s="155"/>
      <c r="H216" s="155"/>
      <c r="I216" s="296">
        <v>0</v>
      </c>
      <c r="J216" s="296">
        <v>0</v>
      </c>
      <c r="K216" s="300"/>
      <c r="L216" s="300"/>
      <c r="M216" s="537">
        <f>E216</f>
        <v>300000</v>
      </c>
    </row>
    <row r="217" spans="1:13" s="85" customFormat="1" ht="22.5" customHeight="1">
      <c r="A217" s="532" t="s">
        <v>944</v>
      </c>
      <c r="B217" s="533"/>
      <c r="C217" s="534" t="s">
        <v>943</v>
      </c>
      <c r="D217" s="535">
        <f>D218+D219+D220</f>
        <v>0</v>
      </c>
      <c r="E217" s="535">
        <f>E218+E219+E220</f>
        <v>1000</v>
      </c>
      <c r="F217" s="682">
        <v>0</v>
      </c>
      <c r="G217" s="535">
        <f>G218+G219+G220</f>
        <v>1000</v>
      </c>
      <c r="H217" s="535">
        <f aca="true" t="shared" si="39" ref="H217:M217">H218+H219+H220</f>
        <v>0</v>
      </c>
      <c r="I217" s="535">
        <f t="shared" si="39"/>
        <v>0</v>
      </c>
      <c r="J217" s="535">
        <f t="shared" si="39"/>
        <v>0</v>
      </c>
      <c r="K217" s="535">
        <f t="shared" si="39"/>
        <v>0</v>
      </c>
      <c r="L217" s="535">
        <f t="shared" si="39"/>
        <v>0</v>
      </c>
      <c r="M217" s="680">
        <f t="shared" si="39"/>
        <v>0</v>
      </c>
    </row>
    <row r="218" spans="1:13" s="85" customFormat="1" ht="22.5" customHeight="1">
      <c r="A218" s="217"/>
      <c r="B218" s="75" t="s">
        <v>682</v>
      </c>
      <c r="C218" s="68" t="s">
        <v>627</v>
      </c>
      <c r="D218" s="155">
        <v>0</v>
      </c>
      <c r="E218" s="155">
        <v>300</v>
      </c>
      <c r="F218" s="536">
        <v>0</v>
      </c>
      <c r="G218" s="155">
        <f>E218</f>
        <v>300</v>
      </c>
      <c r="H218" s="155"/>
      <c r="I218" s="296"/>
      <c r="J218" s="296"/>
      <c r="K218" s="300"/>
      <c r="L218" s="300"/>
      <c r="M218" s="537"/>
    </row>
    <row r="219" spans="1:13" s="85" customFormat="1" ht="22.5" customHeight="1">
      <c r="A219" s="217"/>
      <c r="B219" s="75" t="s">
        <v>10</v>
      </c>
      <c r="C219" s="68" t="s">
        <v>11</v>
      </c>
      <c r="D219" s="155">
        <v>0</v>
      </c>
      <c r="E219" s="155">
        <v>200</v>
      </c>
      <c r="F219" s="536">
        <v>0</v>
      </c>
      <c r="G219" s="155">
        <f>E219</f>
        <v>200</v>
      </c>
      <c r="H219" s="155"/>
      <c r="I219" s="296"/>
      <c r="J219" s="296"/>
      <c r="K219" s="300"/>
      <c r="L219" s="300"/>
      <c r="M219" s="537"/>
    </row>
    <row r="220" spans="1:13" s="85" customFormat="1" ht="22.5" customHeight="1">
      <c r="A220" s="217"/>
      <c r="B220" s="75" t="s">
        <v>16</v>
      </c>
      <c r="C220" s="68" t="s">
        <v>95</v>
      </c>
      <c r="D220" s="155">
        <v>0</v>
      </c>
      <c r="E220" s="155">
        <v>500</v>
      </c>
      <c r="F220" s="536">
        <v>0</v>
      </c>
      <c r="G220" s="155">
        <f>E220</f>
        <v>500</v>
      </c>
      <c r="H220" s="155"/>
      <c r="I220" s="296"/>
      <c r="J220" s="296"/>
      <c r="K220" s="300"/>
      <c r="L220" s="300"/>
      <c r="M220" s="537"/>
    </row>
    <row r="221" spans="1:13" s="85" customFormat="1" ht="19.5" customHeight="1">
      <c r="A221" s="532" t="s">
        <v>1020</v>
      </c>
      <c r="B221" s="533"/>
      <c r="C221" s="534" t="s">
        <v>0</v>
      </c>
      <c r="D221" s="535">
        <f>SUM(D222:D232)</f>
        <v>48565</v>
      </c>
      <c r="E221" s="535">
        <f>SUM(E222:E232)</f>
        <v>57985</v>
      </c>
      <c r="F221" s="682">
        <f>E221/D221</f>
        <v>1.1939668485534851</v>
      </c>
      <c r="G221" s="535">
        <f>SUM(G222:G232)</f>
        <v>57985</v>
      </c>
      <c r="H221" s="535">
        <f aca="true" t="shared" si="40" ref="H221:M221">SUM(H222:H232)</f>
        <v>36325</v>
      </c>
      <c r="I221" s="535">
        <f t="shared" si="40"/>
        <v>5920</v>
      </c>
      <c r="J221" s="535">
        <f t="shared" si="40"/>
        <v>0</v>
      </c>
      <c r="K221" s="535">
        <f t="shared" si="40"/>
        <v>0</v>
      </c>
      <c r="L221" s="535">
        <f t="shared" si="40"/>
        <v>0</v>
      </c>
      <c r="M221" s="680">
        <f t="shared" si="40"/>
        <v>0</v>
      </c>
    </row>
    <row r="222" spans="1:13" s="85" customFormat="1" ht="15" customHeight="1">
      <c r="A222" s="217"/>
      <c r="B222" s="75" t="s">
        <v>2</v>
      </c>
      <c r="C222" s="68" t="s">
        <v>651</v>
      </c>
      <c r="D222" s="155">
        <v>27611</v>
      </c>
      <c r="E222" s="155">
        <v>33865</v>
      </c>
      <c r="F222" s="581">
        <f aca="true" t="shared" si="41" ref="F222:F230">E222/D222</f>
        <v>1.226503929593278</v>
      </c>
      <c r="G222" s="155">
        <f aca="true" t="shared" si="42" ref="G222:G232">E222</f>
        <v>33865</v>
      </c>
      <c r="H222" s="155">
        <f>G222</f>
        <v>33865</v>
      </c>
      <c r="I222" s="296"/>
      <c r="J222" s="296"/>
      <c r="K222" s="300"/>
      <c r="L222" s="300"/>
      <c r="M222" s="537"/>
    </row>
    <row r="223" spans="1:13" s="85" customFormat="1" ht="15" customHeight="1">
      <c r="A223" s="217"/>
      <c r="B223" s="75" t="s">
        <v>6</v>
      </c>
      <c r="C223" s="68" t="s">
        <v>7</v>
      </c>
      <c r="D223" s="155">
        <v>2056</v>
      </c>
      <c r="E223" s="155">
        <v>2460</v>
      </c>
      <c r="F223" s="581">
        <f t="shared" si="41"/>
        <v>1.1964980544747081</v>
      </c>
      <c r="G223" s="155">
        <f t="shared" si="42"/>
        <v>2460</v>
      </c>
      <c r="H223" s="155">
        <f>G223</f>
        <v>2460</v>
      </c>
      <c r="I223" s="296"/>
      <c r="J223" s="296"/>
      <c r="K223" s="300"/>
      <c r="L223" s="300"/>
      <c r="M223" s="537"/>
    </row>
    <row r="224" spans="1:13" s="85" customFormat="1" ht="15" customHeight="1">
      <c r="A224" s="217"/>
      <c r="B224" s="75" t="s">
        <v>33</v>
      </c>
      <c r="C224" s="68" t="s">
        <v>70</v>
      </c>
      <c r="D224" s="155">
        <v>4329</v>
      </c>
      <c r="E224" s="155">
        <v>5090</v>
      </c>
      <c r="F224" s="581">
        <f t="shared" si="41"/>
        <v>1.1757911757911759</v>
      </c>
      <c r="G224" s="155">
        <f t="shared" si="42"/>
        <v>5090</v>
      </c>
      <c r="H224" s="155"/>
      <c r="I224" s="296">
        <f>G224</f>
        <v>5090</v>
      </c>
      <c r="J224" s="296"/>
      <c r="K224" s="300"/>
      <c r="L224" s="300"/>
      <c r="M224" s="537"/>
    </row>
    <row r="225" spans="1:13" s="85" customFormat="1" ht="15" customHeight="1">
      <c r="A225" s="217"/>
      <c r="B225" s="75" t="s">
        <v>8</v>
      </c>
      <c r="C225" s="68" t="s">
        <v>9</v>
      </c>
      <c r="D225" s="155">
        <v>702</v>
      </c>
      <c r="E225" s="155">
        <v>830</v>
      </c>
      <c r="F225" s="581">
        <f t="shared" si="41"/>
        <v>1.1823361823361824</v>
      </c>
      <c r="G225" s="155">
        <f t="shared" si="42"/>
        <v>830</v>
      </c>
      <c r="H225" s="155"/>
      <c r="I225" s="296">
        <f>G225</f>
        <v>830</v>
      </c>
      <c r="J225" s="296"/>
      <c r="K225" s="300"/>
      <c r="L225" s="300"/>
      <c r="M225" s="537"/>
    </row>
    <row r="226" spans="1:13" s="85" customFormat="1" ht="15" customHeight="1">
      <c r="A226" s="217"/>
      <c r="B226" s="75" t="s">
        <v>10</v>
      </c>
      <c r="C226" s="68" t="s">
        <v>11</v>
      </c>
      <c r="D226" s="155">
        <v>4000</v>
      </c>
      <c r="E226" s="155">
        <v>4200</v>
      </c>
      <c r="F226" s="581">
        <f t="shared" si="41"/>
        <v>1.05</v>
      </c>
      <c r="G226" s="155">
        <f t="shared" si="42"/>
        <v>4200</v>
      </c>
      <c r="H226" s="155"/>
      <c r="I226" s="296"/>
      <c r="J226" s="296"/>
      <c r="K226" s="300"/>
      <c r="L226" s="300"/>
      <c r="M226" s="537"/>
    </row>
    <row r="227" spans="1:13" s="85" customFormat="1" ht="15" customHeight="1">
      <c r="A227" s="217"/>
      <c r="B227" s="75" t="s">
        <v>16</v>
      </c>
      <c r="C227" s="68" t="s">
        <v>95</v>
      </c>
      <c r="D227" s="155">
        <v>6960</v>
      </c>
      <c r="E227" s="155">
        <v>7100</v>
      </c>
      <c r="F227" s="581">
        <f t="shared" si="41"/>
        <v>1.0201149425287357</v>
      </c>
      <c r="G227" s="155">
        <f t="shared" si="42"/>
        <v>7100</v>
      </c>
      <c r="H227" s="155"/>
      <c r="I227" s="296"/>
      <c r="J227" s="296"/>
      <c r="K227" s="300"/>
      <c r="L227" s="300"/>
      <c r="M227" s="537"/>
    </row>
    <row r="228" spans="1:13" s="85" customFormat="1" ht="15" customHeight="1">
      <c r="A228" s="217"/>
      <c r="B228" s="75" t="s">
        <v>18</v>
      </c>
      <c r="C228" s="68" t="s">
        <v>19</v>
      </c>
      <c r="D228" s="155">
        <v>1000</v>
      </c>
      <c r="E228" s="155">
        <v>1000</v>
      </c>
      <c r="F228" s="581">
        <f t="shared" si="41"/>
        <v>1</v>
      </c>
      <c r="G228" s="155">
        <f t="shared" si="42"/>
        <v>1000</v>
      </c>
      <c r="H228" s="155"/>
      <c r="I228" s="296"/>
      <c r="J228" s="296"/>
      <c r="K228" s="300"/>
      <c r="L228" s="300"/>
      <c r="M228" s="537"/>
    </row>
    <row r="229" spans="1:13" s="85" customFormat="1" ht="15" customHeight="1">
      <c r="A229" s="217"/>
      <c r="B229" s="75" t="s">
        <v>22</v>
      </c>
      <c r="C229" s="68" t="s">
        <v>23</v>
      </c>
      <c r="D229" s="155">
        <v>907</v>
      </c>
      <c r="E229" s="155">
        <v>940</v>
      </c>
      <c r="F229" s="581">
        <f t="shared" si="41"/>
        <v>1.0363836824696802</v>
      </c>
      <c r="G229" s="155">
        <f t="shared" si="42"/>
        <v>940</v>
      </c>
      <c r="H229" s="155"/>
      <c r="I229" s="296"/>
      <c r="J229" s="296"/>
      <c r="K229" s="300"/>
      <c r="L229" s="300"/>
      <c r="M229" s="537"/>
    </row>
    <row r="230" spans="1:13" s="85" customFormat="1" ht="14.25" customHeight="1">
      <c r="A230" s="217"/>
      <c r="B230" s="75" t="s">
        <v>255</v>
      </c>
      <c r="C230" s="68" t="s">
        <v>259</v>
      </c>
      <c r="D230" s="155">
        <v>1000</v>
      </c>
      <c r="E230" s="155">
        <v>1000</v>
      </c>
      <c r="F230" s="581">
        <f t="shared" si="41"/>
        <v>1</v>
      </c>
      <c r="G230" s="155">
        <f t="shared" si="42"/>
        <v>1000</v>
      </c>
      <c r="H230" s="155"/>
      <c r="I230" s="296"/>
      <c r="J230" s="296"/>
      <c r="K230" s="300"/>
      <c r="L230" s="300"/>
      <c r="M230" s="537"/>
    </row>
    <row r="231" spans="1:13" s="85" customFormat="1" ht="14.25" customHeight="1">
      <c r="A231" s="217"/>
      <c r="B231" s="75" t="s">
        <v>256</v>
      </c>
      <c r="C231" s="68" t="s">
        <v>260</v>
      </c>
      <c r="D231" s="155">
        <v>0</v>
      </c>
      <c r="E231" s="155">
        <v>500</v>
      </c>
      <c r="F231" s="581">
        <v>0</v>
      </c>
      <c r="G231" s="155">
        <f t="shared" si="42"/>
        <v>500</v>
      </c>
      <c r="H231" s="155"/>
      <c r="I231" s="296"/>
      <c r="J231" s="296"/>
      <c r="K231" s="300"/>
      <c r="L231" s="300"/>
      <c r="M231" s="537"/>
    </row>
    <row r="232" spans="1:13" s="85" customFormat="1" ht="14.25" customHeight="1">
      <c r="A232" s="217"/>
      <c r="B232" s="75" t="s">
        <v>257</v>
      </c>
      <c r="C232" s="68" t="s">
        <v>261</v>
      </c>
      <c r="D232" s="155">
        <v>0</v>
      </c>
      <c r="E232" s="155">
        <v>1000</v>
      </c>
      <c r="F232" s="581">
        <v>0</v>
      </c>
      <c r="G232" s="155">
        <f t="shared" si="42"/>
        <v>1000</v>
      </c>
      <c r="H232" s="155"/>
      <c r="I232" s="296"/>
      <c r="J232" s="296"/>
      <c r="K232" s="300"/>
      <c r="L232" s="300"/>
      <c r="M232" s="537"/>
    </row>
    <row r="233" spans="1:13" s="85" customFormat="1" ht="15.75" customHeight="1">
      <c r="A233" s="213" t="s">
        <v>109</v>
      </c>
      <c r="B233" s="222"/>
      <c r="C233" s="105" t="s">
        <v>487</v>
      </c>
      <c r="D233" s="298">
        <f>D234+D238</f>
        <v>903981</v>
      </c>
      <c r="E233" s="298">
        <f>E234+E238</f>
        <v>993714</v>
      </c>
      <c r="F233" s="681">
        <f aca="true" t="shared" si="43" ref="F233:F239">E233/D233</f>
        <v>1.0992642544478257</v>
      </c>
      <c r="G233" s="298">
        <f aca="true" t="shared" si="44" ref="G233:M233">G234+G238</f>
        <v>993714</v>
      </c>
      <c r="H233" s="298">
        <f t="shared" si="44"/>
        <v>0</v>
      </c>
      <c r="I233" s="298">
        <f t="shared" si="44"/>
        <v>0</v>
      </c>
      <c r="J233" s="298">
        <f t="shared" si="44"/>
        <v>0</v>
      </c>
      <c r="K233" s="298">
        <f t="shared" si="44"/>
        <v>918934</v>
      </c>
      <c r="L233" s="298">
        <f t="shared" si="44"/>
        <v>74780</v>
      </c>
      <c r="M233" s="299">
        <f t="shared" si="44"/>
        <v>0</v>
      </c>
    </row>
    <row r="234" spans="1:13" s="85" customFormat="1" ht="27" customHeight="1">
      <c r="A234" s="215" t="s">
        <v>110</v>
      </c>
      <c r="B234" s="211"/>
      <c r="C234" s="130" t="s">
        <v>111</v>
      </c>
      <c r="D234" s="294">
        <f>D235+D236+D237</f>
        <v>595370</v>
      </c>
      <c r="E234" s="294">
        <f>E235+E236+E237</f>
        <v>918934</v>
      </c>
      <c r="F234" s="682">
        <f t="shared" si="43"/>
        <v>1.5434670876933672</v>
      </c>
      <c r="G234" s="294">
        <f aca="true" t="shared" si="45" ref="G234:M234">G235+G237</f>
        <v>918934</v>
      </c>
      <c r="H234" s="294">
        <f t="shared" si="45"/>
        <v>0</v>
      </c>
      <c r="I234" s="294">
        <f t="shared" si="45"/>
        <v>0</v>
      </c>
      <c r="J234" s="294">
        <f t="shared" si="45"/>
        <v>0</v>
      </c>
      <c r="K234" s="294">
        <f t="shared" si="45"/>
        <v>918934</v>
      </c>
      <c r="L234" s="294">
        <f t="shared" si="45"/>
        <v>0</v>
      </c>
      <c r="M234" s="295">
        <f t="shared" si="45"/>
        <v>0</v>
      </c>
    </row>
    <row r="235" spans="1:13" s="85" customFormat="1" ht="24" customHeight="1">
      <c r="A235" s="223"/>
      <c r="B235" s="220" t="s">
        <v>971</v>
      </c>
      <c r="C235" s="68" t="s">
        <v>973</v>
      </c>
      <c r="D235" s="300">
        <v>33000</v>
      </c>
      <c r="E235" s="300">
        <v>10000</v>
      </c>
      <c r="F235" s="536">
        <f t="shared" si="43"/>
        <v>0.30303030303030304</v>
      </c>
      <c r="G235" s="300">
        <f>E235</f>
        <v>10000</v>
      </c>
      <c r="H235" s="300"/>
      <c r="I235" s="300"/>
      <c r="J235" s="300"/>
      <c r="K235" s="300">
        <f>G235</f>
        <v>10000</v>
      </c>
      <c r="L235" s="300"/>
      <c r="M235" s="537"/>
    </row>
    <row r="236" spans="1:13" s="85" customFormat="1" ht="24" customHeight="1">
      <c r="A236" s="223"/>
      <c r="B236" s="220" t="s">
        <v>972</v>
      </c>
      <c r="C236" s="68" t="s">
        <v>974</v>
      </c>
      <c r="D236" s="300">
        <v>57600</v>
      </c>
      <c r="E236" s="300">
        <v>0</v>
      </c>
      <c r="F236" s="536">
        <f t="shared" si="43"/>
        <v>0</v>
      </c>
      <c r="G236" s="300">
        <f>E236</f>
        <v>0</v>
      </c>
      <c r="H236" s="300"/>
      <c r="I236" s="300"/>
      <c r="J236" s="300"/>
      <c r="K236" s="300">
        <f>G236</f>
        <v>0</v>
      </c>
      <c r="L236" s="300"/>
      <c r="M236" s="537"/>
    </row>
    <row r="237" spans="1:13" s="85" customFormat="1" ht="20.25" customHeight="1">
      <c r="A237" s="217"/>
      <c r="B237" s="75" t="s">
        <v>112</v>
      </c>
      <c r="C237" s="68" t="s">
        <v>250</v>
      </c>
      <c r="D237" s="155">
        <v>504770</v>
      </c>
      <c r="E237" s="155">
        <v>908934</v>
      </c>
      <c r="F237" s="536">
        <f t="shared" si="43"/>
        <v>1.8006894229054817</v>
      </c>
      <c r="G237" s="300">
        <f>E237</f>
        <v>908934</v>
      </c>
      <c r="H237" s="155">
        <v>0</v>
      </c>
      <c r="I237" s="296"/>
      <c r="J237" s="297">
        <v>0</v>
      </c>
      <c r="K237" s="300">
        <f>G237</f>
        <v>908934</v>
      </c>
      <c r="L237" s="300"/>
      <c r="M237" s="537"/>
    </row>
    <row r="238" spans="1:13" s="84" customFormat="1" ht="52.5" customHeight="1">
      <c r="A238" s="215" t="s">
        <v>113</v>
      </c>
      <c r="B238" s="211"/>
      <c r="C238" s="130" t="s">
        <v>324</v>
      </c>
      <c r="D238" s="294">
        <f>D239</f>
        <v>308611</v>
      </c>
      <c r="E238" s="294">
        <f>E239</f>
        <v>74780</v>
      </c>
      <c r="F238" s="682">
        <f t="shared" si="43"/>
        <v>0.24231151838398501</v>
      </c>
      <c r="G238" s="294">
        <f aca="true" t="shared" si="46" ref="G238:M238">G239</f>
        <v>74780</v>
      </c>
      <c r="H238" s="294">
        <f t="shared" si="46"/>
        <v>0</v>
      </c>
      <c r="I238" s="294">
        <f t="shared" si="46"/>
        <v>0</v>
      </c>
      <c r="J238" s="294">
        <f t="shared" si="46"/>
        <v>0</v>
      </c>
      <c r="K238" s="294">
        <f t="shared" si="46"/>
        <v>0</v>
      </c>
      <c r="L238" s="294">
        <f t="shared" si="46"/>
        <v>74780</v>
      </c>
      <c r="M238" s="295">
        <f t="shared" si="46"/>
        <v>0</v>
      </c>
    </row>
    <row r="239" spans="1:13" s="84" customFormat="1" ht="26.25" customHeight="1">
      <c r="A239" s="217"/>
      <c r="B239" s="75" t="s">
        <v>114</v>
      </c>
      <c r="C239" s="68" t="s">
        <v>536</v>
      </c>
      <c r="D239" s="155">
        <v>308611</v>
      </c>
      <c r="E239" s="155">
        <v>74780</v>
      </c>
      <c r="F239" s="536">
        <f t="shared" si="43"/>
        <v>0.24231151838398501</v>
      </c>
      <c r="G239" s="155">
        <f>E239</f>
        <v>74780</v>
      </c>
      <c r="H239" s="169">
        <f>H240</f>
        <v>0</v>
      </c>
      <c r="I239" s="155"/>
      <c r="J239" s="300"/>
      <c r="K239" s="300"/>
      <c r="L239" s="300">
        <f>G239</f>
        <v>74780</v>
      </c>
      <c r="M239" s="537"/>
    </row>
    <row r="240" spans="1:13" s="85" customFormat="1" ht="16.5" customHeight="1">
      <c r="A240" s="213" t="s">
        <v>115</v>
      </c>
      <c r="B240" s="222"/>
      <c r="C240" s="105" t="s">
        <v>116</v>
      </c>
      <c r="D240" s="298">
        <f>D241</f>
        <v>0</v>
      </c>
      <c r="E240" s="298">
        <f>E241</f>
        <v>496062</v>
      </c>
      <c r="F240" s="681">
        <v>0</v>
      </c>
      <c r="G240" s="298">
        <f aca="true" t="shared" si="47" ref="G240:M240">G241</f>
        <v>496062</v>
      </c>
      <c r="H240" s="298">
        <f t="shared" si="47"/>
        <v>0</v>
      </c>
      <c r="I240" s="298">
        <f t="shared" si="47"/>
        <v>0</v>
      </c>
      <c r="J240" s="298">
        <f t="shared" si="47"/>
        <v>0</v>
      </c>
      <c r="K240" s="298">
        <f t="shared" si="47"/>
        <v>0</v>
      </c>
      <c r="L240" s="298">
        <f t="shared" si="47"/>
        <v>0</v>
      </c>
      <c r="M240" s="299">
        <f t="shared" si="47"/>
        <v>0</v>
      </c>
    </row>
    <row r="241" spans="1:13" s="85" customFormat="1" ht="15" customHeight="1">
      <c r="A241" s="215" t="s">
        <v>117</v>
      </c>
      <c r="B241" s="211"/>
      <c r="C241" s="130" t="s">
        <v>118</v>
      </c>
      <c r="D241" s="294">
        <f>D242+D243</f>
        <v>0</v>
      </c>
      <c r="E241" s="294">
        <f>E242+E243</f>
        <v>496062</v>
      </c>
      <c r="F241" s="682">
        <v>0</v>
      </c>
      <c r="G241" s="294">
        <f aca="true" t="shared" si="48" ref="G241:M241">G242+G243</f>
        <v>496062</v>
      </c>
      <c r="H241" s="294">
        <f t="shared" si="48"/>
        <v>0</v>
      </c>
      <c r="I241" s="294">
        <f t="shared" si="48"/>
        <v>0</v>
      </c>
      <c r="J241" s="294">
        <f t="shared" si="48"/>
        <v>0</v>
      </c>
      <c r="K241" s="294">
        <f t="shared" si="48"/>
        <v>0</v>
      </c>
      <c r="L241" s="294">
        <f t="shared" si="48"/>
        <v>0</v>
      </c>
      <c r="M241" s="295">
        <f t="shared" si="48"/>
        <v>0</v>
      </c>
    </row>
    <row r="242" spans="1:13" s="85" customFormat="1" ht="17.25" customHeight="1">
      <c r="A242" s="217"/>
      <c r="B242" s="75" t="s">
        <v>119</v>
      </c>
      <c r="C242" s="68" t="s">
        <v>120</v>
      </c>
      <c r="D242" s="155">
        <v>0</v>
      </c>
      <c r="E242" s="155">
        <v>1000</v>
      </c>
      <c r="F242" s="536">
        <v>0</v>
      </c>
      <c r="G242" s="155">
        <f>E242</f>
        <v>1000</v>
      </c>
      <c r="H242" s="155">
        <v>0</v>
      </c>
      <c r="I242" s="296"/>
      <c r="J242" s="297">
        <v>0</v>
      </c>
      <c r="K242" s="300"/>
      <c r="L242" s="300"/>
      <c r="M242" s="537"/>
    </row>
    <row r="243" spans="1:13" s="85" customFormat="1" ht="17.25" customHeight="1">
      <c r="A243" s="217"/>
      <c r="B243" s="75" t="s">
        <v>119</v>
      </c>
      <c r="C243" s="68" t="s">
        <v>121</v>
      </c>
      <c r="D243" s="155">
        <v>0</v>
      </c>
      <c r="E243" s="155">
        <v>495062</v>
      </c>
      <c r="F243" s="536">
        <v>0</v>
      </c>
      <c r="G243" s="155">
        <f>E243</f>
        <v>495062</v>
      </c>
      <c r="H243" s="155">
        <v>0</v>
      </c>
      <c r="I243" s="296"/>
      <c r="J243" s="297">
        <v>0</v>
      </c>
      <c r="K243" s="300"/>
      <c r="L243" s="300"/>
      <c r="M243" s="537"/>
    </row>
    <row r="244" spans="1:13" s="85" customFormat="1" ht="16.5" customHeight="1">
      <c r="A244" s="213" t="s">
        <v>122</v>
      </c>
      <c r="B244" s="222"/>
      <c r="C244" s="105" t="s">
        <v>123</v>
      </c>
      <c r="D244" s="298">
        <f>D245+D264+D266+D281+D305+D315+D377+D391+D401+D403+D417+D446</f>
        <v>13578396</v>
      </c>
      <c r="E244" s="298">
        <f aca="true" t="shared" si="49" ref="E244:M244">E245+E264+E266+E281+E305+E315+E377+E391+E401+E403+E417+E446</f>
        <v>15260754</v>
      </c>
      <c r="F244" s="203">
        <f>E244/D244</f>
        <v>1.1238996122958853</v>
      </c>
      <c r="G244" s="298">
        <f t="shared" si="49"/>
        <v>14572719</v>
      </c>
      <c r="H244" s="298">
        <f t="shared" si="49"/>
        <v>8649093</v>
      </c>
      <c r="I244" s="298">
        <f t="shared" si="49"/>
        <v>1511833</v>
      </c>
      <c r="J244" s="298">
        <f t="shared" si="49"/>
        <v>1996483</v>
      </c>
      <c r="K244" s="298">
        <f t="shared" si="49"/>
        <v>0</v>
      </c>
      <c r="L244" s="298">
        <f t="shared" si="49"/>
        <v>0</v>
      </c>
      <c r="M244" s="299">
        <f t="shared" si="49"/>
        <v>688035</v>
      </c>
    </row>
    <row r="245" spans="1:13" s="85" customFormat="1" ht="27.75" customHeight="1">
      <c r="A245" s="215" t="s">
        <v>124</v>
      </c>
      <c r="B245" s="211"/>
      <c r="C245" s="130" t="s">
        <v>125</v>
      </c>
      <c r="D245" s="294">
        <f>SUM(D246:D263)</f>
        <v>1164924</v>
      </c>
      <c r="E245" s="294">
        <f>SUM(E246:E263)</f>
        <v>1358622</v>
      </c>
      <c r="F245" s="682">
        <f aca="true" t="shared" si="50" ref="F245:F307">E245/D245</f>
        <v>1.1662752248215333</v>
      </c>
      <c r="G245" s="294">
        <f>SUM(G246:G263)</f>
        <v>1358622</v>
      </c>
      <c r="H245" s="294">
        <f aca="true" t="shared" si="51" ref="H245:M245">SUM(H246:H263)</f>
        <v>483568</v>
      </c>
      <c r="I245" s="294">
        <f t="shared" si="51"/>
        <v>87185</v>
      </c>
      <c r="J245" s="294">
        <f t="shared" si="51"/>
        <v>661890</v>
      </c>
      <c r="K245" s="294">
        <f t="shared" si="51"/>
        <v>0</v>
      </c>
      <c r="L245" s="294">
        <f t="shared" si="51"/>
        <v>0</v>
      </c>
      <c r="M245" s="295">
        <f t="shared" si="51"/>
        <v>0</v>
      </c>
    </row>
    <row r="246" spans="1:13" s="85" customFormat="1" ht="27.75" customHeight="1">
      <c r="A246" s="315"/>
      <c r="B246" s="308" t="s">
        <v>130</v>
      </c>
      <c r="C246" s="68" t="s">
        <v>975</v>
      </c>
      <c r="D246" s="307">
        <v>556884</v>
      </c>
      <c r="E246" s="307">
        <v>661890</v>
      </c>
      <c r="F246" s="581">
        <f>E246/D246</f>
        <v>1.1885599155299846</v>
      </c>
      <c r="G246" s="307">
        <f>E246</f>
        <v>661890</v>
      </c>
      <c r="H246" s="307"/>
      <c r="I246" s="307"/>
      <c r="J246" s="307">
        <f>G246</f>
        <v>661890</v>
      </c>
      <c r="K246" s="307"/>
      <c r="L246" s="307"/>
      <c r="M246" s="360"/>
    </row>
    <row r="247" spans="1:13" s="85" customFormat="1" ht="21" customHeight="1">
      <c r="A247" s="218"/>
      <c r="B247" s="75" t="s">
        <v>2</v>
      </c>
      <c r="C247" s="68" t="s">
        <v>3</v>
      </c>
      <c r="D247" s="155">
        <v>360872</v>
      </c>
      <c r="E247" s="155">
        <v>440498</v>
      </c>
      <c r="F247" s="536">
        <f t="shared" si="50"/>
        <v>1.2206488727304972</v>
      </c>
      <c r="G247" s="155">
        <f>E247</f>
        <v>440498</v>
      </c>
      <c r="H247" s="155">
        <f>G247</f>
        <v>440498</v>
      </c>
      <c r="I247" s="296"/>
      <c r="J247" s="297">
        <v>0</v>
      </c>
      <c r="K247" s="300"/>
      <c r="L247" s="300"/>
      <c r="M247" s="537"/>
    </row>
    <row r="248" spans="1:13" s="85" customFormat="1" ht="15.75" customHeight="1">
      <c r="A248" s="218"/>
      <c r="B248" s="75" t="s">
        <v>6</v>
      </c>
      <c r="C248" s="68" t="s">
        <v>7</v>
      </c>
      <c r="D248" s="155">
        <v>26476</v>
      </c>
      <c r="E248" s="155">
        <v>39070</v>
      </c>
      <c r="F248" s="536">
        <f t="shared" si="50"/>
        <v>1.4756760840006042</v>
      </c>
      <c r="G248" s="155">
        <f aca="true" t="shared" si="52" ref="G248:G263">E248</f>
        <v>39070</v>
      </c>
      <c r="H248" s="155">
        <f>G248</f>
        <v>39070</v>
      </c>
      <c r="I248" s="296"/>
      <c r="J248" s="297">
        <v>0</v>
      </c>
      <c r="K248" s="300"/>
      <c r="L248" s="300"/>
      <c r="M248" s="537"/>
    </row>
    <row r="249" spans="1:13" s="85" customFormat="1" ht="15" customHeight="1">
      <c r="A249" s="218"/>
      <c r="B249" s="221" t="s">
        <v>56</v>
      </c>
      <c r="C249" s="68" t="s">
        <v>34</v>
      </c>
      <c r="D249" s="155">
        <v>59603</v>
      </c>
      <c r="E249" s="155">
        <v>75436</v>
      </c>
      <c r="F249" s="536">
        <f t="shared" si="50"/>
        <v>1.265640991225274</v>
      </c>
      <c r="G249" s="155">
        <f t="shared" si="52"/>
        <v>75436</v>
      </c>
      <c r="H249" s="155">
        <v>0</v>
      </c>
      <c r="I249" s="296">
        <f>E249</f>
        <v>75436</v>
      </c>
      <c r="J249" s="297">
        <v>0</v>
      </c>
      <c r="K249" s="300"/>
      <c r="L249" s="300"/>
      <c r="M249" s="537"/>
    </row>
    <row r="250" spans="1:13" s="85" customFormat="1" ht="15" customHeight="1">
      <c r="A250" s="218"/>
      <c r="B250" s="221" t="s">
        <v>8</v>
      </c>
      <c r="C250" s="68" t="s">
        <v>9</v>
      </c>
      <c r="D250" s="155">
        <v>9808</v>
      </c>
      <c r="E250" s="155">
        <v>11749</v>
      </c>
      <c r="F250" s="536">
        <f t="shared" si="50"/>
        <v>1.197899673735726</v>
      </c>
      <c r="G250" s="155">
        <f t="shared" si="52"/>
        <v>11749</v>
      </c>
      <c r="H250" s="155">
        <v>0</v>
      </c>
      <c r="I250" s="296">
        <f>E250</f>
        <v>11749</v>
      </c>
      <c r="J250" s="297">
        <v>0</v>
      </c>
      <c r="K250" s="300"/>
      <c r="L250" s="300"/>
      <c r="M250" s="537"/>
    </row>
    <row r="251" spans="1:13" s="85" customFormat="1" ht="15" customHeight="1">
      <c r="A251" s="218"/>
      <c r="B251" s="221" t="s">
        <v>569</v>
      </c>
      <c r="C251" s="68" t="s">
        <v>570</v>
      </c>
      <c r="D251" s="155">
        <v>4000</v>
      </c>
      <c r="E251" s="155">
        <v>4000</v>
      </c>
      <c r="F251" s="536">
        <f t="shared" si="50"/>
        <v>1</v>
      </c>
      <c r="G251" s="155">
        <f t="shared" si="52"/>
        <v>4000</v>
      </c>
      <c r="H251" s="155">
        <f>G251</f>
        <v>4000</v>
      </c>
      <c r="I251" s="296"/>
      <c r="J251" s="297"/>
      <c r="K251" s="300"/>
      <c r="L251" s="300"/>
      <c r="M251" s="537"/>
    </row>
    <row r="252" spans="1:13" s="85" customFormat="1" ht="16.5" customHeight="1">
      <c r="A252" s="218"/>
      <c r="B252" s="221" t="s">
        <v>10</v>
      </c>
      <c r="C252" s="68" t="s">
        <v>127</v>
      </c>
      <c r="D252" s="155">
        <v>60112</v>
      </c>
      <c r="E252" s="155">
        <v>61855</v>
      </c>
      <c r="F252" s="536">
        <f t="shared" si="50"/>
        <v>1.0289958743678467</v>
      </c>
      <c r="G252" s="155">
        <f t="shared" si="52"/>
        <v>61855</v>
      </c>
      <c r="H252" s="155">
        <v>0</v>
      </c>
      <c r="I252" s="296"/>
      <c r="J252" s="297">
        <v>0</v>
      </c>
      <c r="K252" s="300"/>
      <c r="L252" s="300"/>
      <c r="M252" s="537"/>
    </row>
    <row r="253" spans="1:13" s="85" customFormat="1" ht="16.5" customHeight="1">
      <c r="A253" s="218"/>
      <c r="B253" s="221" t="s">
        <v>12</v>
      </c>
      <c r="C253" s="68" t="s">
        <v>93</v>
      </c>
      <c r="D253" s="155">
        <v>9900</v>
      </c>
      <c r="E253" s="155">
        <v>11880</v>
      </c>
      <c r="F253" s="536">
        <f t="shared" si="50"/>
        <v>1.2</v>
      </c>
      <c r="G253" s="155">
        <f t="shared" si="52"/>
        <v>11880</v>
      </c>
      <c r="H253" s="155">
        <v>0</v>
      </c>
      <c r="I253" s="296"/>
      <c r="J253" s="297">
        <v>0</v>
      </c>
      <c r="K253" s="300"/>
      <c r="L253" s="300"/>
      <c r="M253" s="537"/>
    </row>
    <row r="254" spans="1:13" s="85" customFormat="1" ht="16.5" customHeight="1">
      <c r="A254" s="218"/>
      <c r="B254" s="221" t="s">
        <v>14</v>
      </c>
      <c r="C254" s="68" t="s">
        <v>94</v>
      </c>
      <c r="D254" s="155">
        <v>30000</v>
      </c>
      <c r="E254" s="155">
        <v>0</v>
      </c>
      <c r="F254" s="536">
        <f t="shared" si="50"/>
        <v>0</v>
      </c>
      <c r="G254" s="155">
        <f t="shared" si="52"/>
        <v>0</v>
      </c>
      <c r="H254" s="155"/>
      <c r="I254" s="296"/>
      <c r="J254" s="297"/>
      <c r="K254" s="300"/>
      <c r="L254" s="300"/>
      <c r="M254" s="537"/>
    </row>
    <row r="255" spans="1:13" s="85" customFormat="1" ht="16.5" customHeight="1">
      <c r="A255" s="218"/>
      <c r="B255" s="221" t="s">
        <v>76</v>
      </c>
      <c r="C255" s="68" t="s">
        <v>77</v>
      </c>
      <c r="D255" s="155">
        <v>2000</v>
      </c>
      <c r="E255" s="155">
        <v>2000</v>
      </c>
      <c r="F255" s="536">
        <f t="shared" si="50"/>
        <v>1</v>
      </c>
      <c r="G255" s="155">
        <f t="shared" si="52"/>
        <v>2000</v>
      </c>
      <c r="H255" s="155">
        <v>0</v>
      </c>
      <c r="I255" s="296"/>
      <c r="J255" s="297">
        <v>0</v>
      </c>
      <c r="K255" s="300"/>
      <c r="L255" s="300"/>
      <c r="M255" s="537"/>
    </row>
    <row r="256" spans="1:13" s="85" customFormat="1" ht="16.5" customHeight="1">
      <c r="A256" s="218"/>
      <c r="B256" s="221" t="s">
        <v>16</v>
      </c>
      <c r="C256" s="68" t="s">
        <v>95</v>
      </c>
      <c r="D256" s="155">
        <v>12315</v>
      </c>
      <c r="E256" s="155">
        <v>12672</v>
      </c>
      <c r="F256" s="536">
        <f t="shared" si="50"/>
        <v>1.0289890377588307</v>
      </c>
      <c r="G256" s="155">
        <f t="shared" si="52"/>
        <v>12672</v>
      </c>
      <c r="H256" s="155">
        <v>0</v>
      </c>
      <c r="I256" s="296"/>
      <c r="J256" s="297">
        <v>0</v>
      </c>
      <c r="K256" s="300"/>
      <c r="L256" s="300"/>
      <c r="M256" s="537"/>
    </row>
    <row r="257" spans="1:13" s="85" customFormat="1" ht="16.5" customHeight="1">
      <c r="A257" s="218"/>
      <c r="B257" s="221" t="s">
        <v>571</v>
      </c>
      <c r="C257" s="69" t="s">
        <v>572</v>
      </c>
      <c r="D257" s="155">
        <v>500</v>
      </c>
      <c r="E257" s="155">
        <v>515</v>
      </c>
      <c r="F257" s="536">
        <v>0</v>
      </c>
      <c r="G257" s="155">
        <f t="shared" si="52"/>
        <v>515</v>
      </c>
      <c r="H257" s="155"/>
      <c r="I257" s="296"/>
      <c r="J257" s="297"/>
      <c r="K257" s="300"/>
      <c r="L257" s="300"/>
      <c r="M257" s="537"/>
    </row>
    <row r="258" spans="1:13" s="85" customFormat="1" ht="16.5" customHeight="1">
      <c r="A258" s="218"/>
      <c r="B258" s="221" t="s">
        <v>254</v>
      </c>
      <c r="C258" s="68" t="s">
        <v>258</v>
      </c>
      <c r="D258" s="155">
        <v>3000</v>
      </c>
      <c r="E258" s="155">
        <v>3000</v>
      </c>
      <c r="F258" s="536">
        <f t="shared" si="50"/>
        <v>1</v>
      </c>
      <c r="G258" s="155">
        <f t="shared" si="52"/>
        <v>3000</v>
      </c>
      <c r="H258" s="155"/>
      <c r="I258" s="296"/>
      <c r="J258" s="297"/>
      <c r="K258" s="300"/>
      <c r="L258" s="300"/>
      <c r="M258" s="537"/>
    </row>
    <row r="259" spans="1:13" s="85" customFormat="1" ht="15" customHeight="1">
      <c r="A259" s="218"/>
      <c r="B259" s="221" t="s">
        <v>18</v>
      </c>
      <c r="C259" s="68" t="s">
        <v>19</v>
      </c>
      <c r="D259" s="155">
        <v>1300</v>
      </c>
      <c r="E259" s="155">
        <v>1338</v>
      </c>
      <c r="F259" s="536">
        <f t="shared" si="50"/>
        <v>1.0292307692307692</v>
      </c>
      <c r="G259" s="155">
        <f t="shared" si="52"/>
        <v>1338</v>
      </c>
      <c r="H259" s="155">
        <v>0</v>
      </c>
      <c r="I259" s="296"/>
      <c r="J259" s="297">
        <v>0</v>
      </c>
      <c r="K259" s="300"/>
      <c r="L259" s="300"/>
      <c r="M259" s="537"/>
    </row>
    <row r="260" spans="1:13" s="85" customFormat="1" ht="17.25" customHeight="1">
      <c r="A260" s="218"/>
      <c r="B260" s="221" t="s">
        <v>22</v>
      </c>
      <c r="C260" s="68" t="s">
        <v>23</v>
      </c>
      <c r="D260" s="155">
        <v>20500</v>
      </c>
      <c r="E260" s="155">
        <v>24901</v>
      </c>
      <c r="F260" s="536">
        <f t="shared" si="50"/>
        <v>1.2146829268292683</v>
      </c>
      <c r="G260" s="155">
        <f t="shared" si="52"/>
        <v>24901</v>
      </c>
      <c r="H260" s="155">
        <v>0</v>
      </c>
      <c r="I260" s="296"/>
      <c r="J260" s="297">
        <v>0</v>
      </c>
      <c r="K260" s="300"/>
      <c r="L260" s="300"/>
      <c r="M260" s="537"/>
    </row>
    <row r="261" spans="1:13" s="85" customFormat="1" ht="17.25" customHeight="1">
      <c r="A261" s="218"/>
      <c r="B261" s="221" t="s">
        <v>255</v>
      </c>
      <c r="C261" s="68" t="s">
        <v>707</v>
      </c>
      <c r="D261" s="155">
        <v>2000</v>
      </c>
      <c r="E261" s="155">
        <v>2000</v>
      </c>
      <c r="F261" s="536">
        <v>0</v>
      </c>
      <c r="G261" s="155">
        <f t="shared" si="52"/>
        <v>2000</v>
      </c>
      <c r="H261" s="155"/>
      <c r="I261" s="296"/>
      <c r="J261" s="297"/>
      <c r="K261" s="300"/>
      <c r="L261" s="300"/>
      <c r="M261" s="537"/>
    </row>
    <row r="262" spans="1:13" s="85" customFormat="1" ht="17.25" customHeight="1">
      <c r="A262" s="218"/>
      <c r="B262" s="221" t="s">
        <v>256</v>
      </c>
      <c r="C262" s="68" t="s">
        <v>260</v>
      </c>
      <c r="D262" s="155">
        <v>1100</v>
      </c>
      <c r="E262" s="155">
        <v>1132</v>
      </c>
      <c r="F262" s="536">
        <f t="shared" si="50"/>
        <v>1.029090909090909</v>
      </c>
      <c r="G262" s="155">
        <f t="shared" si="52"/>
        <v>1132</v>
      </c>
      <c r="H262" s="155"/>
      <c r="I262" s="296"/>
      <c r="J262" s="297"/>
      <c r="K262" s="300"/>
      <c r="L262" s="300"/>
      <c r="M262" s="537"/>
    </row>
    <row r="263" spans="1:13" s="85" customFormat="1" ht="17.25" customHeight="1">
      <c r="A263" s="218"/>
      <c r="B263" s="221" t="s">
        <v>257</v>
      </c>
      <c r="C263" s="68" t="s">
        <v>261</v>
      </c>
      <c r="D263" s="155">
        <v>4554</v>
      </c>
      <c r="E263" s="155">
        <v>4686</v>
      </c>
      <c r="F263" s="536">
        <f t="shared" si="50"/>
        <v>1.0289855072463767</v>
      </c>
      <c r="G263" s="155">
        <f t="shared" si="52"/>
        <v>4686</v>
      </c>
      <c r="H263" s="155"/>
      <c r="I263" s="296"/>
      <c r="J263" s="297"/>
      <c r="K263" s="300"/>
      <c r="L263" s="300"/>
      <c r="M263" s="537"/>
    </row>
    <row r="264" spans="1:13" s="85" customFormat="1" ht="18.75" customHeight="1">
      <c r="A264" s="215" t="s">
        <v>343</v>
      </c>
      <c r="B264" s="211"/>
      <c r="C264" s="130" t="s">
        <v>342</v>
      </c>
      <c r="D264" s="294">
        <f>D265</f>
        <v>291387</v>
      </c>
      <c r="E264" s="294">
        <f>E265</f>
        <v>300505</v>
      </c>
      <c r="F264" s="682">
        <f t="shared" si="50"/>
        <v>1.0312917185735808</v>
      </c>
      <c r="G264" s="294">
        <f aca="true" t="shared" si="53" ref="G264:M264">G265</f>
        <v>300505</v>
      </c>
      <c r="H264" s="294">
        <f t="shared" si="53"/>
        <v>0</v>
      </c>
      <c r="I264" s="294">
        <f t="shared" si="53"/>
        <v>0</v>
      </c>
      <c r="J264" s="294">
        <f t="shared" si="53"/>
        <v>300505</v>
      </c>
      <c r="K264" s="294">
        <f t="shared" si="53"/>
        <v>0</v>
      </c>
      <c r="L264" s="294">
        <f t="shared" si="53"/>
        <v>0</v>
      </c>
      <c r="M264" s="295">
        <f t="shared" si="53"/>
        <v>0</v>
      </c>
    </row>
    <row r="265" spans="1:13" s="85" customFormat="1" ht="21.75" customHeight="1">
      <c r="A265" s="218"/>
      <c r="B265" s="75" t="s">
        <v>130</v>
      </c>
      <c r="C265" s="68" t="s">
        <v>975</v>
      </c>
      <c r="D265" s="155">
        <v>291387</v>
      </c>
      <c r="E265" s="155">
        <v>300505</v>
      </c>
      <c r="F265" s="536">
        <f t="shared" si="50"/>
        <v>1.0312917185735808</v>
      </c>
      <c r="G265" s="155">
        <f>E265</f>
        <v>300505</v>
      </c>
      <c r="H265" s="155">
        <v>0</v>
      </c>
      <c r="I265" s="296"/>
      <c r="J265" s="296">
        <f>G265</f>
        <v>300505</v>
      </c>
      <c r="K265" s="300"/>
      <c r="L265" s="300"/>
      <c r="M265" s="537"/>
    </row>
    <row r="266" spans="1:13" s="85" customFormat="1" ht="18.75" customHeight="1">
      <c r="A266" s="215" t="s">
        <v>132</v>
      </c>
      <c r="B266" s="211"/>
      <c r="C266" s="130" t="s">
        <v>133</v>
      </c>
      <c r="D266" s="294">
        <f>SUM(D267:D280)</f>
        <v>656051</v>
      </c>
      <c r="E266" s="294">
        <f>SUM(E267:E280)</f>
        <v>765601</v>
      </c>
      <c r="F266" s="682">
        <f t="shared" si="50"/>
        <v>1.166983969234099</v>
      </c>
      <c r="G266" s="294">
        <f>SUM(G267:G280)</f>
        <v>765601</v>
      </c>
      <c r="H266" s="294">
        <f aca="true" t="shared" si="54" ref="H266:M266">SUM(H267:H280)</f>
        <v>440163</v>
      </c>
      <c r="I266" s="294">
        <f t="shared" si="54"/>
        <v>80022</v>
      </c>
      <c r="J266" s="294">
        <f t="shared" si="54"/>
        <v>199750</v>
      </c>
      <c r="K266" s="294">
        <f t="shared" si="54"/>
        <v>0</v>
      </c>
      <c r="L266" s="294">
        <f t="shared" si="54"/>
        <v>0</v>
      </c>
      <c r="M266" s="295">
        <f t="shared" si="54"/>
        <v>0</v>
      </c>
    </row>
    <row r="267" spans="1:13" s="85" customFormat="1" ht="24" customHeight="1">
      <c r="A267" s="315"/>
      <c r="B267" s="308" t="s">
        <v>130</v>
      </c>
      <c r="C267" s="68" t="s">
        <v>975</v>
      </c>
      <c r="D267" s="307">
        <v>209965</v>
      </c>
      <c r="E267" s="307">
        <v>199750</v>
      </c>
      <c r="F267" s="581">
        <f>E267/D267</f>
        <v>0.95134903436287</v>
      </c>
      <c r="G267" s="307">
        <f>E267</f>
        <v>199750</v>
      </c>
      <c r="H267" s="307"/>
      <c r="I267" s="307"/>
      <c r="J267" s="307">
        <f>G267</f>
        <v>199750</v>
      </c>
      <c r="K267" s="307"/>
      <c r="L267" s="307"/>
      <c r="M267" s="360"/>
    </row>
    <row r="268" spans="1:13" s="85" customFormat="1" ht="24" customHeight="1">
      <c r="A268" s="315"/>
      <c r="B268" s="308" t="s">
        <v>682</v>
      </c>
      <c r="C268" s="131" t="s">
        <v>137</v>
      </c>
      <c r="D268" s="307">
        <v>1135</v>
      </c>
      <c r="E268" s="307">
        <v>0</v>
      </c>
      <c r="F268" s="581">
        <f>E268/D268</f>
        <v>0</v>
      </c>
      <c r="G268" s="307">
        <f>E268</f>
        <v>0</v>
      </c>
      <c r="H268" s="307"/>
      <c r="I268" s="307"/>
      <c r="J268" s="307"/>
      <c r="K268" s="307"/>
      <c r="L268" s="307"/>
      <c r="M268" s="360"/>
    </row>
    <row r="269" spans="1:13" s="85" customFormat="1" ht="22.5" customHeight="1">
      <c r="A269" s="218"/>
      <c r="B269" s="75" t="s">
        <v>2</v>
      </c>
      <c r="C269" s="68" t="s">
        <v>3</v>
      </c>
      <c r="D269" s="155">
        <v>328066</v>
      </c>
      <c r="E269" s="155">
        <v>404717</v>
      </c>
      <c r="F269" s="581">
        <f>E269/D269</f>
        <v>1.2336450592258874</v>
      </c>
      <c r="G269" s="155">
        <f>E269</f>
        <v>404717</v>
      </c>
      <c r="H269" s="155">
        <f>G269</f>
        <v>404717</v>
      </c>
      <c r="I269" s="296"/>
      <c r="J269" s="297">
        <v>0</v>
      </c>
      <c r="K269" s="300"/>
      <c r="L269" s="300"/>
      <c r="M269" s="537"/>
    </row>
    <row r="270" spans="1:13" s="85" customFormat="1" ht="17.25" customHeight="1">
      <c r="A270" s="218"/>
      <c r="B270" s="75" t="s">
        <v>6</v>
      </c>
      <c r="C270" s="68" t="s">
        <v>7</v>
      </c>
      <c r="D270" s="155">
        <v>21292</v>
      </c>
      <c r="E270" s="155">
        <v>35446</v>
      </c>
      <c r="F270" s="536">
        <f t="shared" si="50"/>
        <v>1.6647567161375165</v>
      </c>
      <c r="G270" s="155">
        <f aca="true" t="shared" si="55" ref="G270:G280">E270</f>
        <v>35446</v>
      </c>
      <c r="H270" s="155">
        <f>G270</f>
        <v>35446</v>
      </c>
      <c r="I270" s="296"/>
      <c r="J270" s="297">
        <v>0</v>
      </c>
      <c r="K270" s="300"/>
      <c r="L270" s="300"/>
      <c r="M270" s="537"/>
    </row>
    <row r="271" spans="1:13" s="85" customFormat="1" ht="15.75" customHeight="1">
      <c r="A271" s="218"/>
      <c r="B271" s="221" t="s">
        <v>56</v>
      </c>
      <c r="C271" s="68" t="s">
        <v>34</v>
      </c>
      <c r="D271" s="155">
        <v>50979</v>
      </c>
      <c r="E271" s="155">
        <v>69238</v>
      </c>
      <c r="F271" s="536">
        <f t="shared" si="50"/>
        <v>1.3581670884089527</v>
      </c>
      <c r="G271" s="155">
        <f t="shared" si="55"/>
        <v>69238</v>
      </c>
      <c r="H271" s="155">
        <v>0</v>
      </c>
      <c r="I271" s="296">
        <f>G271</f>
        <v>69238</v>
      </c>
      <c r="J271" s="297">
        <v>0</v>
      </c>
      <c r="K271" s="300"/>
      <c r="L271" s="300"/>
      <c r="M271" s="537"/>
    </row>
    <row r="272" spans="1:13" s="85" customFormat="1" ht="14.25" customHeight="1">
      <c r="A272" s="218"/>
      <c r="B272" s="221" t="s">
        <v>8</v>
      </c>
      <c r="C272" s="68" t="s">
        <v>9</v>
      </c>
      <c r="D272" s="155">
        <v>8283</v>
      </c>
      <c r="E272" s="155">
        <v>10784</v>
      </c>
      <c r="F272" s="536">
        <f t="shared" si="50"/>
        <v>1.301943740190752</v>
      </c>
      <c r="G272" s="155">
        <f t="shared" si="55"/>
        <v>10784</v>
      </c>
      <c r="H272" s="155">
        <v>0</v>
      </c>
      <c r="I272" s="296">
        <f>G272</f>
        <v>10784</v>
      </c>
      <c r="J272" s="297">
        <v>0</v>
      </c>
      <c r="K272" s="300"/>
      <c r="L272" s="300"/>
      <c r="M272" s="537"/>
    </row>
    <row r="273" spans="1:13" s="85" customFormat="1" ht="14.25" customHeight="1">
      <c r="A273" s="218"/>
      <c r="B273" s="75" t="s">
        <v>10</v>
      </c>
      <c r="C273" s="69" t="s">
        <v>251</v>
      </c>
      <c r="D273" s="155">
        <v>9000</v>
      </c>
      <c r="E273" s="155">
        <v>9261</v>
      </c>
      <c r="F273" s="536">
        <f t="shared" si="50"/>
        <v>1.029</v>
      </c>
      <c r="G273" s="155">
        <f t="shared" si="55"/>
        <v>9261</v>
      </c>
      <c r="H273" s="155">
        <v>0</v>
      </c>
      <c r="I273" s="296"/>
      <c r="J273" s="297">
        <v>0</v>
      </c>
      <c r="K273" s="300"/>
      <c r="L273" s="300"/>
      <c r="M273" s="537"/>
    </row>
    <row r="274" spans="1:13" s="85" customFormat="1" ht="14.25" customHeight="1">
      <c r="A274" s="218"/>
      <c r="B274" s="75" t="s">
        <v>12</v>
      </c>
      <c r="C274" s="69" t="s">
        <v>93</v>
      </c>
      <c r="D274" s="155">
        <v>2300</v>
      </c>
      <c r="E274" s="155">
        <v>2760</v>
      </c>
      <c r="F274" s="536">
        <f t="shared" si="50"/>
        <v>1.2</v>
      </c>
      <c r="G274" s="155">
        <f t="shared" si="55"/>
        <v>2760</v>
      </c>
      <c r="H274" s="155">
        <v>0</v>
      </c>
      <c r="I274" s="296"/>
      <c r="J274" s="297">
        <v>0</v>
      </c>
      <c r="K274" s="300"/>
      <c r="L274" s="300"/>
      <c r="M274" s="537"/>
    </row>
    <row r="275" spans="1:13" s="85" customFormat="1" ht="14.25" customHeight="1">
      <c r="A275" s="218"/>
      <c r="B275" s="75" t="s">
        <v>76</v>
      </c>
      <c r="C275" s="68" t="s">
        <v>77</v>
      </c>
      <c r="D275" s="155">
        <v>1500</v>
      </c>
      <c r="E275" s="155">
        <v>1500</v>
      </c>
      <c r="F275" s="536">
        <v>0</v>
      </c>
      <c r="G275" s="155">
        <f t="shared" si="55"/>
        <v>1500</v>
      </c>
      <c r="H275" s="155"/>
      <c r="I275" s="296"/>
      <c r="J275" s="297"/>
      <c r="K275" s="300"/>
      <c r="L275" s="300"/>
      <c r="M275" s="537"/>
    </row>
    <row r="276" spans="1:13" s="85" customFormat="1" ht="15" customHeight="1">
      <c r="A276" s="218"/>
      <c r="B276" s="75" t="s">
        <v>16</v>
      </c>
      <c r="C276" s="69" t="s">
        <v>95</v>
      </c>
      <c r="D276" s="155">
        <v>2300</v>
      </c>
      <c r="E276" s="155">
        <v>2367</v>
      </c>
      <c r="F276" s="536">
        <f t="shared" si="50"/>
        <v>1.0291304347826087</v>
      </c>
      <c r="G276" s="155">
        <f t="shared" si="55"/>
        <v>2367</v>
      </c>
      <c r="H276" s="155">
        <v>0</v>
      </c>
      <c r="I276" s="296"/>
      <c r="J276" s="297">
        <v>0</v>
      </c>
      <c r="K276" s="300"/>
      <c r="L276" s="300"/>
      <c r="M276" s="537"/>
    </row>
    <row r="277" spans="1:13" s="85" customFormat="1" ht="15" customHeight="1">
      <c r="A277" s="218"/>
      <c r="B277" s="75" t="s">
        <v>571</v>
      </c>
      <c r="C277" s="69" t="s">
        <v>572</v>
      </c>
      <c r="D277" s="155">
        <v>500</v>
      </c>
      <c r="E277" s="155">
        <v>515</v>
      </c>
      <c r="F277" s="536">
        <v>0</v>
      </c>
      <c r="G277" s="155">
        <f t="shared" si="55"/>
        <v>515</v>
      </c>
      <c r="H277" s="155"/>
      <c r="I277" s="296"/>
      <c r="J277" s="297"/>
      <c r="K277" s="300"/>
      <c r="L277" s="300"/>
      <c r="M277" s="537"/>
    </row>
    <row r="278" spans="1:13" s="85" customFormat="1" ht="15" customHeight="1">
      <c r="A278" s="218"/>
      <c r="B278" s="75" t="s">
        <v>254</v>
      </c>
      <c r="C278" s="68" t="s">
        <v>258</v>
      </c>
      <c r="D278" s="155">
        <v>650</v>
      </c>
      <c r="E278" s="155">
        <v>669</v>
      </c>
      <c r="F278" s="536">
        <f t="shared" si="50"/>
        <v>1.0292307692307692</v>
      </c>
      <c r="G278" s="155">
        <f t="shared" si="55"/>
        <v>669</v>
      </c>
      <c r="H278" s="155"/>
      <c r="I278" s="296"/>
      <c r="J278" s="297"/>
      <c r="K278" s="300"/>
      <c r="L278" s="300"/>
      <c r="M278" s="537"/>
    </row>
    <row r="279" spans="1:13" s="85" customFormat="1" ht="18.75" customHeight="1">
      <c r="A279" s="218"/>
      <c r="B279" s="75" t="s">
        <v>22</v>
      </c>
      <c r="C279" s="69" t="s">
        <v>23</v>
      </c>
      <c r="D279" s="155">
        <v>18081</v>
      </c>
      <c r="E279" s="155">
        <v>26594</v>
      </c>
      <c r="F279" s="536">
        <f t="shared" si="50"/>
        <v>1.47082572866545</v>
      </c>
      <c r="G279" s="155">
        <f t="shared" si="55"/>
        <v>26594</v>
      </c>
      <c r="H279" s="155">
        <v>0</v>
      </c>
      <c r="I279" s="296"/>
      <c r="J279" s="297">
        <v>0</v>
      </c>
      <c r="K279" s="300"/>
      <c r="L279" s="300"/>
      <c r="M279" s="537"/>
    </row>
    <row r="280" spans="1:13" s="85" customFormat="1" ht="18.75" customHeight="1">
      <c r="A280" s="218"/>
      <c r="B280" s="75" t="s">
        <v>256</v>
      </c>
      <c r="C280" s="68" t="s">
        <v>260</v>
      </c>
      <c r="D280" s="155">
        <v>2000</v>
      </c>
      <c r="E280" s="155">
        <v>2000</v>
      </c>
      <c r="F280" s="536">
        <v>0</v>
      </c>
      <c r="G280" s="155">
        <f t="shared" si="55"/>
        <v>2000</v>
      </c>
      <c r="H280" s="155"/>
      <c r="I280" s="296"/>
      <c r="J280" s="297"/>
      <c r="K280" s="300"/>
      <c r="L280" s="300"/>
      <c r="M280" s="537"/>
    </row>
    <row r="281" spans="1:13" s="85" customFormat="1" ht="15" customHeight="1">
      <c r="A281" s="215" t="s">
        <v>135</v>
      </c>
      <c r="B281" s="216"/>
      <c r="C281" s="129" t="s">
        <v>136</v>
      </c>
      <c r="D281" s="294">
        <f>SUM(D282:D304)</f>
        <v>3027474</v>
      </c>
      <c r="E281" s="294">
        <f>SUM(E282:E304)</f>
        <v>2504848</v>
      </c>
      <c r="F281" s="682">
        <f t="shared" si="50"/>
        <v>0.8273722581928037</v>
      </c>
      <c r="G281" s="294">
        <f>SUM(G282:G304)</f>
        <v>2504848</v>
      </c>
      <c r="H281" s="294">
        <f aca="true" t="shared" si="56" ref="H281:M281">SUM(H282:H304)</f>
        <v>1564856</v>
      </c>
      <c r="I281" s="294">
        <f t="shared" si="56"/>
        <v>276423</v>
      </c>
      <c r="J281" s="294">
        <f t="shared" si="56"/>
        <v>302035</v>
      </c>
      <c r="K281" s="294">
        <f t="shared" si="56"/>
        <v>0</v>
      </c>
      <c r="L281" s="294">
        <f t="shared" si="56"/>
        <v>0</v>
      </c>
      <c r="M281" s="295">
        <f t="shared" si="56"/>
        <v>0</v>
      </c>
    </row>
    <row r="282" spans="1:13" s="85" customFormat="1" ht="23.25" customHeight="1">
      <c r="A282" s="315"/>
      <c r="B282" s="308" t="s">
        <v>130</v>
      </c>
      <c r="C282" s="68" t="s">
        <v>975</v>
      </c>
      <c r="D282" s="307">
        <v>222988</v>
      </c>
      <c r="E282" s="307">
        <v>302035</v>
      </c>
      <c r="F282" s="581">
        <f>E282/D282</f>
        <v>1.3544899277091145</v>
      </c>
      <c r="G282" s="307">
        <f>E282</f>
        <v>302035</v>
      </c>
      <c r="H282" s="307"/>
      <c r="I282" s="307"/>
      <c r="J282" s="307">
        <f>G282</f>
        <v>302035</v>
      </c>
      <c r="K282" s="307"/>
      <c r="L282" s="307"/>
      <c r="M282" s="360"/>
    </row>
    <row r="283" spans="1:13" s="138" customFormat="1" ht="17.25" customHeight="1">
      <c r="A283" s="212"/>
      <c r="B283" s="75" t="s">
        <v>682</v>
      </c>
      <c r="C283" s="131" t="s">
        <v>137</v>
      </c>
      <c r="D283" s="301">
        <v>5770</v>
      </c>
      <c r="E283" s="301">
        <v>4100</v>
      </c>
      <c r="F283" s="536">
        <f t="shared" si="50"/>
        <v>0.7105719237435009</v>
      </c>
      <c r="G283" s="301">
        <f>E283</f>
        <v>4100</v>
      </c>
      <c r="H283" s="301"/>
      <c r="I283" s="296"/>
      <c r="J283" s="297"/>
      <c r="K283" s="300"/>
      <c r="L283" s="300"/>
      <c r="M283" s="537"/>
    </row>
    <row r="284" spans="1:13" s="85" customFormat="1" ht="15" customHeight="1">
      <c r="A284" s="212"/>
      <c r="B284" s="75" t="s">
        <v>2</v>
      </c>
      <c r="C284" s="68" t="s">
        <v>319</v>
      </c>
      <c r="D284" s="155">
        <v>1678595</v>
      </c>
      <c r="E284" s="155">
        <v>1448441</v>
      </c>
      <c r="F284" s="536">
        <f t="shared" si="50"/>
        <v>0.8628889041132614</v>
      </c>
      <c r="G284" s="301">
        <f aca="true" t="shared" si="57" ref="G284:G304">E284</f>
        <v>1448441</v>
      </c>
      <c r="H284" s="155">
        <f>G284</f>
        <v>1448441</v>
      </c>
      <c r="I284" s="296"/>
      <c r="J284" s="297"/>
      <c r="K284" s="300"/>
      <c r="L284" s="300"/>
      <c r="M284" s="537"/>
    </row>
    <row r="285" spans="1:13" s="85" customFormat="1" ht="14.25" customHeight="1">
      <c r="A285" s="212"/>
      <c r="B285" s="75" t="s">
        <v>6</v>
      </c>
      <c r="C285" s="68" t="s">
        <v>7</v>
      </c>
      <c r="D285" s="155">
        <v>99259</v>
      </c>
      <c r="E285" s="155">
        <v>115265</v>
      </c>
      <c r="F285" s="536">
        <f t="shared" si="50"/>
        <v>1.1612548988001088</v>
      </c>
      <c r="G285" s="301">
        <f t="shared" si="57"/>
        <v>115265</v>
      </c>
      <c r="H285" s="155">
        <f>G285</f>
        <v>115265</v>
      </c>
      <c r="I285" s="296"/>
      <c r="J285" s="297"/>
      <c r="K285" s="300"/>
      <c r="L285" s="300"/>
      <c r="M285" s="537"/>
    </row>
    <row r="286" spans="1:13" s="85" customFormat="1" ht="15" customHeight="1">
      <c r="A286" s="212"/>
      <c r="B286" s="221" t="s">
        <v>56</v>
      </c>
      <c r="C286" s="68" t="s">
        <v>70</v>
      </c>
      <c r="D286" s="155">
        <v>275935</v>
      </c>
      <c r="E286" s="155">
        <v>238112</v>
      </c>
      <c r="F286" s="536">
        <f t="shared" si="50"/>
        <v>0.8629278634461014</v>
      </c>
      <c r="G286" s="301">
        <f t="shared" si="57"/>
        <v>238112</v>
      </c>
      <c r="H286" s="155"/>
      <c r="I286" s="296">
        <f>G286</f>
        <v>238112</v>
      </c>
      <c r="J286" s="297"/>
      <c r="K286" s="300"/>
      <c r="L286" s="300"/>
      <c r="M286" s="537"/>
    </row>
    <row r="287" spans="1:13" s="85" customFormat="1" ht="16.5" customHeight="1">
      <c r="A287" s="212"/>
      <c r="B287" s="221" t="s">
        <v>8</v>
      </c>
      <c r="C287" s="68" t="s">
        <v>9</v>
      </c>
      <c r="D287" s="155">
        <v>42690</v>
      </c>
      <c r="E287" s="155">
        <v>38311</v>
      </c>
      <c r="F287" s="536">
        <f t="shared" si="50"/>
        <v>0.8974232841414851</v>
      </c>
      <c r="G287" s="301">
        <f t="shared" si="57"/>
        <v>38311</v>
      </c>
      <c r="H287" s="155"/>
      <c r="I287" s="296">
        <f>G287</f>
        <v>38311</v>
      </c>
      <c r="J287" s="297"/>
      <c r="K287" s="300"/>
      <c r="L287" s="300"/>
      <c r="M287" s="537"/>
    </row>
    <row r="288" spans="1:13" s="85" customFormat="1" ht="15.75" customHeight="1">
      <c r="A288" s="212"/>
      <c r="B288" s="75" t="s">
        <v>138</v>
      </c>
      <c r="C288" s="69" t="s">
        <v>252</v>
      </c>
      <c r="D288" s="155">
        <v>13832</v>
      </c>
      <c r="E288" s="155">
        <v>14250</v>
      </c>
      <c r="F288" s="536">
        <f t="shared" si="50"/>
        <v>1.0302197802197801</v>
      </c>
      <c r="G288" s="301">
        <f t="shared" si="57"/>
        <v>14250</v>
      </c>
      <c r="H288" s="155"/>
      <c r="I288" s="296"/>
      <c r="J288" s="297"/>
      <c r="K288" s="300"/>
      <c r="L288" s="300"/>
      <c r="M288" s="537"/>
    </row>
    <row r="289" spans="1:13" s="85" customFormat="1" ht="15" customHeight="1">
      <c r="A289" s="212"/>
      <c r="B289" s="74">
        <v>4170</v>
      </c>
      <c r="C289" s="686" t="s">
        <v>570</v>
      </c>
      <c r="D289" s="155">
        <v>1100</v>
      </c>
      <c r="E289" s="155">
        <v>1150</v>
      </c>
      <c r="F289" s="536">
        <f t="shared" si="50"/>
        <v>1.0454545454545454</v>
      </c>
      <c r="G289" s="301">
        <f t="shared" si="57"/>
        <v>1150</v>
      </c>
      <c r="H289" s="155">
        <f>G289</f>
        <v>1150</v>
      </c>
      <c r="I289" s="296"/>
      <c r="J289" s="297"/>
      <c r="K289" s="300"/>
      <c r="L289" s="300"/>
      <c r="M289" s="537"/>
    </row>
    <row r="290" spans="1:13" s="85" customFormat="1" ht="15" customHeight="1">
      <c r="A290" s="212"/>
      <c r="B290" s="687">
        <v>4210</v>
      </c>
      <c r="C290" s="69" t="s">
        <v>11</v>
      </c>
      <c r="D290" s="155">
        <v>246035</v>
      </c>
      <c r="E290" s="155">
        <v>122520</v>
      </c>
      <c r="F290" s="536">
        <f t="shared" si="50"/>
        <v>0.4979779299693133</v>
      </c>
      <c r="G290" s="301">
        <f t="shared" si="57"/>
        <v>122520</v>
      </c>
      <c r="H290" s="155"/>
      <c r="I290" s="296"/>
      <c r="J290" s="297"/>
      <c r="K290" s="300"/>
      <c r="L290" s="300"/>
      <c r="M290" s="537"/>
    </row>
    <row r="291" spans="1:13" s="85" customFormat="1" ht="15" customHeight="1">
      <c r="A291" s="212"/>
      <c r="B291" s="74">
        <v>4240</v>
      </c>
      <c r="C291" s="69" t="s">
        <v>253</v>
      </c>
      <c r="D291" s="155">
        <v>10000</v>
      </c>
      <c r="E291" s="155">
        <v>10000</v>
      </c>
      <c r="F291" s="536">
        <f t="shared" si="50"/>
        <v>1</v>
      </c>
      <c r="G291" s="301">
        <f t="shared" si="57"/>
        <v>10000</v>
      </c>
      <c r="H291" s="155"/>
      <c r="I291" s="296"/>
      <c r="J291" s="297"/>
      <c r="K291" s="300"/>
      <c r="L291" s="300"/>
      <c r="M291" s="537"/>
    </row>
    <row r="292" spans="1:13" s="85" customFormat="1" ht="15.75" customHeight="1">
      <c r="A292" s="212"/>
      <c r="B292" s="75" t="s">
        <v>12</v>
      </c>
      <c r="C292" s="69" t="s">
        <v>93</v>
      </c>
      <c r="D292" s="155">
        <v>49000</v>
      </c>
      <c r="E292" s="155">
        <v>55080</v>
      </c>
      <c r="F292" s="536">
        <f t="shared" si="50"/>
        <v>1.1240816326530612</v>
      </c>
      <c r="G292" s="301">
        <f t="shared" si="57"/>
        <v>55080</v>
      </c>
      <c r="H292" s="155"/>
      <c r="I292" s="296"/>
      <c r="J292" s="297"/>
      <c r="K292" s="300"/>
      <c r="L292" s="300"/>
      <c r="M292" s="537"/>
    </row>
    <row r="293" spans="1:13" s="85" customFormat="1" ht="18" customHeight="1">
      <c r="A293" s="212"/>
      <c r="B293" s="75" t="s">
        <v>14</v>
      </c>
      <c r="C293" s="69" t="s">
        <v>94</v>
      </c>
      <c r="D293" s="155">
        <v>237138</v>
      </c>
      <c r="E293" s="155">
        <v>0</v>
      </c>
      <c r="F293" s="536">
        <f t="shared" si="50"/>
        <v>0</v>
      </c>
      <c r="G293" s="301">
        <f t="shared" si="57"/>
        <v>0</v>
      </c>
      <c r="H293" s="155"/>
      <c r="I293" s="296"/>
      <c r="J293" s="297"/>
      <c r="K293" s="300"/>
      <c r="L293" s="300"/>
      <c r="M293" s="537"/>
    </row>
    <row r="294" spans="1:13" s="85" customFormat="1" ht="18" customHeight="1">
      <c r="A294" s="212"/>
      <c r="B294" s="75" t="s">
        <v>76</v>
      </c>
      <c r="C294" s="69" t="s">
        <v>77</v>
      </c>
      <c r="D294" s="155">
        <v>2400</v>
      </c>
      <c r="E294" s="155">
        <v>2500</v>
      </c>
      <c r="F294" s="536">
        <f t="shared" si="50"/>
        <v>1.0416666666666667</v>
      </c>
      <c r="G294" s="301">
        <f t="shared" si="57"/>
        <v>2500</v>
      </c>
      <c r="H294" s="155"/>
      <c r="I294" s="296"/>
      <c r="J294" s="297"/>
      <c r="K294" s="300"/>
      <c r="L294" s="300"/>
      <c r="M294" s="537"/>
    </row>
    <row r="295" spans="1:13" s="85" customFormat="1" ht="16.5" customHeight="1">
      <c r="A295" s="212"/>
      <c r="B295" s="75" t="s">
        <v>16</v>
      </c>
      <c r="C295" s="69" t="s">
        <v>95</v>
      </c>
      <c r="D295" s="155">
        <v>19980</v>
      </c>
      <c r="E295" s="155">
        <v>20600</v>
      </c>
      <c r="F295" s="536">
        <f t="shared" si="50"/>
        <v>1.031031031031031</v>
      </c>
      <c r="G295" s="301">
        <f t="shared" si="57"/>
        <v>20600</v>
      </c>
      <c r="H295" s="155"/>
      <c r="I295" s="296"/>
      <c r="J295" s="297"/>
      <c r="K295" s="300"/>
      <c r="L295" s="300"/>
      <c r="M295" s="537"/>
    </row>
    <row r="296" spans="1:13" s="85" customFormat="1" ht="16.5" customHeight="1">
      <c r="A296" s="212"/>
      <c r="B296" s="75" t="s">
        <v>571</v>
      </c>
      <c r="C296" s="69" t="s">
        <v>572</v>
      </c>
      <c r="D296" s="155">
        <v>2920</v>
      </c>
      <c r="E296" s="155">
        <v>3100</v>
      </c>
      <c r="F296" s="536">
        <f t="shared" si="50"/>
        <v>1.0616438356164384</v>
      </c>
      <c r="G296" s="301">
        <f t="shared" si="57"/>
        <v>3100</v>
      </c>
      <c r="H296" s="155"/>
      <c r="I296" s="296"/>
      <c r="J296" s="297"/>
      <c r="K296" s="300"/>
      <c r="L296" s="300"/>
      <c r="M296" s="537"/>
    </row>
    <row r="297" spans="1:13" s="85" customFormat="1" ht="16.5" customHeight="1">
      <c r="A297" s="212"/>
      <c r="B297" s="75" t="s">
        <v>254</v>
      </c>
      <c r="C297" s="68" t="s">
        <v>258</v>
      </c>
      <c r="D297" s="155">
        <v>5760</v>
      </c>
      <c r="E297" s="155">
        <v>5950</v>
      </c>
      <c r="F297" s="536">
        <f t="shared" si="50"/>
        <v>1.0329861111111112</v>
      </c>
      <c r="G297" s="301">
        <f t="shared" si="57"/>
        <v>5950</v>
      </c>
      <c r="H297" s="155"/>
      <c r="I297" s="296"/>
      <c r="J297" s="297"/>
      <c r="K297" s="300"/>
      <c r="L297" s="300"/>
      <c r="M297" s="537"/>
    </row>
    <row r="298" spans="1:13" s="85" customFormat="1" ht="17.25" customHeight="1">
      <c r="A298" s="212"/>
      <c r="B298" s="75" t="s">
        <v>18</v>
      </c>
      <c r="C298" s="69" t="s">
        <v>19</v>
      </c>
      <c r="D298" s="155">
        <v>5200</v>
      </c>
      <c r="E298" s="155">
        <v>5200</v>
      </c>
      <c r="F298" s="536">
        <f t="shared" si="50"/>
        <v>1</v>
      </c>
      <c r="G298" s="301">
        <f t="shared" si="57"/>
        <v>5200</v>
      </c>
      <c r="H298" s="155"/>
      <c r="I298" s="296"/>
      <c r="J298" s="297"/>
      <c r="K298" s="300"/>
      <c r="L298" s="300"/>
      <c r="M298" s="537"/>
    </row>
    <row r="299" spans="1:13" s="85" customFormat="1" ht="18.75" customHeight="1">
      <c r="A299" s="212"/>
      <c r="B299" s="75" t="s">
        <v>22</v>
      </c>
      <c r="C299" s="69" t="s">
        <v>23</v>
      </c>
      <c r="D299" s="155">
        <v>89922</v>
      </c>
      <c r="E299" s="155">
        <v>98884</v>
      </c>
      <c r="F299" s="536">
        <f t="shared" si="50"/>
        <v>1.0996641533773714</v>
      </c>
      <c r="G299" s="301">
        <f t="shared" si="57"/>
        <v>98884</v>
      </c>
      <c r="H299" s="155"/>
      <c r="I299" s="296"/>
      <c r="J299" s="297"/>
      <c r="K299" s="300"/>
      <c r="L299" s="300"/>
      <c r="M299" s="537"/>
    </row>
    <row r="300" spans="1:13" s="85" customFormat="1" ht="18.75" customHeight="1">
      <c r="A300" s="212"/>
      <c r="B300" s="75" t="s">
        <v>38</v>
      </c>
      <c r="C300" s="69" t="s">
        <v>39</v>
      </c>
      <c r="D300" s="155">
        <v>700</v>
      </c>
      <c r="E300" s="155">
        <v>750</v>
      </c>
      <c r="F300" s="536">
        <f t="shared" si="50"/>
        <v>1.0714285714285714</v>
      </c>
      <c r="G300" s="301">
        <f t="shared" si="57"/>
        <v>750</v>
      </c>
      <c r="H300" s="155"/>
      <c r="I300" s="296"/>
      <c r="J300" s="297"/>
      <c r="K300" s="300"/>
      <c r="L300" s="300"/>
      <c r="M300" s="537"/>
    </row>
    <row r="301" spans="1:13" s="85" customFormat="1" ht="15" customHeight="1">
      <c r="A301" s="212"/>
      <c r="B301" s="75" t="s">
        <v>98</v>
      </c>
      <c r="C301" s="69" t="s">
        <v>271</v>
      </c>
      <c r="D301" s="155">
        <v>10000</v>
      </c>
      <c r="E301" s="155">
        <v>10000</v>
      </c>
      <c r="F301" s="536">
        <f t="shared" si="50"/>
        <v>1</v>
      </c>
      <c r="G301" s="301">
        <f t="shared" si="57"/>
        <v>10000</v>
      </c>
      <c r="H301" s="155"/>
      <c r="I301" s="296"/>
      <c r="J301" s="297"/>
      <c r="K301" s="300"/>
      <c r="L301" s="300"/>
      <c r="M301" s="537"/>
    </row>
    <row r="302" spans="1:13" s="85" customFormat="1" ht="16.5" customHeight="1">
      <c r="A302" s="212"/>
      <c r="B302" s="75" t="s">
        <v>255</v>
      </c>
      <c r="C302" s="68" t="s">
        <v>707</v>
      </c>
      <c r="D302" s="155">
        <v>2000</v>
      </c>
      <c r="E302" s="155">
        <v>2100</v>
      </c>
      <c r="F302" s="536">
        <f t="shared" si="50"/>
        <v>1.05</v>
      </c>
      <c r="G302" s="301">
        <f t="shared" si="57"/>
        <v>2100</v>
      </c>
      <c r="H302" s="155"/>
      <c r="I302" s="296"/>
      <c r="J302" s="297"/>
      <c r="K302" s="300"/>
      <c r="L302" s="300"/>
      <c r="M302" s="537"/>
    </row>
    <row r="303" spans="1:13" s="85" customFormat="1" ht="18.75" customHeight="1">
      <c r="A303" s="212"/>
      <c r="B303" s="75" t="s">
        <v>256</v>
      </c>
      <c r="C303" s="68" t="s">
        <v>260</v>
      </c>
      <c r="D303" s="155">
        <v>2300</v>
      </c>
      <c r="E303" s="155">
        <v>2400</v>
      </c>
      <c r="F303" s="536">
        <f t="shared" si="50"/>
        <v>1.0434782608695652</v>
      </c>
      <c r="G303" s="301">
        <f t="shared" si="57"/>
        <v>2400</v>
      </c>
      <c r="H303" s="155"/>
      <c r="I303" s="296"/>
      <c r="J303" s="297"/>
      <c r="K303" s="300"/>
      <c r="L303" s="300"/>
      <c r="M303" s="537"/>
    </row>
    <row r="304" spans="1:13" s="85" customFormat="1" ht="18.75" customHeight="1">
      <c r="A304" s="212"/>
      <c r="B304" s="75" t="s">
        <v>257</v>
      </c>
      <c r="C304" s="68" t="s">
        <v>261</v>
      </c>
      <c r="D304" s="155">
        <v>3950</v>
      </c>
      <c r="E304" s="155">
        <v>4100</v>
      </c>
      <c r="F304" s="536">
        <f t="shared" si="50"/>
        <v>1.0379746835443038</v>
      </c>
      <c r="G304" s="301">
        <f t="shared" si="57"/>
        <v>4100</v>
      </c>
      <c r="H304" s="155"/>
      <c r="I304" s="296"/>
      <c r="J304" s="297"/>
      <c r="K304" s="300"/>
      <c r="L304" s="300"/>
      <c r="M304" s="537"/>
    </row>
    <row r="305" spans="1:13" s="85" customFormat="1" ht="18.75" customHeight="1">
      <c r="A305" s="210" t="s">
        <v>664</v>
      </c>
      <c r="B305" s="139"/>
      <c r="C305" s="129" t="s">
        <v>665</v>
      </c>
      <c r="D305" s="294">
        <f>SUM(D306:D314)</f>
        <v>768960</v>
      </c>
      <c r="E305" s="294">
        <f>SUM(E306:E314)</f>
        <v>671559</v>
      </c>
      <c r="F305" s="682">
        <f t="shared" si="50"/>
        <v>0.87333411360799</v>
      </c>
      <c r="G305" s="294">
        <f aca="true" t="shared" si="58" ref="G305:M305">SUM(G306:G314)</f>
        <v>671559</v>
      </c>
      <c r="H305" s="294">
        <f t="shared" si="58"/>
        <v>520554</v>
      </c>
      <c r="I305" s="294">
        <f t="shared" si="58"/>
        <v>88000</v>
      </c>
      <c r="J305" s="294">
        <f t="shared" si="58"/>
        <v>0</v>
      </c>
      <c r="K305" s="294">
        <f t="shared" si="58"/>
        <v>0</v>
      </c>
      <c r="L305" s="294">
        <f t="shared" si="58"/>
        <v>0</v>
      </c>
      <c r="M305" s="295">
        <f t="shared" si="58"/>
        <v>0</v>
      </c>
    </row>
    <row r="306" spans="1:13" s="85" customFormat="1" ht="16.5" customHeight="1">
      <c r="A306" s="212"/>
      <c r="B306" s="69">
        <v>4010</v>
      </c>
      <c r="C306" s="68" t="s">
        <v>319</v>
      </c>
      <c r="D306" s="155">
        <v>540570</v>
      </c>
      <c r="E306" s="155">
        <v>469565</v>
      </c>
      <c r="F306" s="536">
        <f t="shared" si="50"/>
        <v>0.8686479086889765</v>
      </c>
      <c r="G306" s="155">
        <f>E306</f>
        <v>469565</v>
      </c>
      <c r="H306" s="155">
        <f>G306</f>
        <v>469565</v>
      </c>
      <c r="I306" s="296"/>
      <c r="J306" s="297"/>
      <c r="K306" s="300"/>
      <c r="L306" s="300"/>
      <c r="M306" s="537"/>
    </row>
    <row r="307" spans="1:13" s="85" customFormat="1" ht="16.5" customHeight="1">
      <c r="A307" s="212"/>
      <c r="B307" s="69">
        <v>4040</v>
      </c>
      <c r="C307" s="68" t="s">
        <v>7</v>
      </c>
      <c r="D307" s="155">
        <v>54879</v>
      </c>
      <c r="E307" s="155">
        <v>50989</v>
      </c>
      <c r="F307" s="536">
        <f t="shared" si="50"/>
        <v>0.9291167841979628</v>
      </c>
      <c r="G307" s="155">
        <f aca="true" t="shared" si="59" ref="G307:G314">E307</f>
        <v>50989</v>
      </c>
      <c r="H307" s="155">
        <f>G307</f>
        <v>50989</v>
      </c>
      <c r="I307" s="296"/>
      <c r="J307" s="297"/>
      <c r="K307" s="300"/>
      <c r="L307" s="300"/>
      <c r="M307" s="537"/>
    </row>
    <row r="308" spans="1:13" s="85" customFormat="1" ht="13.5" customHeight="1">
      <c r="A308" s="212"/>
      <c r="B308" s="69">
        <v>4110</v>
      </c>
      <c r="C308" s="68" t="s">
        <v>70</v>
      </c>
      <c r="D308" s="155">
        <v>90152</v>
      </c>
      <c r="E308" s="155">
        <v>75962</v>
      </c>
      <c r="F308" s="536">
        <f aca="true" t="shared" si="60" ref="F308:F368">E308/D308</f>
        <v>0.8425991658532257</v>
      </c>
      <c r="G308" s="155">
        <f t="shared" si="59"/>
        <v>75962</v>
      </c>
      <c r="H308" s="155"/>
      <c r="I308" s="296">
        <f>G308</f>
        <v>75962</v>
      </c>
      <c r="J308" s="297"/>
      <c r="K308" s="300"/>
      <c r="L308" s="300"/>
      <c r="M308" s="537"/>
    </row>
    <row r="309" spans="1:13" s="85" customFormat="1" ht="13.5" customHeight="1">
      <c r="A309" s="212"/>
      <c r="B309" s="69">
        <v>4120</v>
      </c>
      <c r="C309" s="68" t="s">
        <v>9</v>
      </c>
      <c r="D309" s="155">
        <v>13816</v>
      </c>
      <c r="E309" s="155">
        <v>12038</v>
      </c>
      <c r="F309" s="536">
        <f t="shared" si="60"/>
        <v>0.8713086276780544</v>
      </c>
      <c r="G309" s="155">
        <f t="shared" si="59"/>
        <v>12038</v>
      </c>
      <c r="H309" s="155"/>
      <c r="I309" s="296">
        <f>G309</f>
        <v>12038</v>
      </c>
      <c r="J309" s="297"/>
      <c r="K309" s="300"/>
      <c r="L309" s="300"/>
      <c r="M309" s="537"/>
    </row>
    <row r="310" spans="1:13" s="85" customFormat="1" ht="13.5" customHeight="1">
      <c r="A310" s="212"/>
      <c r="B310" s="69">
        <v>4210</v>
      </c>
      <c r="C310" s="69" t="s">
        <v>37</v>
      </c>
      <c r="D310" s="155">
        <v>8200</v>
      </c>
      <c r="E310" s="155">
        <v>8200</v>
      </c>
      <c r="F310" s="536">
        <f t="shared" si="60"/>
        <v>1</v>
      </c>
      <c r="G310" s="155">
        <f t="shared" si="59"/>
        <v>8200</v>
      </c>
      <c r="H310" s="155"/>
      <c r="I310" s="296"/>
      <c r="J310" s="297"/>
      <c r="K310" s="300"/>
      <c r="L310" s="300"/>
      <c r="M310" s="537"/>
    </row>
    <row r="311" spans="1:13" s="85" customFormat="1" ht="13.5" customHeight="1">
      <c r="A311" s="212"/>
      <c r="B311" s="69">
        <v>4260</v>
      </c>
      <c r="C311" s="69" t="s">
        <v>93</v>
      </c>
      <c r="D311" s="155">
        <v>18000</v>
      </c>
      <c r="E311" s="155">
        <v>18000</v>
      </c>
      <c r="F311" s="536">
        <f t="shared" si="60"/>
        <v>1</v>
      </c>
      <c r="G311" s="155">
        <f t="shared" si="59"/>
        <v>18000</v>
      </c>
      <c r="H311" s="155"/>
      <c r="I311" s="296"/>
      <c r="J311" s="297"/>
      <c r="K311" s="300"/>
      <c r="L311" s="300"/>
      <c r="M311" s="537"/>
    </row>
    <row r="312" spans="1:13" s="85" customFormat="1" ht="13.5" customHeight="1">
      <c r="A312" s="212"/>
      <c r="B312" s="69">
        <v>4300</v>
      </c>
      <c r="C312" s="69" t="s">
        <v>17</v>
      </c>
      <c r="D312" s="155">
        <v>2600</v>
      </c>
      <c r="E312" s="155">
        <v>2675</v>
      </c>
      <c r="F312" s="536">
        <f t="shared" si="60"/>
        <v>1.0288461538461537</v>
      </c>
      <c r="G312" s="155">
        <f t="shared" si="59"/>
        <v>2675</v>
      </c>
      <c r="H312" s="155"/>
      <c r="I312" s="296"/>
      <c r="J312" s="297"/>
      <c r="K312" s="300"/>
      <c r="L312" s="300"/>
      <c r="M312" s="537"/>
    </row>
    <row r="313" spans="1:13" s="85" customFormat="1" ht="13.5" customHeight="1">
      <c r="A313" s="212"/>
      <c r="B313" s="69">
        <v>4370</v>
      </c>
      <c r="C313" s="68" t="s">
        <v>258</v>
      </c>
      <c r="D313" s="155">
        <v>1800</v>
      </c>
      <c r="E313" s="155">
        <v>1800</v>
      </c>
      <c r="F313" s="536">
        <f t="shared" si="60"/>
        <v>1</v>
      </c>
      <c r="G313" s="155">
        <f t="shared" si="59"/>
        <v>1800</v>
      </c>
      <c r="H313" s="155"/>
      <c r="I313" s="296"/>
      <c r="J313" s="297"/>
      <c r="K313" s="300"/>
      <c r="L313" s="300"/>
      <c r="M313" s="537"/>
    </row>
    <row r="314" spans="1:13" s="85" customFormat="1" ht="13.5" customHeight="1">
      <c r="A314" s="212"/>
      <c r="B314" s="69">
        <v>4440</v>
      </c>
      <c r="C314" s="69" t="s">
        <v>23</v>
      </c>
      <c r="D314" s="155">
        <v>38943</v>
      </c>
      <c r="E314" s="155">
        <v>32330</v>
      </c>
      <c r="F314" s="536">
        <f t="shared" si="60"/>
        <v>0.830187710243176</v>
      </c>
      <c r="G314" s="155">
        <f t="shared" si="59"/>
        <v>32330</v>
      </c>
      <c r="H314" s="155"/>
      <c r="I314" s="296"/>
      <c r="J314" s="297"/>
      <c r="K314" s="300"/>
      <c r="L314" s="300"/>
      <c r="M314" s="537"/>
    </row>
    <row r="315" spans="1:13" s="85" customFormat="1" ht="18.75" customHeight="1">
      <c r="A315" s="210" t="s">
        <v>169</v>
      </c>
      <c r="B315" s="211"/>
      <c r="C315" s="129" t="s">
        <v>170</v>
      </c>
      <c r="D315" s="294">
        <f>SUM(D316:D340)</f>
        <v>5445961</v>
      </c>
      <c r="E315" s="294">
        <f>SUM(E316:E340)</f>
        <v>5923794</v>
      </c>
      <c r="F315" s="682">
        <f t="shared" si="60"/>
        <v>1.0877408046073045</v>
      </c>
      <c r="G315" s="294">
        <f>SUM(G316:G340)</f>
        <v>5923794</v>
      </c>
      <c r="H315" s="294">
        <f aca="true" t="shared" si="61" ref="H315:M315">SUM(H316:H340)</f>
        <v>3814483</v>
      </c>
      <c r="I315" s="294">
        <f t="shared" si="61"/>
        <v>662347</v>
      </c>
      <c r="J315" s="294">
        <f t="shared" si="61"/>
        <v>165717</v>
      </c>
      <c r="K315" s="294">
        <f t="shared" si="61"/>
        <v>0</v>
      </c>
      <c r="L315" s="294">
        <f t="shared" si="61"/>
        <v>0</v>
      </c>
      <c r="M315" s="295">
        <f t="shared" si="61"/>
        <v>0</v>
      </c>
    </row>
    <row r="316" spans="1:13" s="85" customFormat="1" ht="18.75" customHeight="1">
      <c r="A316" s="556"/>
      <c r="B316" s="308" t="s">
        <v>130</v>
      </c>
      <c r="C316" s="68" t="s">
        <v>173</v>
      </c>
      <c r="D316" s="307">
        <v>132565</v>
      </c>
      <c r="E316" s="307">
        <v>165717</v>
      </c>
      <c r="F316" s="581">
        <f>E316/D316</f>
        <v>1.2500810922943462</v>
      </c>
      <c r="G316" s="307">
        <f>E316</f>
        <v>165717</v>
      </c>
      <c r="H316" s="307"/>
      <c r="I316" s="307"/>
      <c r="J316" s="307">
        <f>G316</f>
        <v>165717</v>
      </c>
      <c r="K316" s="307"/>
      <c r="L316" s="307"/>
      <c r="M316" s="360"/>
    </row>
    <row r="317" spans="1:13" s="85" customFormat="1" ht="18" customHeight="1">
      <c r="A317" s="212"/>
      <c r="B317" s="75" t="s">
        <v>682</v>
      </c>
      <c r="C317" s="68" t="s">
        <v>171</v>
      </c>
      <c r="D317" s="155">
        <v>3779</v>
      </c>
      <c r="E317" s="155">
        <v>500</v>
      </c>
      <c r="F317" s="536">
        <f t="shared" si="60"/>
        <v>0.13231013495633764</v>
      </c>
      <c r="G317" s="155">
        <f>E317</f>
        <v>500</v>
      </c>
      <c r="H317" s="155"/>
      <c r="I317" s="296"/>
      <c r="J317" s="297"/>
      <c r="K317" s="300"/>
      <c r="L317" s="300"/>
      <c r="M317" s="537"/>
    </row>
    <row r="318" spans="1:13" s="85" customFormat="1" ht="15.75" customHeight="1">
      <c r="A318" s="212"/>
      <c r="B318" s="75" t="s">
        <v>2</v>
      </c>
      <c r="C318" s="68" t="s">
        <v>319</v>
      </c>
      <c r="D318" s="155">
        <v>3164358</v>
      </c>
      <c r="E318" s="155">
        <v>3539979</v>
      </c>
      <c r="F318" s="536">
        <f t="shared" si="60"/>
        <v>1.1187036991389723</v>
      </c>
      <c r="G318" s="155">
        <f aca="true" t="shared" si="62" ref="G318:G340">E318</f>
        <v>3539979</v>
      </c>
      <c r="H318" s="155">
        <f>G318</f>
        <v>3539979</v>
      </c>
      <c r="I318" s="296"/>
      <c r="J318" s="297"/>
      <c r="K318" s="300"/>
      <c r="L318" s="300"/>
      <c r="M318" s="537"/>
    </row>
    <row r="319" spans="1:13" s="85" customFormat="1" ht="15" customHeight="1">
      <c r="A319" s="212"/>
      <c r="B319" s="75" t="s">
        <v>6</v>
      </c>
      <c r="C319" s="68" t="s">
        <v>7</v>
      </c>
      <c r="D319" s="155">
        <v>218362</v>
      </c>
      <c r="E319" s="155">
        <v>264504</v>
      </c>
      <c r="F319" s="536">
        <f t="shared" si="60"/>
        <v>1.211309660105696</v>
      </c>
      <c r="G319" s="155">
        <f t="shared" si="62"/>
        <v>264504</v>
      </c>
      <c r="H319" s="155">
        <f>G319</f>
        <v>264504</v>
      </c>
      <c r="I319" s="296"/>
      <c r="J319" s="297"/>
      <c r="K319" s="300"/>
      <c r="L319" s="300"/>
      <c r="M319" s="537"/>
    </row>
    <row r="320" spans="1:13" s="85" customFormat="1" ht="12.75" customHeight="1">
      <c r="A320" s="212"/>
      <c r="B320" s="221" t="s">
        <v>56</v>
      </c>
      <c r="C320" s="68" t="s">
        <v>70</v>
      </c>
      <c r="D320" s="155">
        <v>505957</v>
      </c>
      <c r="E320" s="155">
        <v>571741</v>
      </c>
      <c r="F320" s="536">
        <f t="shared" si="60"/>
        <v>1.1300189541799006</v>
      </c>
      <c r="G320" s="155">
        <f t="shared" si="62"/>
        <v>571741</v>
      </c>
      <c r="H320" s="155"/>
      <c r="I320" s="296">
        <f>G320</f>
        <v>571741</v>
      </c>
      <c r="J320" s="297"/>
      <c r="K320" s="300"/>
      <c r="L320" s="300"/>
      <c r="M320" s="537"/>
    </row>
    <row r="321" spans="1:13" s="85" customFormat="1" ht="15" customHeight="1">
      <c r="A321" s="212"/>
      <c r="B321" s="221" t="s">
        <v>8</v>
      </c>
      <c r="C321" s="68" t="s">
        <v>9</v>
      </c>
      <c r="D321" s="155">
        <v>78741</v>
      </c>
      <c r="E321" s="155">
        <v>90606</v>
      </c>
      <c r="F321" s="536">
        <f t="shared" si="60"/>
        <v>1.1506838876824017</v>
      </c>
      <c r="G321" s="155">
        <f t="shared" si="62"/>
        <v>90606</v>
      </c>
      <c r="H321" s="155"/>
      <c r="I321" s="296">
        <f>G321</f>
        <v>90606</v>
      </c>
      <c r="J321" s="297"/>
      <c r="K321" s="300"/>
      <c r="L321" s="300"/>
      <c r="M321" s="537"/>
    </row>
    <row r="322" spans="1:13" s="85" customFormat="1" ht="14.25" customHeight="1">
      <c r="A322" s="212"/>
      <c r="B322" s="75" t="s">
        <v>138</v>
      </c>
      <c r="C322" s="68" t="s">
        <v>172</v>
      </c>
      <c r="D322" s="155">
        <v>0</v>
      </c>
      <c r="E322" s="155">
        <v>6000</v>
      </c>
      <c r="F322" s="536">
        <v>0</v>
      </c>
      <c r="G322" s="155">
        <f t="shared" si="62"/>
        <v>6000</v>
      </c>
      <c r="H322" s="155"/>
      <c r="I322" s="296"/>
      <c r="J322" s="297"/>
      <c r="K322" s="300"/>
      <c r="L322" s="300"/>
      <c r="M322" s="537"/>
    </row>
    <row r="323" spans="1:13" s="85" customFormat="1" ht="14.25" customHeight="1">
      <c r="A323" s="212"/>
      <c r="B323" s="75" t="s">
        <v>569</v>
      </c>
      <c r="C323" s="68" t="s">
        <v>570</v>
      </c>
      <c r="D323" s="155">
        <v>12174</v>
      </c>
      <c r="E323" s="155">
        <v>10000</v>
      </c>
      <c r="F323" s="536">
        <f t="shared" si="60"/>
        <v>0.821422704123542</v>
      </c>
      <c r="G323" s="155">
        <f t="shared" si="62"/>
        <v>10000</v>
      </c>
      <c r="H323" s="155">
        <f>G323</f>
        <v>10000</v>
      </c>
      <c r="I323" s="296"/>
      <c r="J323" s="297"/>
      <c r="K323" s="300"/>
      <c r="L323" s="300"/>
      <c r="M323" s="537"/>
    </row>
    <row r="324" spans="1:13" s="85" customFormat="1" ht="15" customHeight="1">
      <c r="A324" s="212"/>
      <c r="B324" s="75" t="s">
        <v>10</v>
      </c>
      <c r="C324" s="69" t="s">
        <v>37</v>
      </c>
      <c r="D324" s="155">
        <v>638544</v>
      </c>
      <c r="E324" s="155">
        <v>457373</v>
      </c>
      <c r="F324" s="536">
        <f t="shared" si="60"/>
        <v>0.7162748377558946</v>
      </c>
      <c r="G324" s="155">
        <f t="shared" si="62"/>
        <v>457373</v>
      </c>
      <c r="H324" s="155"/>
      <c r="I324" s="296"/>
      <c r="J324" s="297"/>
      <c r="K324" s="300"/>
      <c r="L324" s="300"/>
      <c r="M324" s="537"/>
    </row>
    <row r="325" spans="1:13" s="85" customFormat="1" ht="15" customHeight="1">
      <c r="A325" s="212"/>
      <c r="B325" s="75" t="s">
        <v>128</v>
      </c>
      <c r="C325" s="68" t="s">
        <v>253</v>
      </c>
      <c r="D325" s="155">
        <v>12357</v>
      </c>
      <c r="E325" s="155">
        <v>11485</v>
      </c>
      <c r="F325" s="536">
        <f t="shared" si="60"/>
        <v>0.9294327102047423</v>
      </c>
      <c r="G325" s="155">
        <f t="shared" si="62"/>
        <v>11485</v>
      </c>
      <c r="H325" s="155"/>
      <c r="I325" s="296"/>
      <c r="J325" s="297"/>
      <c r="K325" s="300"/>
      <c r="L325" s="300"/>
      <c r="M325" s="537"/>
    </row>
    <row r="326" spans="1:13" s="85" customFormat="1" ht="14.25" customHeight="1">
      <c r="A326" s="212"/>
      <c r="B326" s="75" t="s">
        <v>12</v>
      </c>
      <c r="C326" s="69" t="s">
        <v>93</v>
      </c>
      <c r="D326" s="155">
        <v>75944</v>
      </c>
      <c r="E326" s="155">
        <v>402180</v>
      </c>
      <c r="F326" s="536">
        <f t="shared" si="60"/>
        <v>5.295744232592437</v>
      </c>
      <c r="G326" s="155">
        <f t="shared" si="62"/>
        <v>402180</v>
      </c>
      <c r="H326" s="155"/>
      <c r="I326" s="296"/>
      <c r="J326" s="297"/>
      <c r="K326" s="300"/>
      <c r="L326" s="300"/>
      <c r="M326" s="537"/>
    </row>
    <row r="327" spans="1:13" s="85" customFormat="1" ht="14.25" customHeight="1">
      <c r="A327" s="212"/>
      <c r="B327" s="75" t="s">
        <v>14</v>
      </c>
      <c r="C327" s="69" t="s">
        <v>94</v>
      </c>
      <c r="D327" s="155">
        <v>130502</v>
      </c>
      <c r="E327" s="155">
        <v>0</v>
      </c>
      <c r="F327" s="536">
        <v>0</v>
      </c>
      <c r="G327" s="155">
        <f t="shared" si="62"/>
        <v>0</v>
      </c>
      <c r="H327" s="155"/>
      <c r="I327" s="296"/>
      <c r="J327" s="297"/>
      <c r="K327" s="300"/>
      <c r="L327" s="300"/>
      <c r="M327" s="537"/>
    </row>
    <row r="328" spans="1:13" s="85" customFormat="1" ht="14.25" customHeight="1">
      <c r="A328" s="212"/>
      <c r="B328" s="75" t="s">
        <v>76</v>
      </c>
      <c r="C328" s="69" t="s">
        <v>77</v>
      </c>
      <c r="D328" s="155">
        <v>14820</v>
      </c>
      <c r="E328" s="155">
        <v>18000</v>
      </c>
      <c r="F328" s="536">
        <f t="shared" si="60"/>
        <v>1.214574898785425</v>
      </c>
      <c r="G328" s="155">
        <f t="shared" si="62"/>
        <v>18000</v>
      </c>
      <c r="H328" s="155"/>
      <c r="I328" s="296"/>
      <c r="J328" s="297"/>
      <c r="K328" s="300"/>
      <c r="L328" s="300"/>
      <c r="M328" s="537"/>
    </row>
    <row r="329" spans="1:13" s="85" customFormat="1" ht="14.25" customHeight="1">
      <c r="A329" s="212"/>
      <c r="B329" s="75" t="s">
        <v>16</v>
      </c>
      <c r="C329" s="69" t="s">
        <v>95</v>
      </c>
      <c r="D329" s="155">
        <v>143117</v>
      </c>
      <c r="E329" s="155">
        <v>120418</v>
      </c>
      <c r="F329" s="536">
        <f t="shared" si="60"/>
        <v>0.8413955015826212</v>
      </c>
      <c r="G329" s="155">
        <f t="shared" si="62"/>
        <v>120418</v>
      </c>
      <c r="H329" s="155"/>
      <c r="I329" s="296"/>
      <c r="J329" s="297"/>
      <c r="K329" s="300"/>
      <c r="L329" s="300"/>
      <c r="M329" s="537"/>
    </row>
    <row r="330" spans="1:13" s="85" customFormat="1" ht="14.25" customHeight="1">
      <c r="A330" s="212"/>
      <c r="B330" s="75" t="s">
        <v>571</v>
      </c>
      <c r="C330" s="69" t="s">
        <v>572</v>
      </c>
      <c r="D330" s="155">
        <v>6300</v>
      </c>
      <c r="E330" s="155">
        <v>5886</v>
      </c>
      <c r="F330" s="536">
        <f t="shared" si="60"/>
        <v>0.9342857142857143</v>
      </c>
      <c r="G330" s="155">
        <f t="shared" si="62"/>
        <v>5886</v>
      </c>
      <c r="H330" s="155"/>
      <c r="I330" s="296"/>
      <c r="J330" s="297"/>
      <c r="K330" s="300"/>
      <c r="L330" s="300"/>
      <c r="M330" s="537"/>
    </row>
    <row r="331" spans="1:13" s="85" customFormat="1" ht="14.25" customHeight="1">
      <c r="A331" s="212"/>
      <c r="B331" s="75" t="s">
        <v>262</v>
      </c>
      <c r="C331" s="68" t="s">
        <v>264</v>
      </c>
      <c r="D331" s="155">
        <v>2569</v>
      </c>
      <c r="E331" s="155">
        <v>3000</v>
      </c>
      <c r="F331" s="536">
        <f t="shared" si="60"/>
        <v>1.1677695601401323</v>
      </c>
      <c r="G331" s="155">
        <f t="shared" si="62"/>
        <v>3000</v>
      </c>
      <c r="H331" s="155"/>
      <c r="I331" s="296"/>
      <c r="J331" s="297"/>
      <c r="K331" s="300"/>
      <c r="L331" s="300"/>
      <c r="M331" s="537"/>
    </row>
    <row r="332" spans="1:13" s="85" customFormat="1" ht="14.25" customHeight="1">
      <c r="A332" s="212"/>
      <c r="B332" s="75" t="s">
        <v>254</v>
      </c>
      <c r="C332" s="68" t="s">
        <v>258</v>
      </c>
      <c r="D332" s="155">
        <v>9700</v>
      </c>
      <c r="E332" s="155">
        <v>10389</v>
      </c>
      <c r="F332" s="536">
        <f t="shared" si="60"/>
        <v>1.0710309278350516</v>
      </c>
      <c r="G332" s="155">
        <f t="shared" si="62"/>
        <v>10389</v>
      </c>
      <c r="H332" s="155"/>
      <c r="I332" s="296"/>
      <c r="J332" s="297"/>
      <c r="K332" s="300"/>
      <c r="L332" s="300"/>
      <c r="M332" s="537"/>
    </row>
    <row r="333" spans="1:13" s="85" customFormat="1" ht="15" customHeight="1">
      <c r="A333" s="212"/>
      <c r="B333" s="75" t="s">
        <v>18</v>
      </c>
      <c r="C333" s="69" t="s">
        <v>19</v>
      </c>
      <c r="D333" s="155">
        <v>6000</v>
      </c>
      <c r="E333" s="155">
        <v>6000</v>
      </c>
      <c r="F333" s="536">
        <f t="shared" si="60"/>
        <v>1</v>
      </c>
      <c r="G333" s="155">
        <f t="shared" si="62"/>
        <v>6000</v>
      </c>
      <c r="H333" s="155"/>
      <c r="I333" s="296"/>
      <c r="J333" s="297"/>
      <c r="K333" s="300"/>
      <c r="L333" s="300"/>
      <c r="M333" s="537"/>
    </row>
    <row r="334" spans="1:13" s="85" customFormat="1" ht="12.75" customHeight="1">
      <c r="A334" s="212"/>
      <c r="B334" s="75" t="s">
        <v>22</v>
      </c>
      <c r="C334" s="69" t="s">
        <v>23</v>
      </c>
      <c r="D334" s="155">
        <v>183681</v>
      </c>
      <c r="E334" s="155">
        <v>223371</v>
      </c>
      <c r="F334" s="536">
        <f t="shared" si="60"/>
        <v>1.2160811406732324</v>
      </c>
      <c r="G334" s="155">
        <f t="shared" si="62"/>
        <v>223371</v>
      </c>
      <c r="H334" s="155"/>
      <c r="I334" s="296"/>
      <c r="J334" s="297"/>
      <c r="K334" s="300"/>
      <c r="L334" s="300"/>
      <c r="M334" s="537"/>
    </row>
    <row r="335" spans="1:13" s="85" customFormat="1" ht="13.5" customHeight="1">
      <c r="A335" s="212"/>
      <c r="B335" s="75" t="s">
        <v>98</v>
      </c>
      <c r="C335" s="69" t="s">
        <v>271</v>
      </c>
      <c r="D335" s="155">
        <v>3100</v>
      </c>
      <c r="E335" s="155">
        <v>2000</v>
      </c>
      <c r="F335" s="536">
        <f t="shared" si="60"/>
        <v>0.6451612903225806</v>
      </c>
      <c r="G335" s="155">
        <f t="shared" si="62"/>
        <v>2000</v>
      </c>
      <c r="H335" s="155"/>
      <c r="I335" s="296"/>
      <c r="J335" s="297"/>
      <c r="K335" s="300"/>
      <c r="L335" s="300"/>
      <c r="M335" s="537"/>
    </row>
    <row r="336" spans="1:13" s="85" customFormat="1" ht="13.5" customHeight="1">
      <c r="A336" s="212"/>
      <c r="B336" s="75" t="s">
        <v>585</v>
      </c>
      <c r="C336" s="69" t="s">
        <v>340</v>
      </c>
      <c r="D336" s="155">
        <v>2000</v>
      </c>
      <c r="E336" s="155">
        <v>2000</v>
      </c>
      <c r="F336" s="536">
        <f t="shared" si="60"/>
        <v>1</v>
      </c>
      <c r="G336" s="155">
        <f t="shared" si="62"/>
        <v>2000</v>
      </c>
      <c r="H336" s="155"/>
      <c r="I336" s="296"/>
      <c r="J336" s="297"/>
      <c r="K336" s="300"/>
      <c r="L336" s="300"/>
      <c r="M336" s="537"/>
    </row>
    <row r="337" spans="1:13" s="85" customFormat="1" ht="13.5" customHeight="1">
      <c r="A337" s="212"/>
      <c r="B337" s="75" t="s">
        <v>255</v>
      </c>
      <c r="C337" s="69" t="s">
        <v>259</v>
      </c>
      <c r="D337" s="155">
        <v>1200</v>
      </c>
      <c r="E337" s="155">
        <v>1600</v>
      </c>
      <c r="F337" s="536">
        <f t="shared" si="60"/>
        <v>1.3333333333333333</v>
      </c>
      <c r="G337" s="155">
        <f t="shared" si="62"/>
        <v>1600</v>
      </c>
      <c r="H337" s="155"/>
      <c r="I337" s="296"/>
      <c r="J337" s="297"/>
      <c r="K337" s="300"/>
      <c r="L337" s="300"/>
      <c r="M337" s="537"/>
    </row>
    <row r="338" spans="1:13" s="85" customFormat="1" ht="13.5" customHeight="1">
      <c r="A338" s="212"/>
      <c r="B338" s="75" t="s">
        <v>256</v>
      </c>
      <c r="C338" s="68" t="s">
        <v>260</v>
      </c>
      <c r="D338" s="155">
        <v>6600</v>
      </c>
      <c r="E338" s="155">
        <v>3400</v>
      </c>
      <c r="F338" s="536">
        <f t="shared" si="60"/>
        <v>0.5151515151515151</v>
      </c>
      <c r="G338" s="155">
        <f t="shared" si="62"/>
        <v>3400</v>
      </c>
      <c r="H338" s="155"/>
      <c r="I338" s="296"/>
      <c r="J338" s="297"/>
      <c r="K338" s="300"/>
      <c r="L338" s="300"/>
      <c r="M338" s="537"/>
    </row>
    <row r="339" spans="1:13" s="85" customFormat="1" ht="13.5" customHeight="1">
      <c r="A339" s="212"/>
      <c r="B339" s="75" t="s">
        <v>257</v>
      </c>
      <c r="C339" s="68" t="s">
        <v>261</v>
      </c>
      <c r="D339" s="155">
        <v>13000</v>
      </c>
      <c r="E339" s="155">
        <v>7645</v>
      </c>
      <c r="F339" s="536">
        <f t="shared" si="60"/>
        <v>0.588076923076923</v>
      </c>
      <c r="G339" s="155">
        <f t="shared" si="62"/>
        <v>7645</v>
      </c>
      <c r="H339" s="155"/>
      <c r="I339" s="296"/>
      <c r="J339" s="297"/>
      <c r="K339" s="300"/>
      <c r="L339" s="300"/>
      <c r="M339" s="537"/>
    </row>
    <row r="340" spans="1:13" s="85" customFormat="1" ht="15" customHeight="1">
      <c r="A340" s="212"/>
      <c r="B340" s="75" t="s">
        <v>40</v>
      </c>
      <c r="C340" s="68" t="s">
        <v>168</v>
      </c>
      <c r="D340" s="155">
        <v>80591</v>
      </c>
      <c r="E340" s="155">
        <v>0</v>
      </c>
      <c r="F340" s="536">
        <f t="shared" si="60"/>
        <v>0</v>
      </c>
      <c r="G340" s="155">
        <f t="shared" si="62"/>
        <v>0</v>
      </c>
      <c r="H340" s="155"/>
      <c r="I340" s="296"/>
      <c r="J340" s="297"/>
      <c r="K340" s="300"/>
      <c r="L340" s="300"/>
      <c r="M340" s="537"/>
    </row>
    <row r="341" spans="1:13" s="85" customFormat="1" ht="13.5" customHeight="1" hidden="1">
      <c r="A341" s="212"/>
      <c r="B341" s="75"/>
      <c r="C341" s="5" t="s">
        <v>141</v>
      </c>
      <c r="D341" s="155">
        <v>1374594</v>
      </c>
      <c r="E341" s="155">
        <v>0</v>
      </c>
      <c r="F341" s="536">
        <f t="shared" si="60"/>
        <v>0</v>
      </c>
      <c r="G341" s="155"/>
      <c r="H341" s="155">
        <v>0</v>
      </c>
      <c r="I341" s="296">
        <f>E341</f>
        <v>0</v>
      </c>
      <c r="J341" s="296">
        <v>0</v>
      </c>
      <c r="K341" s="688"/>
      <c r="L341" s="688"/>
      <c r="M341" s="695"/>
    </row>
    <row r="342" spans="1:13" s="85" customFormat="1" ht="39.75" customHeight="1" hidden="1">
      <c r="A342" s="212"/>
      <c r="B342" s="75"/>
      <c r="C342" s="6" t="s">
        <v>131</v>
      </c>
      <c r="D342" s="155">
        <v>855</v>
      </c>
      <c r="E342" s="155"/>
      <c r="F342" s="536">
        <f t="shared" si="60"/>
        <v>0</v>
      </c>
      <c r="G342" s="155"/>
      <c r="H342" s="155">
        <v>0</v>
      </c>
      <c r="I342" s="296">
        <f>E342</f>
        <v>0</v>
      </c>
      <c r="J342" s="296">
        <v>0</v>
      </c>
      <c r="K342" s="688"/>
      <c r="L342" s="688"/>
      <c r="M342" s="695"/>
    </row>
    <row r="343" spans="1:13" s="85" customFormat="1" ht="22.5" customHeight="1" hidden="1">
      <c r="A343" s="224" t="s">
        <v>174</v>
      </c>
      <c r="B343" s="225"/>
      <c r="C343" s="4" t="s">
        <v>175</v>
      </c>
      <c r="D343" s="155">
        <v>87955</v>
      </c>
      <c r="E343" s="155"/>
      <c r="F343" s="536">
        <f t="shared" si="60"/>
        <v>0</v>
      </c>
      <c r="G343" s="155"/>
      <c r="H343" s="155">
        <v>0</v>
      </c>
      <c r="I343" s="296">
        <f aca="true" t="shared" si="63" ref="I343:I363">D343</f>
        <v>87955</v>
      </c>
      <c r="J343" s="296">
        <v>0</v>
      </c>
      <c r="K343" s="688"/>
      <c r="L343" s="688"/>
      <c r="M343" s="695"/>
    </row>
    <row r="344" spans="1:13" s="85" customFormat="1" ht="21.75" customHeight="1" hidden="1">
      <c r="A344" s="224"/>
      <c r="B344" s="75" t="s">
        <v>2</v>
      </c>
      <c r="C344" s="6" t="s">
        <v>3</v>
      </c>
      <c r="D344" s="155">
        <v>443742</v>
      </c>
      <c r="E344" s="155"/>
      <c r="F344" s="536">
        <f t="shared" si="60"/>
        <v>0</v>
      </c>
      <c r="G344" s="155"/>
      <c r="H344" s="155">
        <v>0</v>
      </c>
      <c r="I344" s="296">
        <f t="shared" si="63"/>
        <v>443742</v>
      </c>
      <c r="J344" s="296">
        <v>0</v>
      </c>
      <c r="K344" s="688"/>
      <c r="L344" s="688"/>
      <c r="M344" s="695"/>
    </row>
    <row r="345" spans="1:13" s="85" customFormat="1" ht="21.75" customHeight="1" hidden="1">
      <c r="A345" s="224"/>
      <c r="B345" s="75" t="s">
        <v>6</v>
      </c>
      <c r="C345" s="6" t="s">
        <v>7</v>
      </c>
      <c r="D345" s="155">
        <v>33919</v>
      </c>
      <c r="E345" s="155"/>
      <c r="F345" s="536">
        <f t="shared" si="60"/>
        <v>0</v>
      </c>
      <c r="G345" s="155"/>
      <c r="H345" s="155">
        <v>0</v>
      </c>
      <c r="I345" s="296">
        <f t="shared" si="63"/>
        <v>33919</v>
      </c>
      <c r="J345" s="296">
        <v>0</v>
      </c>
      <c r="K345" s="688"/>
      <c r="L345" s="688"/>
      <c r="M345" s="695"/>
    </row>
    <row r="346" spans="1:13" s="85" customFormat="1" ht="20.25" customHeight="1" hidden="1">
      <c r="A346" s="224"/>
      <c r="B346" s="221" t="s">
        <v>56</v>
      </c>
      <c r="C346" s="6" t="s">
        <v>70</v>
      </c>
      <c r="D346" s="155">
        <v>78364</v>
      </c>
      <c r="E346" s="155"/>
      <c r="F346" s="536">
        <f t="shared" si="60"/>
        <v>0</v>
      </c>
      <c r="G346" s="155"/>
      <c r="H346" s="155">
        <v>0</v>
      </c>
      <c r="I346" s="296">
        <f t="shared" si="63"/>
        <v>78364</v>
      </c>
      <c r="J346" s="296">
        <v>0</v>
      </c>
      <c r="K346" s="688"/>
      <c r="L346" s="688"/>
      <c r="M346" s="695"/>
    </row>
    <row r="347" spans="1:13" s="85" customFormat="1" ht="22.5" customHeight="1" hidden="1">
      <c r="A347" s="224"/>
      <c r="B347" s="221" t="s">
        <v>8</v>
      </c>
      <c r="C347" s="6" t="s">
        <v>9</v>
      </c>
      <c r="D347" s="155">
        <v>10851</v>
      </c>
      <c r="E347" s="155"/>
      <c r="F347" s="536">
        <f t="shared" si="60"/>
        <v>0</v>
      </c>
      <c r="G347" s="155"/>
      <c r="H347" s="155">
        <v>0</v>
      </c>
      <c r="I347" s="296">
        <f t="shared" si="63"/>
        <v>10851</v>
      </c>
      <c r="J347" s="296">
        <v>0</v>
      </c>
      <c r="K347" s="688"/>
      <c r="L347" s="688"/>
      <c r="M347" s="695"/>
    </row>
    <row r="348" spans="1:13" s="85" customFormat="1" ht="20.25" customHeight="1" hidden="1">
      <c r="A348" s="224"/>
      <c r="B348" s="221"/>
      <c r="C348" s="6" t="s">
        <v>47</v>
      </c>
      <c r="D348" s="155">
        <v>1600</v>
      </c>
      <c r="E348" s="155"/>
      <c r="F348" s="536">
        <f t="shared" si="60"/>
        <v>0</v>
      </c>
      <c r="G348" s="155"/>
      <c r="H348" s="155">
        <v>0</v>
      </c>
      <c r="I348" s="296">
        <f t="shared" si="63"/>
        <v>1600</v>
      </c>
      <c r="J348" s="296">
        <v>0</v>
      </c>
      <c r="K348" s="688"/>
      <c r="L348" s="688"/>
      <c r="M348" s="695"/>
    </row>
    <row r="349" spans="1:13" s="85" customFormat="1" ht="18.75" customHeight="1" hidden="1">
      <c r="A349" s="224"/>
      <c r="B349" s="75" t="s">
        <v>682</v>
      </c>
      <c r="C349" s="5" t="s">
        <v>36</v>
      </c>
      <c r="D349" s="155">
        <v>171891</v>
      </c>
      <c r="E349" s="155"/>
      <c r="F349" s="536">
        <f t="shared" si="60"/>
        <v>0</v>
      </c>
      <c r="G349" s="155"/>
      <c r="H349" s="155">
        <v>0</v>
      </c>
      <c r="I349" s="296">
        <f t="shared" si="63"/>
        <v>171891</v>
      </c>
      <c r="J349" s="296">
        <v>0</v>
      </c>
      <c r="K349" s="688"/>
      <c r="L349" s="688"/>
      <c r="M349" s="695"/>
    </row>
    <row r="350" spans="1:13" s="85" customFormat="1" ht="18" customHeight="1" hidden="1">
      <c r="A350" s="224"/>
      <c r="B350" s="75" t="s">
        <v>10</v>
      </c>
      <c r="C350" s="5" t="s">
        <v>37</v>
      </c>
      <c r="D350" s="155">
        <v>65000</v>
      </c>
      <c r="E350" s="155"/>
      <c r="F350" s="536">
        <f t="shared" si="60"/>
        <v>0</v>
      </c>
      <c r="G350" s="155"/>
      <c r="H350" s="155">
        <v>0</v>
      </c>
      <c r="I350" s="296">
        <f t="shared" si="63"/>
        <v>65000</v>
      </c>
      <c r="J350" s="296">
        <v>0</v>
      </c>
      <c r="K350" s="688"/>
      <c r="L350" s="688"/>
      <c r="M350" s="695"/>
    </row>
    <row r="351" spans="1:13" s="85" customFormat="1" ht="18.75" customHeight="1" hidden="1">
      <c r="A351" s="224"/>
      <c r="B351" s="75" t="s">
        <v>128</v>
      </c>
      <c r="C351" s="5" t="s">
        <v>176</v>
      </c>
      <c r="D351" s="169">
        <v>3600</v>
      </c>
      <c r="E351" s="169"/>
      <c r="F351" s="536">
        <f t="shared" si="60"/>
        <v>0</v>
      </c>
      <c r="G351" s="169"/>
      <c r="H351" s="155">
        <v>0</v>
      </c>
      <c r="I351" s="296">
        <f t="shared" si="63"/>
        <v>3600</v>
      </c>
      <c r="J351" s="296">
        <v>0</v>
      </c>
      <c r="K351" s="688"/>
      <c r="L351" s="688"/>
      <c r="M351" s="695"/>
    </row>
    <row r="352" spans="1:13" s="85" customFormat="1" ht="18" customHeight="1" hidden="1">
      <c r="A352" s="224"/>
      <c r="B352" s="75" t="s">
        <v>12</v>
      </c>
      <c r="C352" s="5" t="s">
        <v>13</v>
      </c>
      <c r="D352" s="155">
        <v>88024</v>
      </c>
      <c r="E352" s="155"/>
      <c r="F352" s="536">
        <f t="shared" si="60"/>
        <v>0</v>
      </c>
      <c r="G352" s="155"/>
      <c r="H352" s="155">
        <v>0</v>
      </c>
      <c r="I352" s="296">
        <f t="shared" si="63"/>
        <v>88024</v>
      </c>
      <c r="J352" s="296">
        <v>0</v>
      </c>
      <c r="K352" s="688"/>
      <c r="L352" s="688"/>
      <c r="M352" s="695"/>
    </row>
    <row r="353" spans="1:13" s="85" customFormat="1" ht="18.75" customHeight="1" hidden="1">
      <c r="A353" s="224"/>
      <c r="B353" s="75" t="s">
        <v>14</v>
      </c>
      <c r="C353" s="5" t="s">
        <v>15</v>
      </c>
      <c r="D353" s="155">
        <v>24000</v>
      </c>
      <c r="E353" s="155"/>
      <c r="F353" s="536">
        <f t="shared" si="60"/>
        <v>0</v>
      </c>
      <c r="G353" s="155"/>
      <c r="H353" s="155">
        <v>0</v>
      </c>
      <c r="I353" s="296">
        <f t="shared" si="63"/>
        <v>24000</v>
      </c>
      <c r="J353" s="296">
        <v>0</v>
      </c>
      <c r="K353" s="688"/>
      <c r="L353" s="688"/>
      <c r="M353" s="695"/>
    </row>
    <row r="354" spans="1:13" s="85" customFormat="1" ht="18.75" customHeight="1" hidden="1">
      <c r="A354" s="224"/>
      <c r="B354" s="75" t="s">
        <v>16</v>
      </c>
      <c r="C354" s="5" t="s">
        <v>17</v>
      </c>
      <c r="D354" s="155">
        <v>28260</v>
      </c>
      <c r="E354" s="155"/>
      <c r="F354" s="536">
        <f t="shared" si="60"/>
        <v>0</v>
      </c>
      <c r="G354" s="155"/>
      <c r="H354" s="155">
        <v>0</v>
      </c>
      <c r="I354" s="296">
        <f t="shared" si="63"/>
        <v>28260</v>
      </c>
      <c r="J354" s="296">
        <v>0</v>
      </c>
      <c r="K354" s="688"/>
      <c r="L354" s="688"/>
      <c r="M354" s="695"/>
    </row>
    <row r="355" spans="1:13" s="85" customFormat="1" ht="18.75" customHeight="1" hidden="1">
      <c r="A355" s="224"/>
      <c r="B355" s="75" t="s">
        <v>18</v>
      </c>
      <c r="C355" s="5" t="s">
        <v>177</v>
      </c>
      <c r="D355" s="155">
        <v>1908</v>
      </c>
      <c r="E355" s="155"/>
      <c r="F355" s="536">
        <f t="shared" si="60"/>
        <v>0</v>
      </c>
      <c r="G355" s="155"/>
      <c r="H355" s="155">
        <v>0</v>
      </c>
      <c r="I355" s="296">
        <f t="shared" si="63"/>
        <v>1908</v>
      </c>
      <c r="J355" s="296">
        <v>0</v>
      </c>
      <c r="K355" s="688"/>
      <c r="L355" s="688"/>
      <c r="M355" s="695"/>
    </row>
    <row r="356" spans="1:13" s="85" customFormat="1" ht="18" customHeight="1" hidden="1">
      <c r="A356" s="224"/>
      <c r="B356" s="75" t="s">
        <v>20</v>
      </c>
      <c r="C356" s="5" t="s">
        <v>179</v>
      </c>
      <c r="D356" s="155">
        <v>3420</v>
      </c>
      <c r="E356" s="155"/>
      <c r="F356" s="536">
        <f t="shared" si="60"/>
        <v>0</v>
      </c>
      <c r="G356" s="155"/>
      <c r="H356" s="155">
        <v>0</v>
      </c>
      <c r="I356" s="296">
        <f t="shared" si="63"/>
        <v>3420</v>
      </c>
      <c r="J356" s="296">
        <v>0</v>
      </c>
      <c r="K356" s="688"/>
      <c r="L356" s="688"/>
      <c r="M356" s="695"/>
    </row>
    <row r="357" spans="1:13" s="85" customFormat="1" ht="18" customHeight="1" hidden="1">
      <c r="A357" s="224"/>
      <c r="B357" s="75" t="s">
        <v>22</v>
      </c>
      <c r="C357" s="5" t="s">
        <v>180</v>
      </c>
      <c r="D357" s="155">
        <v>600</v>
      </c>
      <c r="E357" s="155"/>
      <c r="F357" s="536">
        <f t="shared" si="60"/>
        <v>0</v>
      </c>
      <c r="G357" s="155"/>
      <c r="H357" s="155">
        <v>0</v>
      </c>
      <c r="I357" s="296">
        <f t="shared" si="63"/>
        <v>600</v>
      </c>
      <c r="J357" s="296">
        <v>0</v>
      </c>
      <c r="K357" s="688"/>
      <c r="L357" s="688"/>
      <c r="M357" s="695"/>
    </row>
    <row r="358" spans="1:13" s="85" customFormat="1" ht="18" customHeight="1" hidden="1">
      <c r="A358" s="224"/>
      <c r="B358" s="75" t="s">
        <v>130</v>
      </c>
      <c r="C358" s="6" t="s">
        <v>181</v>
      </c>
      <c r="D358" s="155">
        <v>31130</v>
      </c>
      <c r="E358" s="155"/>
      <c r="F358" s="536">
        <f t="shared" si="60"/>
        <v>0</v>
      </c>
      <c r="G358" s="155"/>
      <c r="H358" s="155">
        <v>0</v>
      </c>
      <c r="I358" s="296">
        <f t="shared" si="63"/>
        <v>31130</v>
      </c>
      <c r="J358" s="296">
        <v>0</v>
      </c>
      <c r="K358" s="688"/>
      <c r="L358" s="688"/>
      <c r="M358" s="695"/>
    </row>
    <row r="359" spans="1:13" s="85" customFormat="1" ht="17.25" customHeight="1" hidden="1">
      <c r="A359" s="224"/>
      <c r="B359" s="75"/>
      <c r="C359" s="5" t="s">
        <v>140</v>
      </c>
      <c r="D359" s="155">
        <v>299475</v>
      </c>
      <c r="E359" s="155"/>
      <c r="F359" s="536">
        <f t="shared" si="60"/>
        <v>0</v>
      </c>
      <c r="G359" s="155"/>
      <c r="H359" s="155">
        <v>0</v>
      </c>
      <c r="I359" s="296">
        <f t="shared" si="63"/>
        <v>299475</v>
      </c>
      <c r="J359" s="296">
        <v>0</v>
      </c>
      <c r="K359" s="688"/>
      <c r="L359" s="688"/>
      <c r="M359" s="695"/>
    </row>
    <row r="360" spans="1:13" s="85" customFormat="1" ht="13.5" customHeight="1" hidden="1">
      <c r="A360" s="224"/>
      <c r="B360" s="75" t="s">
        <v>40</v>
      </c>
      <c r="C360" s="5" t="s">
        <v>168</v>
      </c>
      <c r="D360" s="155">
        <v>1056193</v>
      </c>
      <c r="E360" s="155"/>
      <c r="F360" s="536">
        <f t="shared" si="60"/>
        <v>0</v>
      </c>
      <c r="G360" s="155"/>
      <c r="H360" s="155">
        <v>0</v>
      </c>
      <c r="I360" s="296">
        <f t="shared" si="63"/>
        <v>1056193</v>
      </c>
      <c r="J360" s="296">
        <v>0</v>
      </c>
      <c r="K360" s="688"/>
      <c r="L360" s="688"/>
      <c r="M360" s="695"/>
    </row>
    <row r="361" spans="1:13" s="85" customFormat="1" ht="14.25" customHeight="1" hidden="1">
      <c r="A361" s="224"/>
      <c r="B361" s="75" t="s">
        <v>182</v>
      </c>
      <c r="C361" s="6" t="s">
        <v>184</v>
      </c>
      <c r="D361" s="155">
        <v>368990</v>
      </c>
      <c r="E361" s="155"/>
      <c r="F361" s="536">
        <f t="shared" si="60"/>
        <v>0</v>
      </c>
      <c r="G361" s="155"/>
      <c r="H361" s="155">
        <v>0</v>
      </c>
      <c r="I361" s="296">
        <f t="shared" si="63"/>
        <v>368990</v>
      </c>
      <c r="J361" s="296">
        <v>0</v>
      </c>
      <c r="K361" s="688"/>
      <c r="L361" s="688"/>
      <c r="M361" s="695"/>
    </row>
    <row r="362" spans="1:13" s="85" customFormat="1" ht="17.25" customHeight="1" hidden="1">
      <c r="A362" s="224"/>
      <c r="B362" s="75" t="s">
        <v>112</v>
      </c>
      <c r="C362" s="6" t="s">
        <v>597</v>
      </c>
      <c r="D362" s="155">
        <v>30088</v>
      </c>
      <c r="E362" s="155"/>
      <c r="F362" s="536">
        <f t="shared" si="60"/>
        <v>0</v>
      </c>
      <c r="G362" s="155"/>
      <c r="H362" s="155">
        <v>0</v>
      </c>
      <c r="I362" s="296">
        <f t="shared" si="63"/>
        <v>30088</v>
      </c>
      <c r="J362" s="296">
        <v>0</v>
      </c>
      <c r="K362" s="688"/>
      <c r="L362" s="688"/>
      <c r="M362" s="695"/>
    </row>
    <row r="363" spans="1:13" s="85" customFormat="1" ht="17.25" customHeight="1" hidden="1">
      <c r="A363" s="224"/>
      <c r="B363" s="75" t="s">
        <v>16</v>
      </c>
      <c r="C363" s="6" t="s">
        <v>95</v>
      </c>
      <c r="D363" s="155">
        <v>68809</v>
      </c>
      <c r="E363" s="155"/>
      <c r="F363" s="536">
        <f t="shared" si="60"/>
        <v>0</v>
      </c>
      <c r="G363" s="155"/>
      <c r="H363" s="155">
        <v>0</v>
      </c>
      <c r="I363" s="296">
        <f t="shared" si="63"/>
        <v>68809</v>
      </c>
      <c r="J363" s="296">
        <v>0</v>
      </c>
      <c r="K363" s="688"/>
      <c r="L363" s="688"/>
      <c r="M363" s="695"/>
    </row>
    <row r="364" spans="1:13" s="85" customFormat="1" ht="26.25" customHeight="1" hidden="1">
      <c r="A364" s="218" t="s">
        <v>185</v>
      </c>
      <c r="B364" s="75"/>
      <c r="C364" s="3" t="s">
        <v>186</v>
      </c>
      <c r="D364" s="169">
        <v>9510</v>
      </c>
      <c r="E364" s="169"/>
      <c r="F364" s="536">
        <f t="shared" si="60"/>
        <v>0</v>
      </c>
      <c r="G364" s="169"/>
      <c r="H364" s="169">
        <f>H365+H366+H367+H369+H373</f>
        <v>0</v>
      </c>
      <c r="I364" s="169">
        <f>I365+I366+I367+I369+I373</f>
        <v>0</v>
      </c>
      <c r="J364" s="169">
        <f>J365+J366+J367+J369+J373</f>
        <v>0</v>
      </c>
      <c r="K364" s="688"/>
      <c r="L364" s="688"/>
      <c r="M364" s="695"/>
    </row>
    <row r="365" spans="1:13" s="85" customFormat="1" ht="21.75" customHeight="1" hidden="1">
      <c r="A365" s="737"/>
      <c r="B365" s="75" t="s">
        <v>2</v>
      </c>
      <c r="C365" s="6" t="s">
        <v>3</v>
      </c>
      <c r="D365" s="155">
        <v>172769</v>
      </c>
      <c r="E365" s="155"/>
      <c r="F365" s="536">
        <f t="shared" si="60"/>
        <v>0</v>
      </c>
      <c r="G365" s="155"/>
      <c r="H365" s="155">
        <v>0</v>
      </c>
      <c r="I365" s="155">
        <v>0</v>
      </c>
      <c r="J365" s="155">
        <v>0</v>
      </c>
      <c r="K365" s="688"/>
      <c r="L365" s="688"/>
      <c r="M365" s="695"/>
    </row>
    <row r="366" spans="1:13" s="85" customFormat="1" ht="16.5" customHeight="1" hidden="1">
      <c r="A366" s="737"/>
      <c r="B366" s="221" t="s">
        <v>56</v>
      </c>
      <c r="C366" s="6" t="s">
        <v>70</v>
      </c>
      <c r="D366" s="155">
        <v>2000</v>
      </c>
      <c r="E366" s="155"/>
      <c r="F366" s="536">
        <f t="shared" si="60"/>
        <v>0</v>
      </c>
      <c r="G366" s="155"/>
      <c r="H366" s="155">
        <v>0</v>
      </c>
      <c r="I366" s="155">
        <v>0</v>
      </c>
      <c r="J366" s="155">
        <v>0</v>
      </c>
      <c r="K366" s="688"/>
      <c r="L366" s="688"/>
      <c r="M366" s="695"/>
    </row>
    <row r="367" spans="1:13" s="85" customFormat="1" ht="21" customHeight="1" hidden="1">
      <c r="A367" s="737"/>
      <c r="B367" s="221" t="s">
        <v>8</v>
      </c>
      <c r="C367" s="6" t="s">
        <v>9</v>
      </c>
      <c r="D367" s="155">
        <v>10500</v>
      </c>
      <c r="E367" s="155"/>
      <c r="F367" s="536">
        <f t="shared" si="60"/>
        <v>0</v>
      </c>
      <c r="G367" s="155"/>
      <c r="H367" s="155">
        <v>0</v>
      </c>
      <c r="I367" s="155">
        <v>0</v>
      </c>
      <c r="J367" s="155">
        <v>0</v>
      </c>
      <c r="K367" s="688"/>
      <c r="L367" s="688"/>
      <c r="M367" s="695"/>
    </row>
    <row r="368" spans="1:13" s="85" customFormat="1" ht="20.25" customHeight="1" hidden="1">
      <c r="A368" s="737"/>
      <c r="B368" s="75"/>
      <c r="C368" s="5" t="s">
        <v>47</v>
      </c>
      <c r="D368" s="155">
        <v>70000</v>
      </c>
      <c r="E368" s="155"/>
      <c r="F368" s="536">
        <f t="shared" si="60"/>
        <v>0</v>
      </c>
      <c r="G368" s="155"/>
      <c r="H368" s="155">
        <v>0</v>
      </c>
      <c r="I368" s="155">
        <v>0</v>
      </c>
      <c r="J368" s="155">
        <v>0</v>
      </c>
      <c r="K368" s="688"/>
      <c r="L368" s="688"/>
      <c r="M368" s="695"/>
    </row>
    <row r="369" spans="1:13" s="85" customFormat="1" ht="16.5" customHeight="1" hidden="1">
      <c r="A369" s="212"/>
      <c r="B369" s="75" t="s">
        <v>22</v>
      </c>
      <c r="C369" s="5" t="s">
        <v>23</v>
      </c>
      <c r="D369" s="155">
        <v>25000</v>
      </c>
      <c r="E369" s="155"/>
      <c r="F369" s="536">
        <f aca="true" t="shared" si="64" ref="F369:F377">E369/D369</f>
        <v>0</v>
      </c>
      <c r="G369" s="155"/>
      <c r="H369" s="155">
        <v>0</v>
      </c>
      <c r="I369" s="155">
        <v>0</v>
      </c>
      <c r="J369" s="155">
        <v>0</v>
      </c>
      <c r="K369" s="688"/>
      <c r="L369" s="688"/>
      <c r="M369" s="695"/>
    </row>
    <row r="370" spans="1:13" s="85" customFormat="1" ht="18.75" customHeight="1" hidden="1">
      <c r="A370" s="212"/>
      <c r="B370" s="75"/>
      <c r="C370" s="5"/>
      <c r="D370" s="155">
        <v>800</v>
      </c>
      <c r="E370" s="155"/>
      <c r="F370" s="536">
        <f t="shared" si="64"/>
        <v>0</v>
      </c>
      <c r="G370" s="155"/>
      <c r="H370" s="155">
        <v>0</v>
      </c>
      <c r="I370" s="155">
        <v>0</v>
      </c>
      <c r="J370" s="155">
        <v>0</v>
      </c>
      <c r="K370" s="688"/>
      <c r="L370" s="688"/>
      <c r="M370" s="695"/>
    </row>
    <row r="371" spans="1:13" s="85" customFormat="1" ht="16.5" customHeight="1" hidden="1">
      <c r="A371" s="212"/>
      <c r="B371" s="75"/>
      <c r="C371" s="5"/>
      <c r="D371" s="155">
        <v>199000</v>
      </c>
      <c r="E371" s="155"/>
      <c r="F371" s="536">
        <f t="shared" si="64"/>
        <v>0</v>
      </c>
      <c r="G371" s="155"/>
      <c r="H371" s="155">
        <v>0</v>
      </c>
      <c r="I371" s="155">
        <v>0</v>
      </c>
      <c r="J371" s="155">
        <v>0</v>
      </c>
      <c r="K371" s="688"/>
      <c r="L371" s="688"/>
      <c r="M371" s="695"/>
    </row>
    <row r="372" spans="1:13" s="85" customFormat="1" ht="19.5" customHeight="1" hidden="1">
      <c r="A372" s="212"/>
      <c r="B372" s="75"/>
      <c r="C372" s="5"/>
      <c r="D372" s="155">
        <v>800</v>
      </c>
      <c r="E372" s="155"/>
      <c r="F372" s="536">
        <f t="shared" si="64"/>
        <v>0</v>
      </c>
      <c r="G372" s="155"/>
      <c r="H372" s="155">
        <v>0</v>
      </c>
      <c r="I372" s="155">
        <v>0</v>
      </c>
      <c r="J372" s="155">
        <v>0</v>
      </c>
      <c r="K372" s="688"/>
      <c r="L372" s="688"/>
      <c r="M372" s="695"/>
    </row>
    <row r="373" spans="1:13" s="85" customFormat="1" ht="25.5" customHeight="1" hidden="1">
      <c r="A373" s="212"/>
      <c r="B373" s="75" t="s">
        <v>130</v>
      </c>
      <c r="C373" s="6" t="s">
        <v>187</v>
      </c>
      <c r="D373" s="155">
        <v>16941</v>
      </c>
      <c r="E373" s="155"/>
      <c r="F373" s="536">
        <f t="shared" si="64"/>
        <v>0</v>
      </c>
      <c r="G373" s="155"/>
      <c r="H373" s="155">
        <v>0</v>
      </c>
      <c r="I373" s="155">
        <v>0</v>
      </c>
      <c r="J373" s="155">
        <v>0</v>
      </c>
      <c r="K373" s="688"/>
      <c r="L373" s="688"/>
      <c r="M373" s="695"/>
    </row>
    <row r="374" spans="1:13" s="85" customFormat="1" ht="18.75" customHeight="1" hidden="1">
      <c r="A374" s="212"/>
      <c r="B374" s="75"/>
      <c r="C374" s="11" t="s">
        <v>140</v>
      </c>
      <c r="D374" s="155">
        <v>2372</v>
      </c>
      <c r="E374" s="155"/>
      <c r="F374" s="536">
        <f t="shared" si="64"/>
        <v>0</v>
      </c>
      <c r="G374" s="155"/>
      <c r="H374" s="155">
        <v>0</v>
      </c>
      <c r="I374" s="155">
        <v>0</v>
      </c>
      <c r="J374" s="155">
        <v>0</v>
      </c>
      <c r="K374" s="688"/>
      <c r="L374" s="688"/>
      <c r="M374" s="695"/>
    </row>
    <row r="375" spans="1:13" s="85" customFormat="1" ht="18" customHeight="1" hidden="1">
      <c r="A375" s="212"/>
      <c r="B375" s="75"/>
      <c r="C375" s="11" t="s">
        <v>141</v>
      </c>
      <c r="D375" s="155">
        <v>426</v>
      </c>
      <c r="E375" s="155"/>
      <c r="F375" s="536">
        <f t="shared" si="64"/>
        <v>0</v>
      </c>
      <c r="G375" s="155"/>
      <c r="H375" s="155">
        <v>0</v>
      </c>
      <c r="I375" s="155">
        <v>0</v>
      </c>
      <c r="J375" s="155">
        <v>0</v>
      </c>
      <c r="K375" s="688"/>
      <c r="L375" s="688"/>
      <c r="M375" s="695"/>
    </row>
    <row r="376" spans="1:13" s="85" customFormat="1" ht="15" customHeight="1" hidden="1">
      <c r="A376" s="212"/>
      <c r="B376" s="75"/>
      <c r="C376" s="11" t="s">
        <v>188</v>
      </c>
      <c r="D376" s="155">
        <v>73188</v>
      </c>
      <c r="E376" s="155"/>
      <c r="F376" s="536">
        <f t="shared" si="64"/>
        <v>0</v>
      </c>
      <c r="G376" s="155"/>
      <c r="H376" s="155">
        <v>0</v>
      </c>
      <c r="I376" s="296" t="e">
        <f>#REF!</f>
        <v>#REF!</v>
      </c>
      <c r="J376" s="296">
        <v>0</v>
      </c>
      <c r="K376" s="688"/>
      <c r="L376" s="688"/>
      <c r="M376" s="695"/>
    </row>
    <row r="377" spans="1:13" s="85" customFormat="1" ht="17.25" customHeight="1">
      <c r="A377" s="210" t="s">
        <v>189</v>
      </c>
      <c r="B377" s="216"/>
      <c r="C377" s="129" t="s">
        <v>190</v>
      </c>
      <c r="D377" s="294">
        <f>SUM(D378:D390)</f>
        <v>1024084</v>
      </c>
      <c r="E377" s="294">
        <f>SUM(E378:E390)</f>
        <v>1385978</v>
      </c>
      <c r="F377" s="682">
        <f t="shared" si="64"/>
        <v>1.3533831209158624</v>
      </c>
      <c r="G377" s="294">
        <f>SUM(G378:G390)</f>
        <v>1385978</v>
      </c>
      <c r="H377" s="294">
        <f aca="true" t="shared" si="65" ref="H377:M377">SUM(H378:H390)</f>
        <v>813729</v>
      </c>
      <c r="I377" s="294">
        <f t="shared" si="65"/>
        <v>147736</v>
      </c>
      <c r="J377" s="294">
        <f t="shared" si="65"/>
        <v>354586</v>
      </c>
      <c r="K377" s="294">
        <f t="shared" si="65"/>
        <v>0</v>
      </c>
      <c r="L377" s="294">
        <f t="shared" si="65"/>
        <v>0</v>
      </c>
      <c r="M377" s="295">
        <f t="shared" si="65"/>
        <v>0</v>
      </c>
    </row>
    <row r="378" spans="1:13" s="85" customFormat="1" ht="17.25" customHeight="1">
      <c r="A378" s="556"/>
      <c r="B378" s="308" t="s">
        <v>130</v>
      </c>
      <c r="C378" s="68" t="s">
        <v>975</v>
      </c>
      <c r="D378" s="307">
        <v>214488</v>
      </c>
      <c r="E378" s="307">
        <v>354586</v>
      </c>
      <c r="F378" s="581">
        <f>E378/D378</f>
        <v>1.6531740703442617</v>
      </c>
      <c r="G378" s="307">
        <f>E378</f>
        <v>354586</v>
      </c>
      <c r="H378" s="307"/>
      <c r="I378" s="307"/>
      <c r="J378" s="307">
        <f>G378</f>
        <v>354586</v>
      </c>
      <c r="K378" s="307"/>
      <c r="L378" s="307"/>
      <c r="M378" s="360"/>
    </row>
    <row r="379" spans="1:13" s="85" customFormat="1" ht="16.5" customHeight="1">
      <c r="A379" s="224"/>
      <c r="B379" s="75" t="s">
        <v>2</v>
      </c>
      <c r="C379" s="68" t="s">
        <v>319</v>
      </c>
      <c r="D379" s="155">
        <v>580228</v>
      </c>
      <c r="E379" s="155">
        <v>747995</v>
      </c>
      <c r="F379" s="536">
        <f aca="true" t="shared" si="66" ref="F379:F387">E379/D379</f>
        <v>1.2891397864287832</v>
      </c>
      <c r="G379" s="155">
        <f>E379</f>
        <v>747995</v>
      </c>
      <c r="H379" s="155">
        <f>G379</f>
        <v>747995</v>
      </c>
      <c r="I379" s="296"/>
      <c r="J379" s="297"/>
      <c r="K379" s="300"/>
      <c r="L379" s="300"/>
      <c r="M379" s="537"/>
    </row>
    <row r="380" spans="1:13" s="85" customFormat="1" ht="16.5" customHeight="1">
      <c r="A380" s="224"/>
      <c r="B380" s="75" t="s">
        <v>6</v>
      </c>
      <c r="C380" s="68" t="s">
        <v>7</v>
      </c>
      <c r="D380" s="155">
        <v>48571</v>
      </c>
      <c r="E380" s="155">
        <v>65734</v>
      </c>
      <c r="F380" s="536">
        <f t="shared" si="66"/>
        <v>1.3533590002264726</v>
      </c>
      <c r="G380" s="155">
        <f aca="true" t="shared" si="67" ref="G380:G390">E380</f>
        <v>65734</v>
      </c>
      <c r="H380" s="155">
        <f>G380</f>
        <v>65734</v>
      </c>
      <c r="I380" s="296"/>
      <c r="J380" s="297"/>
      <c r="K380" s="300"/>
      <c r="L380" s="300"/>
      <c r="M380" s="537"/>
    </row>
    <row r="381" spans="1:13" s="85" customFormat="1" ht="16.5" customHeight="1">
      <c r="A381" s="224"/>
      <c r="B381" s="221" t="s">
        <v>56</v>
      </c>
      <c r="C381" s="68" t="s">
        <v>70</v>
      </c>
      <c r="D381" s="155">
        <v>100540</v>
      </c>
      <c r="E381" s="155">
        <v>127800</v>
      </c>
      <c r="F381" s="536">
        <f t="shared" si="66"/>
        <v>1.271135866321862</v>
      </c>
      <c r="G381" s="155">
        <f t="shared" si="67"/>
        <v>127800</v>
      </c>
      <c r="H381" s="155"/>
      <c r="I381" s="296">
        <f>G381</f>
        <v>127800</v>
      </c>
      <c r="J381" s="297"/>
      <c r="K381" s="300"/>
      <c r="L381" s="300"/>
      <c r="M381" s="537"/>
    </row>
    <row r="382" spans="1:13" s="85" customFormat="1" ht="16.5" customHeight="1">
      <c r="A382" s="224"/>
      <c r="B382" s="221" t="s">
        <v>8</v>
      </c>
      <c r="C382" s="68" t="s">
        <v>9</v>
      </c>
      <c r="D382" s="155">
        <v>16500</v>
      </c>
      <c r="E382" s="155">
        <v>19936</v>
      </c>
      <c r="F382" s="536">
        <f t="shared" si="66"/>
        <v>1.2082424242424243</v>
      </c>
      <c r="G382" s="155">
        <f t="shared" si="67"/>
        <v>19936</v>
      </c>
      <c r="H382" s="155"/>
      <c r="I382" s="296">
        <f>G382</f>
        <v>19936</v>
      </c>
      <c r="J382" s="297"/>
      <c r="K382" s="300"/>
      <c r="L382" s="300"/>
      <c r="M382" s="537"/>
    </row>
    <row r="383" spans="1:13" s="85" customFormat="1" ht="16.5" customHeight="1">
      <c r="A383" s="224"/>
      <c r="B383" s="75" t="s">
        <v>10</v>
      </c>
      <c r="C383" s="69" t="s">
        <v>37</v>
      </c>
      <c r="D383" s="155">
        <v>10000</v>
      </c>
      <c r="E383" s="155">
        <v>10290</v>
      </c>
      <c r="F383" s="536">
        <f t="shared" si="66"/>
        <v>1.029</v>
      </c>
      <c r="G383" s="155">
        <f t="shared" si="67"/>
        <v>10290</v>
      </c>
      <c r="H383" s="155"/>
      <c r="I383" s="296"/>
      <c r="J383" s="297"/>
      <c r="K383" s="300"/>
      <c r="L383" s="300"/>
      <c r="M383" s="537"/>
    </row>
    <row r="384" spans="1:13" s="85" customFormat="1" ht="16.5" customHeight="1">
      <c r="A384" s="224"/>
      <c r="B384" s="75" t="s">
        <v>12</v>
      </c>
      <c r="C384" s="69" t="s">
        <v>13</v>
      </c>
      <c r="D384" s="155">
        <v>5650</v>
      </c>
      <c r="E384" s="155">
        <v>6780</v>
      </c>
      <c r="F384" s="536">
        <f t="shared" si="66"/>
        <v>1.2</v>
      </c>
      <c r="G384" s="155">
        <f t="shared" si="67"/>
        <v>6780</v>
      </c>
      <c r="H384" s="155"/>
      <c r="I384" s="296"/>
      <c r="J384" s="297"/>
      <c r="K384" s="300"/>
      <c r="L384" s="300"/>
      <c r="M384" s="537"/>
    </row>
    <row r="385" spans="1:13" s="85" customFormat="1" ht="16.5" customHeight="1">
      <c r="A385" s="224"/>
      <c r="B385" s="75" t="s">
        <v>76</v>
      </c>
      <c r="C385" s="69" t="s">
        <v>77</v>
      </c>
      <c r="D385" s="155">
        <v>2000</v>
      </c>
      <c r="E385" s="155">
        <v>2000</v>
      </c>
      <c r="F385" s="536">
        <f t="shared" si="66"/>
        <v>1</v>
      </c>
      <c r="G385" s="155">
        <f t="shared" si="67"/>
        <v>2000</v>
      </c>
      <c r="H385" s="155"/>
      <c r="I385" s="296"/>
      <c r="J385" s="297"/>
      <c r="K385" s="300"/>
      <c r="L385" s="300"/>
      <c r="M385" s="537"/>
    </row>
    <row r="386" spans="1:13" s="85" customFormat="1" ht="16.5" customHeight="1">
      <c r="A386" s="224"/>
      <c r="B386" s="75" t="s">
        <v>16</v>
      </c>
      <c r="C386" s="69" t="s">
        <v>17</v>
      </c>
      <c r="D386" s="155">
        <v>7205</v>
      </c>
      <c r="E386" s="155">
        <v>7414</v>
      </c>
      <c r="F386" s="536">
        <f t="shared" si="66"/>
        <v>1.0290076335877862</v>
      </c>
      <c r="G386" s="155">
        <f t="shared" si="67"/>
        <v>7414</v>
      </c>
      <c r="H386" s="155"/>
      <c r="I386" s="296"/>
      <c r="J386" s="297"/>
      <c r="K386" s="300"/>
      <c r="L386" s="300"/>
      <c r="M386" s="537"/>
    </row>
    <row r="387" spans="1:13" s="85" customFormat="1" ht="16.5" customHeight="1">
      <c r="A387" s="224"/>
      <c r="B387" s="75" t="s">
        <v>571</v>
      </c>
      <c r="C387" s="69" t="s">
        <v>572</v>
      </c>
      <c r="D387" s="155">
        <v>800</v>
      </c>
      <c r="E387" s="155">
        <v>823</v>
      </c>
      <c r="F387" s="536">
        <f t="shared" si="66"/>
        <v>1.02875</v>
      </c>
      <c r="G387" s="155">
        <f t="shared" si="67"/>
        <v>823</v>
      </c>
      <c r="H387" s="155"/>
      <c r="I387" s="296"/>
      <c r="J387" s="297"/>
      <c r="K387" s="300"/>
      <c r="L387" s="300"/>
      <c r="M387" s="537"/>
    </row>
    <row r="388" spans="1:13" s="85" customFormat="1" ht="16.5" customHeight="1">
      <c r="A388" s="224"/>
      <c r="B388" s="75" t="s">
        <v>254</v>
      </c>
      <c r="C388" s="68" t="s">
        <v>258</v>
      </c>
      <c r="D388" s="155">
        <v>1000</v>
      </c>
      <c r="E388" s="155">
        <v>1029</v>
      </c>
      <c r="F388" s="536">
        <v>0</v>
      </c>
      <c r="G388" s="155">
        <f t="shared" si="67"/>
        <v>1029</v>
      </c>
      <c r="H388" s="155"/>
      <c r="I388" s="296"/>
      <c r="J388" s="297"/>
      <c r="K388" s="300"/>
      <c r="L388" s="300"/>
      <c r="M388" s="537"/>
    </row>
    <row r="389" spans="1:13" s="85" customFormat="1" ht="15.75" customHeight="1">
      <c r="A389" s="224"/>
      <c r="B389" s="75" t="s">
        <v>22</v>
      </c>
      <c r="C389" s="69" t="s">
        <v>23</v>
      </c>
      <c r="D389" s="155">
        <v>35402</v>
      </c>
      <c r="E389" s="155">
        <v>39891</v>
      </c>
      <c r="F389" s="536">
        <f>E389/D389</f>
        <v>1.1268007457205809</v>
      </c>
      <c r="G389" s="155">
        <f t="shared" si="67"/>
        <v>39891</v>
      </c>
      <c r="H389" s="155"/>
      <c r="I389" s="296"/>
      <c r="J389" s="297"/>
      <c r="K389" s="300"/>
      <c r="L389" s="300"/>
      <c r="M389" s="537"/>
    </row>
    <row r="390" spans="1:13" s="85" customFormat="1" ht="15.75" customHeight="1">
      <c r="A390" s="224"/>
      <c r="B390" s="75" t="s">
        <v>256</v>
      </c>
      <c r="C390" s="68" t="s">
        <v>260</v>
      </c>
      <c r="D390" s="155">
        <v>1700</v>
      </c>
      <c r="E390" s="155">
        <v>1700</v>
      </c>
      <c r="F390" s="536">
        <v>0</v>
      </c>
      <c r="G390" s="155">
        <f t="shared" si="67"/>
        <v>1700</v>
      </c>
      <c r="H390" s="155"/>
      <c r="I390" s="296"/>
      <c r="J390" s="297"/>
      <c r="K390" s="300"/>
      <c r="L390" s="300"/>
      <c r="M390" s="537"/>
    </row>
    <row r="391" spans="1:13" s="85" customFormat="1" ht="25.5" customHeight="1">
      <c r="A391" s="210" t="s">
        <v>205</v>
      </c>
      <c r="B391" s="211"/>
      <c r="C391" s="130" t="s">
        <v>206</v>
      </c>
      <c r="D391" s="294">
        <f>SUM(D392:D400)</f>
        <v>62502</v>
      </c>
      <c r="E391" s="294">
        <f aca="true" t="shared" si="68" ref="E391:M391">SUM(E392:E400)</f>
        <v>83073</v>
      </c>
      <c r="F391" s="682">
        <f aca="true" t="shared" si="69" ref="F391:F399">E391/D391</f>
        <v>1.3291254679850244</v>
      </c>
      <c r="G391" s="294">
        <f t="shared" si="68"/>
        <v>83073</v>
      </c>
      <c r="H391" s="294">
        <f t="shared" si="68"/>
        <v>41960</v>
      </c>
      <c r="I391" s="294">
        <f t="shared" si="68"/>
        <v>4442</v>
      </c>
      <c r="J391" s="294">
        <f t="shared" si="68"/>
        <v>12000</v>
      </c>
      <c r="K391" s="294">
        <f t="shared" si="68"/>
        <v>0</v>
      </c>
      <c r="L391" s="294">
        <f t="shared" si="68"/>
        <v>0</v>
      </c>
      <c r="M391" s="295">
        <f t="shared" si="68"/>
        <v>0</v>
      </c>
    </row>
    <row r="392" spans="1:13" s="85" customFormat="1" ht="17.25" customHeight="1">
      <c r="A392" s="224"/>
      <c r="B392" s="75" t="s">
        <v>191</v>
      </c>
      <c r="C392" s="68" t="s">
        <v>440</v>
      </c>
      <c r="D392" s="155">
        <v>12000</v>
      </c>
      <c r="E392" s="155">
        <v>12000</v>
      </c>
      <c r="F392" s="536">
        <f t="shared" si="69"/>
        <v>1</v>
      </c>
      <c r="G392" s="155">
        <f aca="true" t="shared" si="70" ref="G392:G400">E392</f>
        <v>12000</v>
      </c>
      <c r="H392" s="155"/>
      <c r="I392" s="296"/>
      <c r="J392" s="297">
        <f>G392</f>
        <v>12000</v>
      </c>
      <c r="K392" s="300"/>
      <c r="L392" s="300"/>
      <c r="M392" s="537"/>
    </row>
    <row r="393" spans="1:13" s="85" customFormat="1" ht="17.25" customHeight="1">
      <c r="A393" s="224"/>
      <c r="B393" s="75" t="s">
        <v>584</v>
      </c>
      <c r="C393" s="68" t="s">
        <v>441</v>
      </c>
      <c r="D393" s="155">
        <v>0</v>
      </c>
      <c r="E393" s="155">
        <v>9000</v>
      </c>
      <c r="F393" s="536">
        <v>0</v>
      </c>
      <c r="G393" s="155">
        <f t="shared" si="70"/>
        <v>9000</v>
      </c>
      <c r="H393" s="155"/>
      <c r="I393" s="296"/>
      <c r="J393" s="297"/>
      <c r="K393" s="300"/>
      <c r="L393" s="300"/>
      <c r="M393" s="537"/>
    </row>
    <row r="394" spans="1:13" s="85" customFormat="1" ht="17.25" customHeight="1">
      <c r="A394" s="224"/>
      <c r="B394" s="75" t="s">
        <v>2</v>
      </c>
      <c r="C394" s="68" t="s">
        <v>319</v>
      </c>
      <c r="D394" s="155">
        <v>24960</v>
      </c>
      <c r="E394" s="155">
        <v>24960</v>
      </c>
      <c r="F394" s="536">
        <f t="shared" si="69"/>
        <v>1</v>
      </c>
      <c r="G394" s="155">
        <f t="shared" si="70"/>
        <v>24960</v>
      </c>
      <c r="H394" s="155">
        <f>G394</f>
        <v>24960</v>
      </c>
      <c r="I394" s="296"/>
      <c r="J394" s="297"/>
      <c r="K394" s="300"/>
      <c r="L394" s="300"/>
      <c r="M394" s="537"/>
    </row>
    <row r="395" spans="1:13" s="85" customFormat="1" ht="15" customHeight="1">
      <c r="A395" s="224"/>
      <c r="B395" s="75" t="s">
        <v>33</v>
      </c>
      <c r="C395" s="68" t="s">
        <v>70</v>
      </c>
      <c r="D395" s="155">
        <v>3830</v>
      </c>
      <c r="E395" s="155">
        <v>3830</v>
      </c>
      <c r="F395" s="536">
        <f t="shared" si="69"/>
        <v>1</v>
      </c>
      <c r="G395" s="155">
        <f t="shared" si="70"/>
        <v>3830</v>
      </c>
      <c r="H395" s="155"/>
      <c r="I395" s="296">
        <f>G395</f>
        <v>3830</v>
      </c>
      <c r="J395" s="297"/>
      <c r="K395" s="300"/>
      <c r="L395" s="300"/>
      <c r="M395" s="537"/>
    </row>
    <row r="396" spans="1:13" s="85" customFormat="1" ht="18" customHeight="1">
      <c r="A396" s="224"/>
      <c r="B396" s="75" t="s">
        <v>8</v>
      </c>
      <c r="C396" s="68" t="s">
        <v>9</v>
      </c>
      <c r="D396" s="155">
        <v>612</v>
      </c>
      <c r="E396" s="155">
        <v>612</v>
      </c>
      <c r="F396" s="536">
        <f t="shared" si="69"/>
        <v>1</v>
      </c>
      <c r="G396" s="155">
        <f t="shared" si="70"/>
        <v>612</v>
      </c>
      <c r="H396" s="155"/>
      <c r="I396" s="296">
        <f>G396</f>
        <v>612</v>
      </c>
      <c r="J396" s="297"/>
      <c r="K396" s="300"/>
      <c r="L396" s="300"/>
      <c r="M396" s="537"/>
    </row>
    <row r="397" spans="1:13" s="85" customFormat="1" ht="18" customHeight="1">
      <c r="A397" s="224"/>
      <c r="B397" s="75" t="s">
        <v>569</v>
      </c>
      <c r="C397" s="106" t="s">
        <v>570</v>
      </c>
      <c r="D397" s="155">
        <v>0</v>
      </c>
      <c r="E397" s="155">
        <v>17000</v>
      </c>
      <c r="F397" s="536">
        <v>0</v>
      </c>
      <c r="G397" s="155">
        <f t="shared" si="70"/>
        <v>17000</v>
      </c>
      <c r="H397" s="155">
        <f>G397</f>
        <v>17000</v>
      </c>
      <c r="I397" s="296"/>
      <c r="J397" s="297"/>
      <c r="K397" s="300"/>
      <c r="L397" s="300"/>
      <c r="M397" s="537"/>
    </row>
    <row r="398" spans="1:13" s="85" customFormat="1" ht="18" customHeight="1">
      <c r="A398" s="224"/>
      <c r="B398" s="75" t="s">
        <v>10</v>
      </c>
      <c r="C398" s="106" t="s">
        <v>37</v>
      </c>
      <c r="D398" s="155">
        <v>0</v>
      </c>
      <c r="E398" s="155">
        <v>3671</v>
      </c>
      <c r="F398" s="536">
        <v>0</v>
      </c>
      <c r="G398" s="155">
        <f t="shared" si="70"/>
        <v>3671</v>
      </c>
      <c r="H398" s="155"/>
      <c r="I398" s="296"/>
      <c r="J398" s="297"/>
      <c r="K398" s="300"/>
      <c r="L398" s="300"/>
      <c r="M398" s="537"/>
    </row>
    <row r="399" spans="1:13" s="85" customFormat="1" ht="15.75" customHeight="1">
      <c r="A399" s="224"/>
      <c r="B399" s="75" t="s">
        <v>16</v>
      </c>
      <c r="C399" s="567" t="s">
        <v>17</v>
      </c>
      <c r="D399" s="155">
        <v>9600</v>
      </c>
      <c r="E399" s="155">
        <v>12000</v>
      </c>
      <c r="F399" s="536">
        <f t="shared" si="69"/>
        <v>1.25</v>
      </c>
      <c r="G399" s="155">
        <f t="shared" si="70"/>
        <v>12000</v>
      </c>
      <c r="H399" s="155"/>
      <c r="I399" s="296"/>
      <c r="J399" s="297"/>
      <c r="K399" s="300"/>
      <c r="L399" s="300"/>
      <c r="M399" s="537"/>
    </row>
    <row r="400" spans="1:13" s="85" customFormat="1" ht="15.75" customHeight="1">
      <c r="A400" s="224"/>
      <c r="B400" s="75" t="s">
        <v>255</v>
      </c>
      <c r="C400" s="68" t="s">
        <v>707</v>
      </c>
      <c r="D400" s="155">
        <v>11500</v>
      </c>
      <c r="E400" s="155">
        <v>0</v>
      </c>
      <c r="F400" s="536">
        <v>0</v>
      </c>
      <c r="G400" s="155">
        <f t="shared" si="70"/>
        <v>0</v>
      </c>
      <c r="H400" s="155"/>
      <c r="I400" s="296"/>
      <c r="J400" s="297"/>
      <c r="K400" s="300"/>
      <c r="L400" s="300"/>
      <c r="M400" s="537"/>
    </row>
    <row r="401" spans="1:13" s="85" customFormat="1" ht="15.75" customHeight="1">
      <c r="A401" s="548" t="s">
        <v>976</v>
      </c>
      <c r="B401" s="533"/>
      <c r="C401" s="534" t="s">
        <v>1005</v>
      </c>
      <c r="D401" s="535">
        <f>D402</f>
        <v>116148</v>
      </c>
      <c r="E401" s="535">
        <f>E402</f>
        <v>0</v>
      </c>
      <c r="F401" s="682">
        <f>F402</f>
        <v>0</v>
      </c>
      <c r="G401" s="535">
        <f>G402</f>
        <v>0</v>
      </c>
      <c r="H401" s="535">
        <f aca="true" t="shared" si="71" ref="H401:M401">H402</f>
        <v>0</v>
      </c>
      <c r="I401" s="535">
        <f t="shared" si="71"/>
        <v>0</v>
      </c>
      <c r="J401" s="535">
        <f t="shared" si="71"/>
        <v>0</v>
      </c>
      <c r="K401" s="535">
        <f t="shared" si="71"/>
        <v>0</v>
      </c>
      <c r="L401" s="535">
        <f t="shared" si="71"/>
        <v>0</v>
      </c>
      <c r="M401" s="680">
        <f t="shared" si="71"/>
        <v>0</v>
      </c>
    </row>
    <row r="402" spans="1:13" s="85" customFormat="1" ht="20.25" customHeight="1">
      <c r="A402" s="224"/>
      <c r="B402" s="75" t="s">
        <v>40</v>
      </c>
      <c r="C402" s="68" t="s">
        <v>977</v>
      </c>
      <c r="D402" s="155">
        <v>116148</v>
      </c>
      <c r="E402" s="155">
        <v>0</v>
      </c>
      <c r="F402" s="536">
        <f>E402/D402</f>
        <v>0</v>
      </c>
      <c r="G402" s="155">
        <v>0</v>
      </c>
      <c r="H402" s="155"/>
      <c r="I402" s="296"/>
      <c r="J402" s="297"/>
      <c r="K402" s="300"/>
      <c r="L402" s="300"/>
      <c r="M402" s="691">
        <f>G402</f>
        <v>0</v>
      </c>
    </row>
    <row r="403" spans="1:13" s="85" customFormat="1" ht="15.75" customHeight="1">
      <c r="A403" s="210" t="s">
        <v>978</v>
      </c>
      <c r="B403" s="533"/>
      <c r="C403" s="534" t="s">
        <v>1007</v>
      </c>
      <c r="D403" s="535">
        <f>SUM(D404:D416)</f>
        <v>471576</v>
      </c>
      <c r="E403" s="535">
        <f>SUM(E404:E416)</f>
        <v>538124</v>
      </c>
      <c r="F403" s="682">
        <f>E403/D403</f>
        <v>1.1411182927036152</v>
      </c>
      <c r="G403" s="535">
        <f>SUM(G404:G416)</f>
        <v>538124</v>
      </c>
      <c r="H403" s="535">
        <f aca="true" t="shared" si="72" ref="H403:M403">SUM(H404:H416)</f>
        <v>280126</v>
      </c>
      <c r="I403" s="535">
        <f t="shared" si="72"/>
        <v>53377</v>
      </c>
      <c r="J403" s="535">
        <f t="shared" si="72"/>
        <v>0</v>
      </c>
      <c r="K403" s="535">
        <f t="shared" si="72"/>
        <v>0</v>
      </c>
      <c r="L403" s="535">
        <f t="shared" si="72"/>
        <v>0</v>
      </c>
      <c r="M403" s="680">
        <f t="shared" si="72"/>
        <v>0</v>
      </c>
    </row>
    <row r="404" spans="1:13" s="85" customFormat="1" ht="15.75" customHeight="1">
      <c r="A404" s="224"/>
      <c r="B404" s="75" t="s">
        <v>2</v>
      </c>
      <c r="C404" s="68" t="s">
        <v>319</v>
      </c>
      <c r="D404" s="155">
        <v>254479</v>
      </c>
      <c r="E404" s="155">
        <v>257037</v>
      </c>
      <c r="F404" s="536">
        <f>E404/D404</f>
        <v>1.0100519099807843</v>
      </c>
      <c r="G404" s="155">
        <f>E404</f>
        <v>257037</v>
      </c>
      <c r="H404" s="155">
        <f>G404</f>
        <v>257037</v>
      </c>
      <c r="I404" s="296"/>
      <c r="J404" s="297"/>
      <c r="K404" s="300"/>
      <c r="L404" s="300"/>
      <c r="M404" s="537"/>
    </row>
    <row r="405" spans="1:13" s="85" customFormat="1" ht="15.75" customHeight="1">
      <c r="A405" s="224"/>
      <c r="B405" s="75" t="s">
        <v>6</v>
      </c>
      <c r="C405" s="68" t="s">
        <v>7</v>
      </c>
      <c r="D405" s="155">
        <v>8943</v>
      </c>
      <c r="E405" s="155">
        <v>23089</v>
      </c>
      <c r="F405" s="536">
        <f aca="true" t="shared" si="73" ref="F405:F414">E405/D405</f>
        <v>2.5817958179581795</v>
      </c>
      <c r="G405" s="155">
        <f aca="true" t="shared" si="74" ref="G405:G416">E405</f>
        <v>23089</v>
      </c>
      <c r="H405" s="155">
        <f>G405</f>
        <v>23089</v>
      </c>
      <c r="I405" s="296"/>
      <c r="J405" s="297"/>
      <c r="K405" s="300"/>
      <c r="L405" s="300"/>
      <c r="M405" s="537"/>
    </row>
    <row r="406" spans="1:13" s="85" customFormat="1" ht="15.75" customHeight="1">
      <c r="A406" s="224"/>
      <c r="B406" s="75" t="s">
        <v>33</v>
      </c>
      <c r="C406" s="68" t="s">
        <v>70</v>
      </c>
      <c r="D406" s="155">
        <v>38631</v>
      </c>
      <c r="E406" s="155">
        <v>42585</v>
      </c>
      <c r="F406" s="536">
        <f t="shared" si="73"/>
        <v>1.1023530325386348</v>
      </c>
      <c r="G406" s="155">
        <f t="shared" si="74"/>
        <v>42585</v>
      </c>
      <c r="H406" s="155"/>
      <c r="I406" s="296">
        <f>G406</f>
        <v>42585</v>
      </c>
      <c r="J406" s="297"/>
      <c r="K406" s="300"/>
      <c r="L406" s="300"/>
      <c r="M406" s="537"/>
    </row>
    <row r="407" spans="1:13" s="85" customFormat="1" ht="15.75" customHeight="1">
      <c r="A407" s="224"/>
      <c r="B407" s="75" t="s">
        <v>8</v>
      </c>
      <c r="C407" s="68" t="s">
        <v>9</v>
      </c>
      <c r="D407" s="155">
        <v>6240</v>
      </c>
      <c r="E407" s="155">
        <v>10792</v>
      </c>
      <c r="F407" s="536">
        <f t="shared" si="73"/>
        <v>1.7294871794871796</v>
      </c>
      <c r="G407" s="155">
        <f t="shared" si="74"/>
        <v>10792</v>
      </c>
      <c r="H407" s="155"/>
      <c r="I407" s="296">
        <f>G407</f>
        <v>10792</v>
      </c>
      <c r="J407" s="297"/>
      <c r="K407" s="300"/>
      <c r="L407" s="300"/>
      <c r="M407" s="537"/>
    </row>
    <row r="408" spans="1:13" s="85" customFormat="1" ht="15.75" customHeight="1">
      <c r="A408" s="224"/>
      <c r="B408" s="75" t="s">
        <v>10</v>
      </c>
      <c r="C408" s="106" t="s">
        <v>11</v>
      </c>
      <c r="D408" s="155">
        <v>39916</v>
      </c>
      <c r="E408" s="155">
        <v>66121</v>
      </c>
      <c r="F408" s="536">
        <f t="shared" si="73"/>
        <v>1.6565036576811303</v>
      </c>
      <c r="G408" s="155">
        <f t="shared" si="74"/>
        <v>66121</v>
      </c>
      <c r="H408" s="155"/>
      <c r="I408" s="296"/>
      <c r="J408" s="297"/>
      <c r="K408" s="300"/>
      <c r="L408" s="300"/>
      <c r="M408" s="537"/>
    </row>
    <row r="409" spans="1:13" s="85" customFormat="1" ht="15.75" customHeight="1">
      <c r="A409" s="224"/>
      <c r="B409" s="75" t="s">
        <v>90</v>
      </c>
      <c r="C409" s="68" t="s">
        <v>709</v>
      </c>
      <c r="D409" s="155">
        <v>65000</v>
      </c>
      <c r="E409" s="155">
        <v>70000</v>
      </c>
      <c r="F409" s="536">
        <f t="shared" si="73"/>
        <v>1.0769230769230769</v>
      </c>
      <c r="G409" s="155">
        <f t="shared" si="74"/>
        <v>70000</v>
      </c>
      <c r="H409" s="155"/>
      <c r="I409" s="296"/>
      <c r="J409" s="297"/>
      <c r="K409" s="300"/>
      <c r="L409" s="300"/>
      <c r="M409" s="537"/>
    </row>
    <row r="410" spans="1:13" s="85" customFormat="1" ht="15.75" customHeight="1">
      <c r="A410" s="224"/>
      <c r="B410" s="75" t="s">
        <v>12</v>
      </c>
      <c r="C410" s="69" t="s">
        <v>93</v>
      </c>
      <c r="D410" s="155">
        <v>26700</v>
      </c>
      <c r="E410" s="155">
        <v>33300</v>
      </c>
      <c r="F410" s="536">
        <f t="shared" si="73"/>
        <v>1.247191011235955</v>
      </c>
      <c r="G410" s="155">
        <f t="shared" si="74"/>
        <v>33300</v>
      </c>
      <c r="H410" s="155"/>
      <c r="I410" s="296"/>
      <c r="J410" s="297"/>
      <c r="K410" s="300"/>
      <c r="L410" s="300"/>
      <c r="M410" s="537"/>
    </row>
    <row r="411" spans="1:13" s="85" customFormat="1" ht="15.75" customHeight="1">
      <c r="A411" s="224"/>
      <c r="B411" s="75" t="s">
        <v>76</v>
      </c>
      <c r="C411" s="69" t="s">
        <v>77</v>
      </c>
      <c r="D411" s="155">
        <v>780</v>
      </c>
      <c r="E411" s="155">
        <v>1780</v>
      </c>
      <c r="F411" s="536">
        <f t="shared" si="73"/>
        <v>2.282051282051282</v>
      </c>
      <c r="G411" s="155">
        <f t="shared" si="74"/>
        <v>1780</v>
      </c>
      <c r="H411" s="155"/>
      <c r="I411" s="296"/>
      <c r="J411" s="297"/>
      <c r="K411" s="300"/>
      <c r="L411" s="300"/>
      <c r="M411" s="537"/>
    </row>
    <row r="412" spans="1:13" s="85" customFormat="1" ht="15.75" customHeight="1">
      <c r="A412" s="224"/>
      <c r="B412" s="75" t="s">
        <v>16</v>
      </c>
      <c r="C412" s="567" t="s">
        <v>95</v>
      </c>
      <c r="D412" s="155">
        <v>20684</v>
      </c>
      <c r="E412" s="155">
        <v>19367</v>
      </c>
      <c r="F412" s="536">
        <f t="shared" si="73"/>
        <v>0.9363275962096307</v>
      </c>
      <c r="G412" s="155">
        <f t="shared" si="74"/>
        <v>19367</v>
      </c>
      <c r="H412" s="155"/>
      <c r="I412" s="296"/>
      <c r="J412" s="297"/>
      <c r="K412" s="300"/>
      <c r="L412" s="300"/>
      <c r="M412" s="537"/>
    </row>
    <row r="413" spans="1:13" s="85" customFormat="1" ht="15.75" customHeight="1">
      <c r="A413" s="224"/>
      <c r="B413" s="75" t="s">
        <v>254</v>
      </c>
      <c r="C413" s="68" t="s">
        <v>258</v>
      </c>
      <c r="D413" s="155">
        <v>550</v>
      </c>
      <c r="E413" s="155">
        <v>560</v>
      </c>
      <c r="F413" s="536">
        <f t="shared" si="73"/>
        <v>1.018181818181818</v>
      </c>
      <c r="G413" s="155">
        <f t="shared" si="74"/>
        <v>560</v>
      </c>
      <c r="H413" s="155"/>
      <c r="I413" s="296"/>
      <c r="J413" s="297"/>
      <c r="K413" s="300"/>
      <c r="L413" s="300"/>
      <c r="M413" s="537"/>
    </row>
    <row r="414" spans="1:13" s="85" customFormat="1" ht="15.75" customHeight="1">
      <c r="A414" s="224"/>
      <c r="B414" s="75" t="s">
        <v>22</v>
      </c>
      <c r="C414" s="69" t="s">
        <v>23</v>
      </c>
      <c r="D414" s="155">
        <v>9653</v>
      </c>
      <c r="E414" s="155">
        <v>12693</v>
      </c>
      <c r="F414" s="536">
        <f t="shared" si="73"/>
        <v>1.3149280016575158</v>
      </c>
      <c r="G414" s="155">
        <f t="shared" si="74"/>
        <v>12693</v>
      </c>
      <c r="H414" s="155"/>
      <c r="I414" s="296"/>
      <c r="J414" s="297"/>
      <c r="K414" s="300"/>
      <c r="L414" s="300"/>
      <c r="M414" s="537"/>
    </row>
    <row r="415" spans="1:13" s="85" customFormat="1" ht="15.75" customHeight="1">
      <c r="A415" s="224"/>
      <c r="B415" s="75" t="s">
        <v>255</v>
      </c>
      <c r="C415" s="68" t="s">
        <v>707</v>
      </c>
      <c r="D415" s="155">
        <v>0</v>
      </c>
      <c r="E415" s="155">
        <v>600</v>
      </c>
      <c r="F415" s="536">
        <v>0</v>
      </c>
      <c r="G415" s="155">
        <f t="shared" si="74"/>
        <v>600</v>
      </c>
      <c r="H415" s="155"/>
      <c r="I415" s="296"/>
      <c r="J415" s="297"/>
      <c r="K415" s="300"/>
      <c r="L415" s="300"/>
      <c r="M415" s="537"/>
    </row>
    <row r="416" spans="1:13" s="85" customFormat="1" ht="15.75" customHeight="1">
      <c r="A416" s="224"/>
      <c r="B416" s="75" t="s">
        <v>256</v>
      </c>
      <c r="C416" s="68" t="s">
        <v>260</v>
      </c>
      <c r="D416" s="155">
        <v>0</v>
      </c>
      <c r="E416" s="155">
        <v>200</v>
      </c>
      <c r="F416" s="536">
        <v>0</v>
      </c>
      <c r="G416" s="155">
        <f t="shared" si="74"/>
        <v>200</v>
      </c>
      <c r="H416" s="155"/>
      <c r="I416" s="296"/>
      <c r="J416" s="297"/>
      <c r="K416" s="300"/>
      <c r="L416" s="300"/>
      <c r="M416" s="537"/>
    </row>
    <row r="417" spans="1:13" s="85" customFormat="1" ht="18.75" customHeight="1">
      <c r="A417" s="210" t="s">
        <v>207</v>
      </c>
      <c r="B417" s="216"/>
      <c r="C417" s="129" t="s">
        <v>72</v>
      </c>
      <c r="D417" s="294">
        <f>SUM(D418:D445)</f>
        <v>509329</v>
      </c>
      <c r="E417" s="294">
        <f>SUM(E418:E445)</f>
        <v>1728650</v>
      </c>
      <c r="F417" s="682">
        <f>E417/D417</f>
        <v>3.393975210522079</v>
      </c>
      <c r="G417" s="294">
        <f>SUM(G418:G445)</f>
        <v>1040615</v>
      </c>
      <c r="H417" s="294">
        <f aca="true" t="shared" si="75" ref="H417:M417">SUM(H418:H445)</f>
        <v>689654</v>
      </c>
      <c r="I417" s="294">
        <f t="shared" si="75"/>
        <v>112301</v>
      </c>
      <c r="J417" s="294">
        <f t="shared" si="75"/>
        <v>0</v>
      </c>
      <c r="K417" s="294">
        <f t="shared" si="75"/>
        <v>0</v>
      </c>
      <c r="L417" s="294">
        <f t="shared" si="75"/>
        <v>0</v>
      </c>
      <c r="M417" s="295">
        <f t="shared" si="75"/>
        <v>688035</v>
      </c>
    </row>
    <row r="418" spans="1:13" s="85" customFormat="1" ht="18.75" customHeight="1">
      <c r="A418" s="556"/>
      <c r="B418" s="308" t="s">
        <v>682</v>
      </c>
      <c r="C418" s="68" t="s">
        <v>171</v>
      </c>
      <c r="D418" s="307">
        <v>250</v>
      </c>
      <c r="E418" s="307">
        <v>0</v>
      </c>
      <c r="F418" s="581">
        <f aca="true" t="shared" si="76" ref="F418:F445">E418/D418</f>
        <v>0</v>
      </c>
      <c r="G418" s="307">
        <f>E418</f>
        <v>0</v>
      </c>
      <c r="H418" s="307"/>
      <c r="I418" s="307"/>
      <c r="J418" s="307"/>
      <c r="K418" s="307"/>
      <c r="L418" s="307"/>
      <c r="M418" s="360"/>
    </row>
    <row r="419" spans="1:13" s="85" customFormat="1" ht="18.75" customHeight="1">
      <c r="A419" s="556"/>
      <c r="B419" s="308" t="s">
        <v>979</v>
      </c>
      <c r="C419" s="68" t="s">
        <v>980</v>
      </c>
      <c r="D419" s="307">
        <v>1320</v>
      </c>
      <c r="E419" s="307">
        <v>480</v>
      </c>
      <c r="F419" s="581">
        <f t="shared" si="76"/>
        <v>0.36363636363636365</v>
      </c>
      <c r="G419" s="307">
        <f aca="true" t="shared" si="77" ref="G419:G444">E419</f>
        <v>480</v>
      </c>
      <c r="H419" s="307"/>
      <c r="I419" s="307"/>
      <c r="J419" s="307"/>
      <c r="K419" s="307"/>
      <c r="L419" s="307"/>
      <c r="M419" s="360"/>
    </row>
    <row r="420" spans="1:13" s="85" customFormat="1" ht="15.75" customHeight="1">
      <c r="A420" s="209"/>
      <c r="B420" s="220" t="s">
        <v>2</v>
      </c>
      <c r="C420" s="68" t="s">
        <v>319</v>
      </c>
      <c r="D420" s="307">
        <v>53652</v>
      </c>
      <c r="E420" s="307">
        <v>570372</v>
      </c>
      <c r="F420" s="581">
        <f t="shared" si="76"/>
        <v>10.630955043614405</v>
      </c>
      <c r="G420" s="307">
        <f t="shared" si="77"/>
        <v>570372</v>
      </c>
      <c r="H420" s="307">
        <f>G420</f>
        <v>570372</v>
      </c>
      <c r="I420" s="307"/>
      <c r="J420" s="307"/>
      <c r="K420" s="307"/>
      <c r="L420" s="307"/>
      <c r="M420" s="360"/>
    </row>
    <row r="421" spans="1:13" s="85" customFormat="1" ht="15.75" customHeight="1">
      <c r="A421" s="209"/>
      <c r="B421" s="220" t="s">
        <v>6</v>
      </c>
      <c r="C421" s="68" t="s">
        <v>7</v>
      </c>
      <c r="D421" s="307">
        <v>2577</v>
      </c>
      <c r="E421" s="307">
        <v>0</v>
      </c>
      <c r="F421" s="581">
        <f t="shared" si="76"/>
        <v>0</v>
      </c>
      <c r="G421" s="307">
        <f t="shared" si="77"/>
        <v>0</v>
      </c>
      <c r="H421" s="307">
        <f>G421</f>
        <v>0</v>
      </c>
      <c r="I421" s="307"/>
      <c r="J421" s="307"/>
      <c r="K421" s="307"/>
      <c r="L421" s="307"/>
      <c r="M421" s="360"/>
    </row>
    <row r="422" spans="1:13" s="85" customFormat="1" ht="15.75" customHeight="1">
      <c r="A422" s="209"/>
      <c r="B422" s="220" t="s">
        <v>33</v>
      </c>
      <c r="C422" s="68" t="s">
        <v>70</v>
      </c>
      <c r="D422" s="307">
        <v>9347</v>
      </c>
      <c r="E422" s="307">
        <v>88435</v>
      </c>
      <c r="F422" s="581">
        <f t="shared" si="76"/>
        <v>9.461324489140901</v>
      </c>
      <c r="G422" s="307">
        <f t="shared" si="77"/>
        <v>88435</v>
      </c>
      <c r="H422" s="307"/>
      <c r="I422" s="307">
        <f>G422</f>
        <v>88435</v>
      </c>
      <c r="J422" s="307"/>
      <c r="K422" s="307"/>
      <c r="L422" s="307"/>
      <c r="M422" s="360"/>
    </row>
    <row r="423" spans="1:13" s="85" customFormat="1" ht="15.75" customHeight="1">
      <c r="A423" s="209"/>
      <c r="B423" s="220" t="s">
        <v>245</v>
      </c>
      <c r="C423" s="68" t="s">
        <v>70</v>
      </c>
      <c r="D423" s="307">
        <v>1669</v>
      </c>
      <c r="E423" s="307">
        <v>8517</v>
      </c>
      <c r="F423" s="581">
        <f t="shared" si="76"/>
        <v>5.103055721989215</v>
      </c>
      <c r="G423" s="307">
        <f t="shared" si="77"/>
        <v>8517</v>
      </c>
      <c r="H423" s="307"/>
      <c r="I423" s="307">
        <f>G423</f>
        <v>8517</v>
      </c>
      <c r="J423" s="307"/>
      <c r="K423" s="307"/>
      <c r="L423" s="307"/>
      <c r="M423" s="360"/>
    </row>
    <row r="424" spans="1:13" s="85" customFormat="1" ht="19.5" customHeight="1">
      <c r="A424" s="209"/>
      <c r="B424" s="220" t="s">
        <v>8</v>
      </c>
      <c r="C424" s="68" t="s">
        <v>9</v>
      </c>
      <c r="D424" s="307">
        <v>1339</v>
      </c>
      <c r="E424" s="307">
        <v>13967</v>
      </c>
      <c r="F424" s="581">
        <f t="shared" si="76"/>
        <v>10.430918595967139</v>
      </c>
      <c r="G424" s="307">
        <f t="shared" si="77"/>
        <v>13967</v>
      </c>
      <c r="H424" s="307"/>
      <c r="I424" s="307">
        <f>G424</f>
        <v>13967</v>
      </c>
      <c r="J424" s="307"/>
      <c r="K424" s="307"/>
      <c r="L424" s="307"/>
      <c r="M424" s="360"/>
    </row>
    <row r="425" spans="1:13" s="85" customFormat="1" ht="19.5" customHeight="1">
      <c r="A425" s="209"/>
      <c r="B425" s="220" t="s">
        <v>246</v>
      </c>
      <c r="C425" s="68" t="s">
        <v>9</v>
      </c>
      <c r="D425" s="307">
        <v>271</v>
      </c>
      <c r="E425" s="307">
        <v>1382</v>
      </c>
      <c r="F425" s="581">
        <f t="shared" si="76"/>
        <v>5.099630996309963</v>
      </c>
      <c r="G425" s="307">
        <f t="shared" si="77"/>
        <v>1382</v>
      </c>
      <c r="H425" s="307"/>
      <c r="I425" s="307">
        <f>G425</f>
        <v>1382</v>
      </c>
      <c r="J425" s="307"/>
      <c r="K425" s="307"/>
      <c r="L425" s="307"/>
      <c r="M425" s="360"/>
    </row>
    <row r="426" spans="1:13" s="85" customFormat="1" ht="19.5" customHeight="1">
      <c r="A426" s="209"/>
      <c r="B426" s="220" t="s">
        <v>569</v>
      </c>
      <c r="C426" s="68" t="s">
        <v>570</v>
      </c>
      <c r="D426" s="307">
        <v>120</v>
      </c>
      <c r="E426" s="307">
        <v>480</v>
      </c>
      <c r="F426" s="581">
        <f t="shared" si="76"/>
        <v>4</v>
      </c>
      <c r="G426" s="307">
        <f t="shared" si="77"/>
        <v>480</v>
      </c>
      <c r="H426" s="307">
        <f>G426</f>
        <v>480</v>
      </c>
      <c r="I426" s="307"/>
      <c r="J426" s="307"/>
      <c r="K426" s="307"/>
      <c r="L426" s="307"/>
      <c r="M426" s="360"/>
    </row>
    <row r="427" spans="1:13" s="85" customFormat="1" ht="19.5" customHeight="1">
      <c r="A427" s="209"/>
      <c r="B427" s="220" t="s">
        <v>310</v>
      </c>
      <c r="C427" s="68" t="s">
        <v>570</v>
      </c>
      <c r="D427" s="307">
        <v>18231</v>
      </c>
      <c r="E427" s="307">
        <v>118802</v>
      </c>
      <c r="F427" s="581">
        <f t="shared" si="76"/>
        <v>6.5164829137183915</v>
      </c>
      <c r="G427" s="307">
        <f t="shared" si="77"/>
        <v>118802</v>
      </c>
      <c r="H427" s="307">
        <f>G427</f>
        <v>118802</v>
      </c>
      <c r="I427" s="307"/>
      <c r="J427" s="307"/>
      <c r="K427" s="307"/>
      <c r="L427" s="307"/>
      <c r="M427" s="360"/>
    </row>
    <row r="428" spans="1:13" s="85" customFormat="1" ht="17.25" customHeight="1">
      <c r="A428" s="209"/>
      <c r="B428" s="220" t="s">
        <v>10</v>
      </c>
      <c r="C428" s="106" t="s">
        <v>11</v>
      </c>
      <c r="D428" s="307">
        <v>98902</v>
      </c>
      <c r="E428" s="307">
        <v>0</v>
      </c>
      <c r="F428" s="581">
        <f t="shared" si="76"/>
        <v>0</v>
      </c>
      <c r="G428" s="307">
        <f t="shared" si="77"/>
        <v>0</v>
      </c>
      <c r="H428" s="307"/>
      <c r="I428" s="307"/>
      <c r="J428" s="307"/>
      <c r="K428" s="307"/>
      <c r="L428" s="307"/>
      <c r="M428" s="360"/>
    </row>
    <row r="429" spans="1:13" s="85" customFormat="1" ht="17.25" customHeight="1">
      <c r="A429" s="209"/>
      <c r="B429" s="220" t="s">
        <v>311</v>
      </c>
      <c r="C429" s="106" t="s">
        <v>11</v>
      </c>
      <c r="D429" s="307">
        <v>7299</v>
      </c>
      <c r="E429" s="307">
        <v>4511</v>
      </c>
      <c r="F429" s="581">
        <f t="shared" si="76"/>
        <v>0.6180298671050829</v>
      </c>
      <c r="G429" s="307">
        <f t="shared" si="77"/>
        <v>4511</v>
      </c>
      <c r="H429" s="307"/>
      <c r="I429" s="307"/>
      <c r="J429" s="307"/>
      <c r="K429" s="307"/>
      <c r="L429" s="307"/>
      <c r="M429" s="360"/>
    </row>
    <row r="430" spans="1:13" s="85" customFormat="1" ht="17.25" customHeight="1">
      <c r="A430" s="209"/>
      <c r="B430" s="220" t="s">
        <v>981</v>
      </c>
      <c r="C430" s="106" t="s">
        <v>253</v>
      </c>
      <c r="D430" s="307">
        <v>6260</v>
      </c>
      <c r="E430" s="307">
        <v>4820</v>
      </c>
      <c r="F430" s="581">
        <f t="shared" si="76"/>
        <v>0.7699680511182109</v>
      </c>
      <c r="G430" s="307">
        <f t="shared" si="77"/>
        <v>4820</v>
      </c>
      <c r="H430" s="307"/>
      <c r="I430" s="307"/>
      <c r="J430" s="307"/>
      <c r="K430" s="307"/>
      <c r="L430" s="307"/>
      <c r="M430" s="360"/>
    </row>
    <row r="431" spans="1:13" s="85" customFormat="1" ht="17.25" customHeight="1">
      <c r="A431" s="209"/>
      <c r="B431" s="220" t="s">
        <v>14</v>
      </c>
      <c r="C431" s="106" t="s">
        <v>94</v>
      </c>
      <c r="D431" s="307">
        <v>25580</v>
      </c>
      <c r="E431" s="307">
        <v>0</v>
      </c>
      <c r="F431" s="581">
        <f t="shared" si="76"/>
        <v>0</v>
      </c>
      <c r="G431" s="307">
        <f t="shared" si="77"/>
        <v>0</v>
      </c>
      <c r="H431" s="307"/>
      <c r="I431" s="307"/>
      <c r="J431" s="307"/>
      <c r="K431" s="307"/>
      <c r="L431" s="307"/>
      <c r="M431" s="360"/>
    </row>
    <row r="432" spans="1:13" s="85" customFormat="1" ht="17.25" customHeight="1">
      <c r="A432" s="209"/>
      <c r="B432" s="220" t="s">
        <v>76</v>
      </c>
      <c r="C432" s="106" t="s">
        <v>77</v>
      </c>
      <c r="D432" s="307">
        <v>155</v>
      </c>
      <c r="E432" s="307">
        <v>0</v>
      </c>
      <c r="F432" s="581">
        <f t="shared" si="76"/>
        <v>0</v>
      </c>
      <c r="G432" s="307">
        <f t="shared" si="77"/>
        <v>0</v>
      </c>
      <c r="H432" s="307"/>
      <c r="I432" s="307"/>
      <c r="J432" s="307"/>
      <c r="K432" s="307"/>
      <c r="L432" s="307"/>
      <c r="M432" s="360"/>
    </row>
    <row r="433" spans="1:13" s="85" customFormat="1" ht="18" customHeight="1">
      <c r="A433" s="209"/>
      <c r="B433" s="220" t="s">
        <v>16</v>
      </c>
      <c r="C433" s="567" t="s">
        <v>95</v>
      </c>
      <c r="D433" s="307">
        <v>5840</v>
      </c>
      <c r="E433" s="307">
        <v>0</v>
      </c>
      <c r="F433" s="581">
        <f t="shared" si="76"/>
        <v>0</v>
      </c>
      <c r="G433" s="307">
        <f t="shared" si="77"/>
        <v>0</v>
      </c>
      <c r="H433" s="307"/>
      <c r="I433" s="307"/>
      <c r="J433" s="307"/>
      <c r="K433" s="307"/>
      <c r="L433" s="307"/>
      <c r="M433" s="360"/>
    </row>
    <row r="434" spans="1:13" s="85" customFormat="1" ht="18" customHeight="1">
      <c r="A434" s="209"/>
      <c r="B434" s="220" t="s">
        <v>312</v>
      </c>
      <c r="C434" s="567" t="s">
        <v>95</v>
      </c>
      <c r="D434" s="307">
        <v>7047</v>
      </c>
      <c r="E434" s="307">
        <v>100958</v>
      </c>
      <c r="F434" s="581">
        <f t="shared" si="76"/>
        <v>14.32638001986661</v>
      </c>
      <c r="G434" s="307">
        <f t="shared" si="77"/>
        <v>100958</v>
      </c>
      <c r="H434" s="307"/>
      <c r="I434" s="307"/>
      <c r="J434" s="307"/>
      <c r="K434" s="307"/>
      <c r="L434" s="307"/>
      <c r="M434" s="360"/>
    </row>
    <row r="435" spans="1:13" s="85" customFormat="1" ht="18" customHeight="1">
      <c r="A435" s="209"/>
      <c r="B435" s="220" t="s">
        <v>20</v>
      </c>
      <c r="C435" s="567" t="s">
        <v>21</v>
      </c>
      <c r="D435" s="307">
        <v>36107</v>
      </c>
      <c r="E435" s="307">
        <v>45000</v>
      </c>
      <c r="F435" s="581">
        <f t="shared" si="76"/>
        <v>1.246295732129504</v>
      </c>
      <c r="G435" s="307">
        <f t="shared" si="77"/>
        <v>45000</v>
      </c>
      <c r="H435" s="307"/>
      <c r="I435" s="307"/>
      <c r="J435" s="307"/>
      <c r="K435" s="307"/>
      <c r="L435" s="307"/>
      <c r="M435" s="360"/>
    </row>
    <row r="436" spans="1:13" s="85" customFormat="1" ht="18.75" customHeight="1">
      <c r="A436" s="224"/>
      <c r="B436" s="75" t="s">
        <v>22</v>
      </c>
      <c r="C436" s="69" t="s">
        <v>23</v>
      </c>
      <c r="D436" s="155">
        <v>72066</v>
      </c>
      <c r="E436" s="155">
        <v>75342</v>
      </c>
      <c r="F436" s="581">
        <f t="shared" si="76"/>
        <v>1.045458329864291</v>
      </c>
      <c r="G436" s="307">
        <f t="shared" si="77"/>
        <v>75342</v>
      </c>
      <c r="H436" s="155"/>
      <c r="I436" s="296"/>
      <c r="J436" s="297"/>
      <c r="K436" s="300"/>
      <c r="L436" s="300"/>
      <c r="M436" s="537"/>
    </row>
    <row r="437" spans="1:13" s="85" customFormat="1" ht="18.75" customHeight="1">
      <c r="A437" s="224"/>
      <c r="B437" s="75" t="s">
        <v>38</v>
      </c>
      <c r="C437" s="69" t="s">
        <v>39</v>
      </c>
      <c r="D437" s="155">
        <v>11311</v>
      </c>
      <c r="E437" s="155">
        <v>0</v>
      </c>
      <c r="F437" s="581">
        <f t="shared" si="76"/>
        <v>0</v>
      </c>
      <c r="G437" s="307">
        <f t="shared" si="77"/>
        <v>0</v>
      </c>
      <c r="H437" s="155"/>
      <c r="I437" s="296"/>
      <c r="J437" s="297"/>
      <c r="K437" s="300"/>
      <c r="L437" s="300"/>
      <c r="M437" s="537"/>
    </row>
    <row r="438" spans="1:13" s="85" customFormat="1" ht="18.75" customHeight="1">
      <c r="A438" s="224"/>
      <c r="B438" s="75" t="s">
        <v>98</v>
      </c>
      <c r="C438" s="69" t="s">
        <v>271</v>
      </c>
      <c r="D438" s="155">
        <v>13944</v>
      </c>
      <c r="E438" s="155">
        <v>0</v>
      </c>
      <c r="F438" s="581">
        <f t="shared" si="76"/>
        <v>0</v>
      </c>
      <c r="G438" s="307">
        <f t="shared" si="77"/>
        <v>0</v>
      </c>
      <c r="H438" s="155"/>
      <c r="I438" s="296"/>
      <c r="J438" s="297"/>
      <c r="K438" s="300"/>
      <c r="L438" s="300"/>
      <c r="M438" s="537"/>
    </row>
    <row r="439" spans="1:13" s="85" customFormat="1" ht="18.75" customHeight="1">
      <c r="A439" s="224"/>
      <c r="B439" s="75" t="s">
        <v>655</v>
      </c>
      <c r="C439" s="69" t="s">
        <v>956</v>
      </c>
      <c r="D439" s="155">
        <v>19773</v>
      </c>
      <c r="E439" s="155">
        <v>0</v>
      </c>
      <c r="F439" s="581">
        <f t="shared" si="76"/>
        <v>0</v>
      </c>
      <c r="G439" s="307">
        <f t="shared" si="77"/>
        <v>0</v>
      </c>
      <c r="H439" s="155"/>
      <c r="I439" s="296"/>
      <c r="J439" s="297"/>
      <c r="K439" s="300"/>
      <c r="L439" s="300"/>
      <c r="M439" s="537"/>
    </row>
    <row r="440" spans="1:13" s="85" customFormat="1" ht="22.5" customHeight="1">
      <c r="A440" s="224"/>
      <c r="B440" s="75" t="s">
        <v>280</v>
      </c>
      <c r="C440" s="68" t="s">
        <v>982</v>
      </c>
      <c r="D440" s="155">
        <v>66800</v>
      </c>
      <c r="E440" s="155">
        <v>0</v>
      </c>
      <c r="F440" s="581">
        <f t="shared" si="76"/>
        <v>0</v>
      </c>
      <c r="G440" s="307">
        <f t="shared" si="77"/>
        <v>0</v>
      </c>
      <c r="H440" s="155"/>
      <c r="I440" s="296"/>
      <c r="J440" s="297"/>
      <c r="K440" s="300"/>
      <c r="L440" s="300"/>
      <c r="M440" s="537"/>
    </row>
    <row r="441" spans="1:13" s="85" customFormat="1" ht="18.75" customHeight="1">
      <c r="A441" s="224"/>
      <c r="B441" s="75" t="s">
        <v>585</v>
      </c>
      <c r="C441" s="69" t="s">
        <v>983</v>
      </c>
      <c r="D441" s="155">
        <v>1242</v>
      </c>
      <c r="E441" s="155">
        <v>0</v>
      </c>
      <c r="F441" s="581">
        <f t="shared" si="76"/>
        <v>0</v>
      </c>
      <c r="G441" s="307">
        <f t="shared" si="77"/>
        <v>0</v>
      </c>
      <c r="H441" s="155"/>
      <c r="I441" s="296"/>
      <c r="J441" s="297"/>
      <c r="K441" s="300"/>
      <c r="L441" s="300"/>
      <c r="M441" s="537"/>
    </row>
    <row r="442" spans="1:13" s="85" customFormat="1" ht="18.75" customHeight="1">
      <c r="A442" s="224"/>
      <c r="B442" s="75" t="s">
        <v>272</v>
      </c>
      <c r="C442" s="68" t="s">
        <v>260</v>
      </c>
      <c r="D442" s="155">
        <v>98</v>
      </c>
      <c r="E442" s="155">
        <v>454</v>
      </c>
      <c r="F442" s="581">
        <f t="shared" si="76"/>
        <v>4.63265306122449</v>
      </c>
      <c r="G442" s="307">
        <f t="shared" si="77"/>
        <v>454</v>
      </c>
      <c r="H442" s="155"/>
      <c r="I442" s="296"/>
      <c r="J442" s="297"/>
      <c r="K442" s="300"/>
      <c r="L442" s="300"/>
      <c r="M442" s="537"/>
    </row>
    <row r="443" spans="1:13" s="85" customFormat="1" ht="18.75" customHeight="1">
      <c r="A443" s="224"/>
      <c r="B443" s="75" t="s">
        <v>257</v>
      </c>
      <c r="C443" s="68" t="s">
        <v>261</v>
      </c>
      <c r="D443" s="155">
        <v>709</v>
      </c>
      <c r="E443" s="155">
        <v>0</v>
      </c>
      <c r="F443" s="581">
        <f t="shared" si="76"/>
        <v>0</v>
      </c>
      <c r="G443" s="307">
        <f t="shared" si="77"/>
        <v>0</v>
      </c>
      <c r="H443" s="155"/>
      <c r="I443" s="296"/>
      <c r="J443" s="297"/>
      <c r="K443" s="300"/>
      <c r="L443" s="300"/>
      <c r="M443" s="537"/>
    </row>
    <row r="444" spans="1:13" s="85" customFormat="1" ht="18.75" customHeight="1">
      <c r="A444" s="224"/>
      <c r="B444" s="75" t="s">
        <v>984</v>
      </c>
      <c r="C444" s="68" t="s">
        <v>261</v>
      </c>
      <c r="D444" s="155">
        <v>12900</v>
      </c>
      <c r="E444" s="155">
        <v>7095</v>
      </c>
      <c r="F444" s="581">
        <f t="shared" si="76"/>
        <v>0.55</v>
      </c>
      <c r="G444" s="307">
        <f t="shared" si="77"/>
        <v>7095</v>
      </c>
      <c r="H444" s="155"/>
      <c r="I444" s="296"/>
      <c r="J444" s="297"/>
      <c r="K444" s="300"/>
      <c r="L444" s="300"/>
      <c r="M444" s="537"/>
    </row>
    <row r="445" spans="1:13" s="85" customFormat="1" ht="21" customHeight="1">
      <c r="A445" s="224"/>
      <c r="B445" s="75" t="s">
        <v>40</v>
      </c>
      <c r="C445" s="68" t="s">
        <v>977</v>
      </c>
      <c r="D445" s="155">
        <v>34520</v>
      </c>
      <c r="E445" s="155">
        <v>688035</v>
      </c>
      <c r="F445" s="581">
        <f t="shared" si="76"/>
        <v>19.93148899188876</v>
      </c>
      <c r="G445" s="307"/>
      <c r="H445" s="155"/>
      <c r="I445" s="296"/>
      <c r="J445" s="297"/>
      <c r="K445" s="300"/>
      <c r="L445" s="300"/>
      <c r="M445" s="691">
        <f>E445</f>
        <v>688035</v>
      </c>
    </row>
    <row r="446" spans="1:13" s="85" customFormat="1" ht="18.75" customHeight="1">
      <c r="A446" s="210" t="s">
        <v>985</v>
      </c>
      <c r="B446" s="216"/>
      <c r="C446" s="139" t="s">
        <v>986</v>
      </c>
      <c r="D446" s="294">
        <f>SUM(D447:D447)</f>
        <v>40000</v>
      </c>
      <c r="E446" s="294">
        <f>SUM(E447:E447)</f>
        <v>0</v>
      </c>
      <c r="F446" s="235">
        <f aca="true" t="shared" si="78" ref="F446:F453">E446/D446</f>
        <v>0</v>
      </c>
      <c r="G446" s="294">
        <f aca="true" t="shared" si="79" ref="G446:M446">SUM(G447:G447)</f>
        <v>0</v>
      </c>
      <c r="H446" s="294">
        <f t="shared" si="79"/>
        <v>0</v>
      </c>
      <c r="I446" s="294">
        <f t="shared" si="79"/>
        <v>0</v>
      </c>
      <c r="J446" s="294">
        <f t="shared" si="79"/>
        <v>0</v>
      </c>
      <c r="K446" s="294">
        <f t="shared" si="79"/>
        <v>0</v>
      </c>
      <c r="L446" s="294">
        <f t="shared" si="79"/>
        <v>0</v>
      </c>
      <c r="M446" s="295">
        <f t="shared" si="79"/>
        <v>0</v>
      </c>
    </row>
    <row r="447" spans="1:13" s="85" customFormat="1" ht="35.25" customHeight="1">
      <c r="A447" s="224"/>
      <c r="B447" s="75" t="s">
        <v>987</v>
      </c>
      <c r="C447" s="68" t="s">
        <v>988</v>
      </c>
      <c r="D447" s="155">
        <v>40000</v>
      </c>
      <c r="E447" s="155">
        <v>0</v>
      </c>
      <c r="F447" s="536">
        <f t="shared" si="78"/>
        <v>0</v>
      </c>
      <c r="G447" s="155">
        <f>E447</f>
        <v>0</v>
      </c>
      <c r="H447" s="155">
        <v>0</v>
      </c>
      <c r="I447" s="296"/>
      <c r="J447" s="297">
        <v>0</v>
      </c>
      <c r="K447" s="300"/>
      <c r="L447" s="300"/>
      <c r="M447" s="537"/>
    </row>
    <row r="448" spans="1:13" s="85" customFormat="1" ht="22.5" customHeight="1">
      <c r="A448" s="213" t="s">
        <v>208</v>
      </c>
      <c r="B448" s="222"/>
      <c r="C448" s="100" t="s">
        <v>209</v>
      </c>
      <c r="D448" s="298">
        <f>D449+D454+D456+D462+D465</f>
        <v>3607089</v>
      </c>
      <c r="E448" s="298">
        <f>E449+E454+E456+E462+E465</f>
        <v>1433828</v>
      </c>
      <c r="F448" s="203">
        <f t="shared" si="78"/>
        <v>0.39750280627952345</v>
      </c>
      <c r="G448" s="298">
        <f>G449+G454+G456+G462+G464</f>
        <v>747500</v>
      </c>
      <c r="H448" s="298">
        <f aca="true" t="shared" si="80" ref="H448:M448">H449+H454+H456+H462+H464</f>
        <v>0</v>
      </c>
      <c r="I448" s="298">
        <f t="shared" si="80"/>
        <v>0</v>
      </c>
      <c r="J448" s="298">
        <f t="shared" si="80"/>
        <v>0</v>
      </c>
      <c r="K448" s="298">
        <f t="shared" si="80"/>
        <v>0</v>
      </c>
      <c r="L448" s="298">
        <f t="shared" si="80"/>
        <v>0</v>
      </c>
      <c r="M448" s="299">
        <f t="shared" si="80"/>
        <v>686328</v>
      </c>
    </row>
    <row r="449" spans="1:13" s="85" customFormat="1" ht="21" customHeight="1">
      <c r="A449" s="215" t="s">
        <v>210</v>
      </c>
      <c r="B449" s="216"/>
      <c r="C449" s="129" t="s">
        <v>211</v>
      </c>
      <c r="D449" s="294">
        <f>SUM(D450:D453)</f>
        <v>2657625</v>
      </c>
      <c r="E449" s="294">
        <f>SUM(E450:E453)</f>
        <v>556328</v>
      </c>
      <c r="F449" s="682">
        <f t="shared" si="78"/>
        <v>0.20933276891961808</v>
      </c>
      <c r="G449" s="294">
        <f aca="true" t="shared" si="81" ref="G449:M449">SUM(G450:G453)</f>
        <v>0</v>
      </c>
      <c r="H449" s="294">
        <f t="shared" si="81"/>
        <v>0</v>
      </c>
      <c r="I449" s="294">
        <f t="shared" si="81"/>
        <v>0</v>
      </c>
      <c r="J449" s="294">
        <f t="shared" si="81"/>
        <v>0</v>
      </c>
      <c r="K449" s="294">
        <f t="shared" si="81"/>
        <v>0</v>
      </c>
      <c r="L449" s="294">
        <f t="shared" si="81"/>
        <v>0</v>
      </c>
      <c r="M449" s="295">
        <f t="shared" si="81"/>
        <v>556328</v>
      </c>
    </row>
    <row r="450" spans="1:13" s="85" customFormat="1" ht="22.5" customHeight="1">
      <c r="A450" s="218"/>
      <c r="B450" s="75" t="s">
        <v>989</v>
      </c>
      <c r="C450" s="68" t="s">
        <v>990</v>
      </c>
      <c r="D450" s="155">
        <v>401941</v>
      </c>
      <c r="E450" s="155">
        <v>0</v>
      </c>
      <c r="F450" s="536">
        <f t="shared" si="78"/>
        <v>0</v>
      </c>
      <c r="G450" s="155">
        <f>E450</f>
        <v>0</v>
      </c>
      <c r="H450" s="155">
        <v>0</v>
      </c>
      <c r="I450" s="296"/>
      <c r="J450" s="297">
        <f>G450</f>
        <v>0</v>
      </c>
      <c r="K450" s="300"/>
      <c r="L450" s="300"/>
      <c r="M450" s="537"/>
    </row>
    <row r="451" spans="1:13" s="85" customFormat="1" ht="21.75" customHeight="1">
      <c r="A451" s="218"/>
      <c r="B451" s="75" t="s">
        <v>40</v>
      </c>
      <c r="C451" s="68" t="s">
        <v>649</v>
      </c>
      <c r="D451" s="155">
        <v>1390919</v>
      </c>
      <c r="E451" s="155">
        <v>556328</v>
      </c>
      <c r="F451" s="536">
        <f t="shared" si="78"/>
        <v>0.3999715296145929</v>
      </c>
      <c r="G451" s="155"/>
      <c r="H451" s="155">
        <v>0</v>
      </c>
      <c r="I451" s="296"/>
      <c r="J451" s="310">
        <v>0</v>
      </c>
      <c r="K451" s="300"/>
      <c r="L451" s="300"/>
      <c r="M451" s="691">
        <f>E451</f>
        <v>556328</v>
      </c>
    </row>
    <row r="452" spans="1:13" s="85" customFormat="1" ht="23.25" customHeight="1">
      <c r="A452" s="218"/>
      <c r="B452" s="75" t="s">
        <v>306</v>
      </c>
      <c r="C452" s="68" t="s">
        <v>649</v>
      </c>
      <c r="D452" s="155">
        <v>446480</v>
      </c>
      <c r="E452" s="155">
        <v>0</v>
      </c>
      <c r="F452" s="536">
        <f t="shared" si="78"/>
        <v>0</v>
      </c>
      <c r="G452" s="155"/>
      <c r="H452" s="155">
        <v>0</v>
      </c>
      <c r="I452" s="296"/>
      <c r="J452" s="310">
        <v>0</v>
      </c>
      <c r="K452" s="300"/>
      <c r="L452" s="300"/>
      <c r="M452" s="691">
        <f>E452</f>
        <v>0</v>
      </c>
    </row>
    <row r="453" spans="1:13" s="85" customFormat="1" ht="27" customHeight="1">
      <c r="A453" s="218"/>
      <c r="B453" s="75" t="s">
        <v>435</v>
      </c>
      <c r="C453" s="68" t="s">
        <v>649</v>
      </c>
      <c r="D453" s="155">
        <v>418285</v>
      </c>
      <c r="E453" s="155">
        <v>0</v>
      </c>
      <c r="F453" s="536">
        <f t="shared" si="78"/>
        <v>0</v>
      </c>
      <c r="G453" s="155"/>
      <c r="H453" s="155">
        <v>0</v>
      </c>
      <c r="I453" s="296"/>
      <c r="J453" s="310">
        <v>0</v>
      </c>
      <c r="K453" s="300"/>
      <c r="L453" s="300"/>
      <c r="M453" s="691">
        <f>E453</f>
        <v>0</v>
      </c>
    </row>
    <row r="454" spans="1:13" s="85" customFormat="1" ht="27" customHeight="1">
      <c r="A454" s="215" t="s">
        <v>892</v>
      </c>
      <c r="B454" s="228"/>
      <c r="C454" s="466" t="s">
        <v>891</v>
      </c>
      <c r="D454" s="294">
        <f>D455</f>
        <v>150000</v>
      </c>
      <c r="E454" s="294">
        <f>E455</f>
        <v>0</v>
      </c>
      <c r="F454" s="685">
        <v>0</v>
      </c>
      <c r="G454" s="294"/>
      <c r="H454" s="294"/>
      <c r="I454" s="294"/>
      <c r="J454" s="294"/>
      <c r="K454" s="294"/>
      <c r="L454" s="294"/>
      <c r="M454" s="295">
        <f>M455</f>
        <v>0</v>
      </c>
    </row>
    <row r="455" spans="1:13" s="85" customFormat="1" ht="46.5" customHeight="1">
      <c r="A455" s="218"/>
      <c r="B455" s="75" t="s">
        <v>893</v>
      </c>
      <c r="C455" s="68" t="s">
        <v>894</v>
      </c>
      <c r="D455" s="155">
        <v>150000</v>
      </c>
      <c r="E455" s="155">
        <v>0</v>
      </c>
      <c r="F455" s="536">
        <v>0</v>
      </c>
      <c r="G455" s="155"/>
      <c r="H455" s="155"/>
      <c r="I455" s="155"/>
      <c r="J455" s="155"/>
      <c r="K455" s="155"/>
      <c r="L455" s="155"/>
      <c r="M455" s="156">
        <f>E455</f>
        <v>0</v>
      </c>
    </row>
    <row r="456" spans="1:13" s="84" customFormat="1" ht="26.25" customHeight="1">
      <c r="A456" s="215" t="s">
        <v>314</v>
      </c>
      <c r="B456" s="228"/>
      <c r="C456" s="130" t="s">
        <v>315</v>
      </c>
      <c r="D456" s="294">
        <f>SUM(D457:D461)</f>
        <v>3490</v>
      </c>
      <c r="E456" s="294">
        <f>SUM(E457:E461)</f>
        <v>500</v>
      </c>
      <c r="F456" s="682">
        <f>E456/D456</f>
        <v>0.14326647564469913</v>
      </c>
      <c r="G456" s="294">
        <f aca="true" t="shared" si="82" ref="G456:M456">SUM(G457:G461)</f>
        <v>500</v>
      </c>
      <c r="H456" s="294">
        <f t="shared" si="82"/>
        <v>0</v>
      </c>
      <c r="I456" s="294">
        <f t="shared" si="82"/>
        <v>0</v>
      </c>
      <c r="J456" s="294">
        <f t="shared" si="82"/>
        <v>0</v>
      </c>
      <c r="K456" s="294">
        <f t="shared" si="82"/>
        <v>0</v>
      </c>
      <c r="L456" s="294">
        <f t="shared" si="82"/>
        <v>0</v>
      </c>
      <c r="M456" s="295">
        <f t="shared" si="82"/>
        <v>0</v>
      </c>
    </row>
    <row r="457" spans="1:13" s="84" customFormat="1" ht="16.5" customHeight="1">
      <c r="A457" s="218"/>
      <c r="B457" s="77" t="s">
        <v>569</v>
      </c>
      <c r="C457" s="68" t="s">
        <v>424</v>
      </c>
      <c r="D457" s="155">
        <v>500</v>
      </c>
      <c r="E457" s="155">
        <v>0</v>
      </c>
      <c r="F457" s="536">
        <v>0</v>
      </c>
      <c r="G457" s="307">
        <f>E457</f>
        <v>0</v>
      </c>
      <c r="H457" s="155">
        <f>G457</f>
        <v>0</v>
      </c>
      <c r="I457" s="155"/>
      <c r="J457" s="300"/>
      <c r="K457" s="300"/>
      <c r="L457" s="300"/>
      <c r="M457" s="537"/>
    </row>
    <row r="458" spans="1:13" s="85" customFormat="1" ht="14.25" customHeight="1">
      <c r="A458" s="217"/>
      <c r="B458" s="77" t="s">
        <v>10</v>
      </c>
      <c r="C458" s="68" t="s">
        <v>11</v>
      </c>
      <c r="D458" s="155">
        <v>2800</v>
      </c>
      <c r="E458" s="155">
        <v>500</v>
      </c>
      <c r="F458" s="536">
        <f aca="true" t="shared" si="83" ref="F458:F522">E458/D458</f>
        <v>0.17857142857142858</v>
      </c>
      <c r="G458" s="307">
        <f>E458</f>
        <v>500</v>
      </c>
      <c r="H458" s="155"/>
      <c r="I458" s="155"/>
      <c r="J458" s="297"/>
      <c r="K458" s="300"/>
      <c r="L458" s="300"/>
      <c r="M458" s="537"/>
    </row>
    <row r="459" spans="1:13" s="85" customFormat="1" ht="15" customHeight="1">
      <c r="A459" s="217"/>
      <c r="B459" s="77" t="s">
        <v>12</v>
      </c>
      <c r="C459" s="69" t="s">
        <v>93</v>
      </c>
      <c r="D459" s="155">
        <v>80</v>
      </c>
      <c r="E459" s="155">
        <v>0</v>
      </c>
      <c r="F459" s="536">
        <v>0</v>
      </c>
      <c r="G459" s="307">
        <f>E459</f>
        <v>0</v>
      </c>
      <c r="H459" s="155"/>
      <c r="I459" s="155"/>
      <c r="J459" s="297"/>
      <c r="K459" s="300"/>
      <c r="L459" s="300"/>
      <c r="M459" s="537"/>
    </row>
    <row r="460" spans="1:13" s="85" customFormat="1" ht="14.25" customHeight="1">
      <c r="A460" s="217"/>
      <c r="B460" s="77" t="s">
        <v>16</v>
      </c>
      <c r="C460" s="69" t="s">
        <v>95</v>
      </c>
      <c r="D460" s="155">
        <v>60</v>
      </c>
      <c r="E460" s="155">
        <v>0</v>
      </c>
      <c r="F460" s="536">
        <v>0</v>
      </c>
      <c r="G460" s="307">
        <f>E460</f>
        <v>0</v>
      </c>
      <c r="H460" s="155"/>
      <c r="I460" s="155"/>
      <c r="J460" s="297"/>
      <c r="K460" s="300"/>
      <c r="L460" s="300"/>
      <c r="M460" s="537"/>
    </row>
    <row r="461" spans="1:13" s="85" customFormat="1" ht="16.5" customHeight="1">
      <c r="A461" s="217"/>
      <c r="B461" s="77" t="s">
        <v>571</v>
      </c>
      <c r="C461" s="69" t="s">
        <v>316</v>
      </c>
      <c r="D461" s="155">
        <v>50</v>
      </c>
      <c r="E461" s="155">
        <v>0</v>
      </c>
      <c r="F461" s="536">
        <v>0</v>
      </c>
      <c r="G461" s="307">
        <f>E461</f>
        <v>0</v>
      </c>
      <c r="H461" s="155">
        <v>0</v>
      </c>
      <c r="I461" s="155"/>
      <c r="J461" s="297">
        <v>0</v>
      </c>
      <c r="K461" s="300"/>
      <c r="L461" s="300"/>
      <c r="M461" s="537"/>
    </row>
    <row r="462" spans="1:13" s="85" customFormat="1" ht="26.25" customHeight="1">
      <c r="A462" s="210" t="s">
        <v>216</v>
      </c>
      <c r="B462" s="227"/>
      <c r="C462" s="130" t="s">
        <v>217</v>
      </c>
      <c r="D462" s="294">
        <f aca="true" t="shared" si="84" ref="D462:M462">D463</f>
        <v>795974</v>
      </c>
      <c r="E462" s="294">
        <f t="shared" si="84"/>
        <v>747000</v>
      </c>
      <c r="F462" s="682">
        <f t="shared" si="83"/>
        <v>0.9384728646915603</v>
      </c>
      <c r="G462" s="294">
        <f t="shared" si="84"/>
        <v>747000</v>
      </c>
      <c r="H462" s="294">
        <f t="shared" si="84"/>
        <v>0</v>
      </c>
      <c r="I462" s="294">
        <f t="shared" si="84"/>
        <v>0</v>
      </c>
      <c r="J462" s="294">
        <f t="shared" si="84"/>
        <v>0</v>
      </c>
      <c r="K462" s="294">
        <f t="shared" si="84"/>
        <v>0</v>
      </c>
      <c r="L462" s="294">
        <f t="shared" si="84"/>
        <v>0</v>
      </c>
      <c r="M462" s="295">
        <f t="shared" si="84"/>
        <v>0</v>
      </c>
    </row>
    <row r="463" spans="1:13" s="85" customFormat="1" ht="19.5" customHeight="1">
      <c r="A463" s="212"/>
      <c r="B463" s="77" t="s">
        <v>218</v>
      </c>
      <c r="C463" s="68" t="s">
        <v>230</v>
      </c>
      <c r="D463" s="155">
        <v>795974</v>
      </c>
      <c r="E463" s="155">
        <v>747000</v>
      </c>
      <c r="F463" s="536">
        <f t="shared" si="83"/>
        <v>0.9384728646915603</v>
      </c>
      <c r="G463" s="155">
        <f>E463</f>
        <v>747000</v>
      </c>
      <c r="H463" s="155"/>
      <c r="I463" s="296">
        <v>0</v>
      </c>
      <c r="J463" s="297">
        <v>0</v>
      </c>
      <c r="K463" s="300"/>
      <c r="L463" s="300"/>
      <c r="M463" s="537"/>
    </row>
    <row r="464" spans="1:13" s="85" customFormat="1" ht="19.5" customHeight="1">
      <c r="A464" s="548" t="s">
        <v>924</v>
      </c>
      <c r="B464" s="577"/>
      <c r="C464" s="534" t="s">
        <v>72</v>
      </c>
      <c r="D464" s="535">
        <f>D465</f>
        <v>0</v>
      </c>
      <c r="E464" s="535">
        <f>E465</f>
        <v>130000</v>
      </c>
      <c r="F464" s="682">
        <v>0</v>
      </c>
      <c r="G464" s="535">
        <f>G465</f>
        <v>0</v>
      </c>
      <c r="H464" s="535">
        <f aca="true" t="shared" si="85" ref="H464:M464">H465</f>
        <v>0</v>
      </c>
      <c r="I464" s="535">
        <f t="shared" si="85"/>
        <v>0</v>
      </c>
      <c r="J464" s="535">
        <f t="shared" si="85"/>
        <v>0</v>
      </c>
      <c r="K464" s="535">
        <f t="shared" si="85"/>
        <v>0</v>
      </c>
      <c r="L464" s="535">
        <f t="shared" si="85"/>
        <v>0</v>
      </c>
      <c r="M464" s="680">
        <f t="shared" si="85"/>
        <v>130000</v>
      </c>
    </row>
    <row r="465" spans="1:13" s="85" customFormat="1" ht="21" customHeight="1">
      <c r="A465" s="212"/>
      <c r="B465" s="77" t="s">
        <v>40</v>
      </c>
      <c r="C465" s="68" t="s">
        <v>649</v>
      </c>
      <c r="D465" s="155">
        <v>0</v>
      </c>
      <c r="E465" s="155">
        <v>130000</v>
      </c>
      <c r="F465" s="536">
        <v>0</v>
      </c>
      <c r="G465" s="155"/>
      <c r="H465" s="155"/>
      <c r="I465" s="296"/>
      <c r="J465" s="297"/>
      <c r="K465" s="300"/>
      <c r="L465" s="300"/>
      <c r="M465" s="691">
        <f>E465</f>
        <v>130000</v>
      </c>
    </row>
    <row r="466" spans="1:13" s="85" customFormat="1" ht="17.25" customHeight="1">
      <c r="A466" s="213" t="s">
        <v>100</v>
      </c>
      <c r="B466" s="229"/>
      <c r="C466" s="100" t="s">
        <v>107</v>
      </c>
      <c r="D466" s="298">
        <f>D467+D489+D510+D528+D536+D557+D567+D577</f>
        <v>3902101</v>
      </c>
      <c r="E466" s="298">
        <f>E467+E489+E510+E528+E536+E557+E567+E577</f>
        <v>4015308</v>
      </c>
      <c r="F466" s="681">
        <f t="shared" si="83"/>
        <v>1.029011806716433</v>
      </c>
      <c r="G466" s="298">
        <f aca="true" t="shared" si="86" ref="G466:M466">G467+G489+G510+G528+G536+G557+G567+G577</f>
        <v>4015308</v>
      </c>
      <c r="H466" s="298">
        <f t="shared" si="86"/>
        <v>1631012</v>
      </c>
      <c r="I466" s="298">
        <f t="shared" si="86"/>
        <v>277587</v>
      </c>
      <c r="J466" s="298">
        <f t="shared" si="86"/>
        <v>116286</v>
      </c>
      <c r="K466" s="298">
        <f t="shared" si="86"/>
        <v>0</v>
      </c>
      <c r="L466" s="298">
        <f t="shared" si="86"/>
        <v>0</v>
      </c>
      <c r="M466" s="299">
        <f t="shared" si="86"/>
        <v>0</v>
      </c>
    </row>
    <row r="467" spans="1:13" s="85" customFormat="1" ht="14.25" customHeight="1">
      <c r="A467" s="215" t="s">
        <v>102</v>
      </c>
      <c r="B467" s="228"/>
      <c r="C467" s="130" t="s">
        <v>232</v>
      </c>
      <c r="D467" s="294">
        <f>SUM(D468:D488)</f>
        <v>1166873</v>
      </c>
      <c r="E467" s="294">
        <f>SUM(E468:E488)</f>
        <v>1206998</v>
      </c>
      <c r="F467" s="682">
        <f t="shared" si="83"/>
        <v>1.0343867755959733</v>
      </c>
      <c r="G467" s="294">
        <f aca="true" t="shared" si="87" ref="G467:M467">SUM(G468:G488)</f>
        <v>1206998</v>
      </c>
      <c r="H467" s="294">
        <f t="shared" si="87"/>
        <v>518342</v>
      </c>
      <c r="I467" s="294">
        <f t="shared" si="87"/>
        <v>82652</v>
      </c>
      <c r="J467" s="294">
        <f t="shared" si="87"/>
        <v>108980</v>
      </c>
      <c r="K467" s="294">
        <f t="shared" si="87"/>
        <v>0</v>
      </c>
      <c r="L467" s="294">
        <f t="shared" si="87"/>
        <v>0</v>
      </c>
      <c r="M467" s="295">
        <f t="shared" si="87"/>
        <v>0</v>
      </c>
    </row>
    <row r="468" spans="1:13" s="85" customFormat="1" ht="22.5" customHeight="1">
      <c r="A468" s="315"/>
      <c r="B468" s="316" t="s">
        <v>191</v>
      </c>
      <c r="C468" s="68" t="s">
        <v>429</v>
      </c>
      <c r="D468" s="307">
        <v>130065</v>
      </c>
      <c r="E468" s="307">
        <v>108980</v>
      </c>
      <c r="F468" s="581">
        <f>E468/D468</f>
        <v>0.8378887479337255</v>
      </c>
      <c r="G468" s="307">
        <f>E468</f>
        <v>108980</v>
      </c>
      <c r="H468" s="307"/>
      <c r="I468" s="307"/>
      <c r="J468" s="307">
        <f>G468</f>
        <v>108980</v>
      </c>
      <c r="K468" s="307"/>
      <c r="L468" s="307"/>
      <c r="M468" s="360"/>
    </row>
    <row r="469" spans="1:13" s="85" customFormat="1" ht="15.75" customHeight="1">
      <c r="A469" s="218"/>
      <c r="B469" s="77" t="s">
        <v>233</v>
      </c>
      <c r="C469" s="69" t="s">
        <v>234</v>
      </c>
      <c r="D469" s="155">
        <v>86368</v>
      </c>
      <c r="E469" s="155">
        <v>100967</v>
      </c>
      <c r="F469" s="536">
        <f t="shared" si="83"/>
        <v>1.1690325120414968</v>
      </c>
      <c r="G469" s="155">
        <f aca="true" t="shared" si="88" ref="G469:G488">E469</f>
        <v>100967</v>
      </c>
      <c r="H469" s="155">
        <v>0</v>
      </c>
      <c r="I469" s="296"/>
      <c r="J469" s="297">
        <v>0</v>
      </c>
      <c r="K469" s="300"/>
      <c r="L469" s="300"/>
      <c r="M469" s="537"/>
    </row>
    <row r="470" spans="1:13" s="85" customFormat="1" ht="15.75" customHeight="1">
      <c r="A470" s="218"/>
      <c r="B470" s="77" t="s">
        <v>2</v>
      </c>
      <c r="C470" s="68" t="s">
        <v>319</v>
      </c>
      <c r="D470" s="155">
        <v>325053</v>
      </c>
      <c r="E470" s="155">
        <v>494090</v>
      </c>
      <c r="F470" s="536">
        <f t="shared" si="83"/>
        <v>1.520029041417861</v>
      </c>
      <c r="G470" s="155">
        <f t="shared" si="88"/>
        <v>494090</v>
      </c>
      <c r="H470" s="155">
        <f>G470</f>
        <v>494090</v>
      </c>
      <c r="I470" s="296"/>
      <c r="J470" s="297">
        <v>0</v>
      </c>
      <c r="K470" s="300"/>
      <c r="L470" s="300"/>
      <c r="M470" s="537"/>
    </row>
    <row r="471" spans="1:13" s="85" customFormat="1" ht="15" customHeight="1">
      <c r="A471" s="218"/>
      <c r="B471" s="77" t="s">
        <v>6</v>
      </c>
      <c r="C471" s="68" t="s">
        <v>7</v>
      </c>
      <c r="D471" s="155">
        <v>21858</v>
      </c>
      <c r="E471" s="155">
        <v>24252</v>
      </c>
      <c r="F471" s="536">
        <f t="shared" si="83"/>
        <v>1.1095251166620916</v>
      </c>
      <c r="G471" s="155">
        <f t="shared" si="88"/>
        <v>24252</v>
      </c>
      <c r="H471" s="155">
        <f>G471</f>
        <v>24252</v>
      </c>
      <c r="I471" s="296"/>
      <c r="J471" s="297">
        <v>0</v>
      </c>
      <c r="K471" s="300"/>
      <c r="L471" s="300"/>
      <c r="M471" s="537"/>
    </row>
    <row r="472" spans="1:13" s="85" customFormat="1" ht="15" customHeight="1">
      <c r="A472" s="218"/>
      <c r="B472" s="221" t="s">
        <v>56</v>
      </c>
      <c r="C472" s="68" t="s">
        <v>70</v>
      </c>
      <c r="D472" s="155">
        <v>54631</v>
      </c>
      <c r="E472" s="155">
        <v>70362</v>
      </c>
      <c r="F472" s="536">
        <f t="shared" si="83"/>
        <v>1.2879500649814208</v>
      </c>
      <c r="G472" s="155">
        <f t="shared" si="88"/>
        <v>70362</v>
      </c>
      <c r="H472" s="155"/>
      <c r="I472" s="296">
        <f>G472</f>
        <v>70362</v>
      </c>
      <c r="J472" s="297">
        <v>0</v>
      </c>
      <c r="K472" s="300"/>
      <c r="L472" s="300"/>
      <c r="M472" s="537"/>
    </row>
    <row r="473" spans="1:13" s="85" customFormat="1" ht="13.5" customHeight="1">
      <c r="A473" s="218"/>
      <c r="B473" s="221" t="s">
        <v>8</v>
      </c>
      <c r="C473" s="68" t="s">
        <v>9</v>
      </c>
      <c r="D473" s="155">
        <v>8355</v>
      </c>
      <c r="E473" s="155">
        <v>12290</v>
      </c>
      <c r="F473" s="536">
        <f t="shared" si="83"/>
        <v>1.4709754637941352</v>
      </c>
      <c r="G473" s="155">
        <f t="shared" si="88"/>
        <v>12290</v>
      </c>
      <c r="H473" s="155"/>
      <c r="I473" s="296">
        <f>G473</f>
        <v>12290</v>
      </c>
      <c r="J473" s="297">
        <v>0</v>
      </c>
      <c r="K473" s="300"/>
      <c r="L473" s="300"/>
      <c r="M473" s="537"/>
    </row>
    <row r="474" spans="1:13" s="85" customFormat="1" ht="13.5" customHeight="1">
      <c r="A474" s="218"/>
      <c r="B474" s="221" t="s">
        <v>569</v>
      </c>
      <c r="C474" s="69" t="s">
        <v>570</v>
      </c>
      <c r="D474" s="155">
        <v>8000</v>
      </c>
      <c r="E474" s="155">
        <v>0</v>
      </c>
      <c r="F474" s="536">
        <v>0</v>
      </c>
      <c r="G474" s="155">
        <f t="shared" si="88"/>
        <v>0</v>
      </c>
      <c r="H474" s="155">
        <f>G474</f>
        <v>0</v>
      </c>
      <c r="I474" s="296"/>
      <c r="J474" s="297"/>
      <c r="K474" s="300"/>
      <c r="L474" s="300"/>
      <c r="M474" s="537"/>
    </row>
    <row r="475" spans="1:13" s="85" customFormat="1" ht="14.25" customHeight="1">
      <c r="A475" s="218"/>
      <c r="B475" s="77" t="s">
        <v>10</v>
      </c>
      <c r="C475" s="69" t="s">
        <v>134</v>
      </c>
      <c r="D475" s="155">
        <v>274089</v>
      </c>
      <c r="E475" s="155">
        <v>94702</v>
      </c>
      <c r="F475" s="536">
        <f t="shared" si="83"/>
        <v>0.3455155077365381</v>
      </c>
      <c r="G475" s="155">
        <f t="shared" si="88"/>
        <v>94702</v>
      </c>
      <c r="H475" s="155">
        <v>0</v>
      </c>
      <c r="I475" s="296"/>
      <c r="J475" s="297">
        <v>0</v>
      </c>
      <c r="K475" s="300"/>
      <c r="L475" s="300"/>
      <c r="M475" s="537"/>
    </row>
    <row r="476" spans="1:13" s="85" customFormat="1" ht="16.5" customHeight="1">
      <c r="A476" s="218"/>
      <c r="B476" s="77" t="s">
        <v>90</v>
      </c>
      <c r="C476" s="69" t="s">
        <v>235</v>
      </c>
      <c r="D476" s="155">
        <v>91032</v>
      </c>
      <c r="E476" s="155">
        <v>140160</v>
      </c>
      <c r="F476" s="536">
        <f t="shared" si="83"/>
        <v>1.5396783548642237</v>
      </c>
      <c r="G476" s="155">
        <f t="shared" si="88"/>
        <v>140160</v>
      </c>
      <c r="H476" s="155">
        <v>0</v>
      </c>
      <c r="I476" s="296"/>
      <c r="J476" s="297">
        <v>0</v>
      </c>
      <c r="K476" s="300"/>
      <c r="L476" s="300"/>
      <c r="M476" s="537"/>
    </row>
    <row r="477" spans="1:13" s="85" customFormat="1" ht="15.75" customHeight="1">
      <c r="A477" s="218"/>
      <c r="B477" s="77" t="s">
        <v>238</v>
      </c>
      <c r="C477" s="69" t="s">
        <v>239</v>
      </c>
      <c r="D477" s="155">
        <v>5460</v>
      </c>
      <c r="E477" s="155">
        <v>5520</v>
      </c>
      <c r="F477" s="536">
        <f t="shared" si="83"/>
        <v>1.010989010989011</v>
      </c>
      <c r="G477" s="155">
        <f t="shared" si="88"/>
        <v>5520</v>
      </c>
      <c r="H477" s="155">
        <v>0</v>
      </c>
      <c r="I477" s="296"/>
      <c r="J477" s="297">
        <v>0</v>
      </c>
      <c r="K477" s="300"/>
      <c r="L477" s="300"/>
      <c r="M477" s="537"/>
    </row>
    <row r="478" spans="1:13" s="85" customFormat="1" ht="16.5" customHeight="1">
      <c r="A478" s="218"/>
      <c r="B478" s="77" t="s">
        <v>12</v>
      </c>
      <c r="C478" s="69" t="s">
        <v>93</v>
      </c>
      <c r="D478" s="155">
        <v>99800</v>
      </c>
      <c r="E478" s="155">
        <v>99800</v>
      </c>
      <c r="F478" s="536">
        <f t="shared" si="83"/>
        <v>1</v>
      </c>
      <c r="G478" s="155">
        <f t="shared" si="88"/>
        <v>99800</v>
      </c>
      <c r="H478" s="155">
        <v>0</v>
      </c>
      <c r="I478" s="296"/>
      <c r="J478" s="297">
        <v>0</v>
      </c>
      <c r="K478" s="300"/>
      <c r="L478" s="300"/>
      <c r="M478" s="537"/>
    </row>
    <row r="479" spans="1:13" s="85" customFormat="1" ht="16.5" customHeight="1">
      <c r="A479" s="218"/>
      <c r="B479" s="77" t="s">
        <v>14</v>
      </c>
      <c r="C479" s="69" t="s">
        <v>94</v>
      </c>
      <c r="D479" s="155">
        <v>21400</v>
      </c>
      <c r="E479" s="155">
        <v>0</v>
      </c>
      <c r="F479" s="536">
        <f t="shared" si="83"/>
        <v>0</v>
      </c>
      <c r="G479" s="155">
        <f t="shared" si="88"/>
        <v>0</v>
      </c>
      <c r="H479" s="155">
        <v>0</v>
      </c>
      <c r="I479" s="296"/>
      <c r="J479" s="297"/>
      <c r="K479" s="300"/>
      <c r="L479" s="300"/>
      <c r="M479" s="537"/>
    </row>
    <row r="480" spans="1:13" s="85" customFormat="1" ht="16.5" customHeight="1">
      <c r="A480" s="218"/>
      <c r="B480" s="77" t="s">
        <v>76</v>
      </c>
      <c r="C480" s="69" t="s">
        <v>77</v>
      </c>
      <c r="D480" s="155">
        <v>1220</v>
      </c>
      <c r="E480" s="155">
        <v>400</v>
      </c>
      <c r="F480" s="536">
        <f t="shared" si="83"/>
        <v>0.32786885245901637</v>
      </c>
      <c r="G480" s="155">
        <f t="shared" si="88"/>
        <v>400</v>
      </c>
      <c r="H480" s="155">
        <v>0</v>
      </c>
      <c r="I480" s="296"/>
      <c r="J480" s="297"/>
      <c r="K480" s="300"/>
      <c r="L480" s="300"/>
      <c r="M480" s="537"/>
    </row>
    <row r="481" spans="1:13" s="85" customFormat="1" ht="16.5" customHeight="1">
      <c r="A481" s="218"/>
      <c r="B481" s="77" t="s">
        <v>16</v>
      </c>
      <c r="C481" s="69" t="s">
        <v>95</v>
      </c>
      <c r="D481" s="155">
        <v>13850</v>
      </c>
      <c r="E481" s="155">
        <v>23484</v>
      </c>
      <c r="F481" s="536">
        <f t="shared" si="83"/>
        <v>1.6955956678700361</v>
      </c>
      <c r="G481" s="155">
        <f t="shared" si="88"/>
        <v>23484</v>
      </c>
      <c r="H481" s="155">
        <v>0</v>
      </c>
      <c r="I481" s="296"/>
      <c r="J481" s="297">
        <v>0</v>
      </c>
      <c r="K481" s="300"/>
      <c r="L481" s="300"/>
      <c r="M481" s="537"/>
    </row>
    <row r="482" spans="1:13" s="85" customFormat="1" ht="16.5" customHeight="1">
      <c r="A482" s="218"/>
      <c r="B482" s="77" t="s">
        <v>254</v>
      </c>
      <c r="C482" s="68" t="s">
        <v>258</v>
      </c>
      <c r="D482" s="155">
        <v>3600</v>
      </c>
      <c r="E482" s="155">
        <v>3600</v>
      </c>
      <c r="F482" s="536">
        <f t="shared" si="83"/>
        <v>1</v>
      </c>
      <c r="G482" s="155">
        <f t="shared" si="88"/>
        <v>3600</v>
      </c>
      <c r="H482" s="155">
        <v>0</v>
      </c>
      <c r="I482" s="296"/>
      <c r="J482" s="297"/>
      <c r="K482" s="300"/>
      <c r="L482" s="300"/>
      <c r="M482" s="537"/>
    </row>
    <row r="483" spans="1:13" s="85" customFormat="1" ht="16.5" customHeight="1">
      <c r="A483" s="218"/>
      <c r="B483" s="77" t="s">
        <v>18</v>
      </c>
      <c r="C483" s="69" t="s">
        <v>19</v>
      </c>
      <c r="D483" s="155">
        <v>2600</v>
      </c>
      <c r="E483" s="155">
        <v>3600</v>
      </c>
      <c r="F483" s="536">
        <f t="shared" si="83"/>
        <v>1.3846153846153846</v>
      </c>
      <c r="G483" s="155">
        <f t="shared" si="88"/>
        <v>3600</v>
      </c>
      <c r="H483" s="155">
        <v>0</v>
      </c>
      <c r="I483" s="296"/>
      <c r="J483" s="297">
        <v>0</v>
      </c>
      <c r="K483" s="300"/>
      <c r="L483" s="300"/>
      <c r="M483" s="537"/>
    </row>
    <row r="484" spans="1:13" s="85" customFormat="1" ht="16.5" customHeight="1">
      <c r="A484" s="218"/>
      <c r="B484" s="77" t="s">
        <v>20</v>
      </c>
      <c r="C484" s="69" t="s">
        <v>21</v>
      </c>
      <c r="D484" s="155">
        <v>1080</v>
      </c>
      <c r="E484" s="155">
        <v>1392</v>
      </c>
      <c r="F484" s="536">
        <f t="shared" si="83"/>
        <v>1.288888888888889</v>
      </c>
      <c r="G484" s="155">
        <f t="shared" si="88"/>
        <v>1392</v>
      </c>
      <c r="H484" s="155">
        <v>0</v>
      </c>
      <c r="I484" s="296"/>
      <c r="J484" s="297">
        <v>0</v>
      </c>
      <c r="K484" s="300"/>
      <c r="L484" s="300"/>
      <c r="M484" s="537"/>
    </row>
    <row r="485" spans="1:13" s="85" customFormat="1" ht="15" customHeight="1">
      <c r="A485" s="218"/>
      <c r="B485" s="77" t="s">
        <v>22</v>
      </c>
      <c r="C485" s="69" t="s">
        <v>23</v>
      </c>
      <c r="D485" s="155">
        <v>15412</v>
      </c>
      <c r="E485" s="155">
        <v>20399</v>
      </c>
      <c r="F485" s="536">
        <f t="shared" si="83"/>
        <v>1.3235790293277965</v>
      </c>
      <c r="G485" s="155">
        <f t="shared" si="88"/>
        <v>20399</v>
      </c>
      <c r="H485" s="155">
        <v>0</v>
      </c>
      <c r="I485" s="296"/>
      <c r="J485" s="297">
        <v>0</v>
      </c>
      <c r="K485" s="300"/>
      <c r="L485" s="300"/>
      <c r="M485" s="537"/>
    </row>
    <row r="486" spans="1:13" s="85" customFormat="1" ht="15" customHeight="1">
      <c r="A486" s="218"/>
      <c r="B486" s="77" t="s">
        <v>255</v>
      </c>
      <c r="C486" s="68" t="s">
        <v>707</v>
      </c>
      <c r="D486" s="155">
        <v>1500</v>
      </c>
      <c r="E486" s="155">
        <v>1500</v>
      </c>
      <c r="F486" s="536">
        <f t="shared" si="83"/>
        <v>1</v>
      </c>
      <c r="G486" s="155">
        <f t="shared" si="88"/>
        <v>1500</v>
      </c>
      <c r="H486" s="155">
        <v>0</v>
      </c>
      <c r="I486" s="296"/>
      <c r="J486" s="297"/>
      <c r="K486" s="300"/>
      <c r="L486" s="300"/>
      <c r="M486" s="537"/>
    </row>
    <row r="487" spans="1:13" s="85" customFormat="1" ht="15" customHeight="1">
      <c r="A487" s="218"/>
      <c r="B487" s="77" t="s">
        <v>256</v>
      </c>
      <c r="C487" s="68" t="s">
        <v>260</v>
      </c>
      <c r="D487" s="155">
        <v>500</v>
      </c>
      <c r="E487" s="155">
        <v>500</v>
      </c>
      <c r="F487" s="536">
        <f t="shared" si="83"/>
        <v>1</v>
      </c>
      <c r="G487" s="155">
        <f t="shared" si="88"/>
        <v>500</v>
      </c>
      <c r="H487" s="155">
        <v>0</v>
      </c>
      <c r="I487" s="296"/>
      <c r="J487" s="297"/>
      <c r="K487" s="300"/>
      <c r="L487" s="300"/>
      <c r="M487" s="537"/>
    </row>
    <row r="488" spans="1:13" s="85" customFormat="1" ht="15" customHeight="1">
      <c r="A488" s="218"/>
      <c r="B488" s="77" t="s">
        <v>257</v>
      </c>
      <c r="C488" s="68" t="s">
        <v>261</v>
      </c>
      <c r="D488" s="155">
        <v>1000</v>
      </c>
      <c r="E488" s="155">
        <v>1000</v>
      </c>
      <c r="F488" s="536">
        <f t="shared" si="83"/>
        <v>1</v>
      </c>
      <c r="G488" s="155">
        <f t="shared" si="88"/>
        <v>1000</v>
      </c>
      <c r="H488" s="155">
        <v>0</v>
      </c>
      <c r="I488" s="296"/>
      <c r="J488" s="297"/>
      <c r="K488" s="300"/>
      <c r="L488" s="300"/>
      <c r="M488" s="537"/>
    </row>
    <row r="489" spans="1:13" s="85" customFormat="1" ht="15.75" customHeight="1">
      <c r="A489" s="215" t="s">
        <v>103</v>
      </c>
      <c r="B489" s="228"/>
      <c r="C489" s="130" t="s">
        <v>237</v>
      </c>
      <c r="D489" s="294">
        <f>SUM(D490:D509)</f>
        <v>902316</v>
      </c>
      <c r="E489" s="294">
        <f>SUM(E490:E509)</f>
        <v>910376</v>
      </c>
      <c r="F489" s="682">
        <f t="shared" si="83"/>
        <v>1.0089325690777953</v>
      </c>
      <c r="G489" s="294">
        <f aca="true" t="shared" si="89" ref="G489:M489">SUM(G490:G509)</f>
        <v>910376</v>
      </c>
      <c r="H489" s="294">
        <f t="shared" si="89"/>
        <v>496035</v>
      </c>
      <c r="I489" s="294">
        <f t="shared" si="89"/>
        <v>83335</v>
      </c>
      <c r="J489" s="294">
        <f t="shared" si="89"/>
        <v>0</v>
      </c>
      <c r="K489" s="294">
        <f t="shared" si="89"/>
        <v>0</v>
      </c>
      <c r="L489" s="294">
        <f t="shared" si="89"/>
        <v>0</v>
      </c>
      <c r="M489" s="295">
        <f t="shared" si="89"/>
        <v>0</v>
      </c>
    </row>
    <row r="490" spans="1:13" s="85" customFormat="1" ht="19.5" customHeight="1">
      <c r="A490" s="212"/>
      <c r="B490" s="77" t="s">
        <v>2</v>
      </c>
      <c r="C490" s="68" t="s">
        <v>319</v>
      </c>
      <c r="D490" s="155">
        <v>446956</v>
      </c>
      <c r="E490" s="155">
        <v>462768</v>
      </c>
      <c r="F490" s="536">
        <f t="shared" si="83"/>
        <v>1.0353770840977636</v>
      </c>
      <c r="G490" s="155">
        <f>E490</f>
        <v>462768</v>
      </c>
      <c r="H490" s="155">
        <f>G490</f>
        <v>462768</v>
      </c>
      <c r="I490" s="296"/>
      <c r="J490" s="297">
        <v>0</v>
      </c>
      <c r="K490" s="300"/>
      <c r="L490" s="300"/>
      <c r="M490" s="537"/>
    </row>
    <row r="491" spans="1:13" s="85" customFormat="1" ht="17.25" customHeight="1">
      <c r="A491" s="212"/>
      <c r="B491" s="77" t="s">
        <v>6</v>
      </c>
      <c r="C491" s="68" t="s">
        <v>7</v>
      </c>
      <c r="D491" s="155">
        <v>31007</v>
      </c>
      <c r="E491" s="155">
        <v>33267</v>
      </c>
      <c r="F491" s="536">
        <f t="shared" si="83"/>
        <v>1.072886767504112</v>
      </c>
      <c r="G491" s="155">
        <f aca="true" t="shared" si="90" ref="G491:G509">E491</f>
        <v>33267</v>
      </c>
      <c r="H491" s="155">
        <f>G491</f>
        <v>33267</v>
      </c>
      <c r="I491" s="296"/>
      <c r="J491" s="297">
        <v>0</v>
      </c>
      <c r="K491" s="300"/>
      <c r="L491" s="300"/>
      <c r="M491" s="537"/>
    </row>
    <row r="492" spans="1:13" s="85" customFormat="1" ht="18" customHeight="1">
      <c r="A492" s="212"/>
      <c r="B492" s="221" t="s">
        <v>56</v>
      </c>
      <c r="C492" s="68" t="s">
        <v>70</v>
      </c>
      <c r="D492" s="155">
        <v>67704</v>
      </c>
      <c r="E492" s="155">
        <v>71247</v>
      </c>
      <c r="F492" s="536">
        <f t="shared" si="83"/>
        <v>1.0523307337823467</v>
      </c>
      <c r="G492" s="155">
        <f t="shared" si="90"/>
        <v>71247</v>
      </c>
      <c r="H492" s="155"/>
      <c r="I492" s="296">
        <f>G492</f>
        <v>71247</v>
      </c>
      <c r="J492" s="297">
        <v>0</v>
      </c>
      <c r="K492" s="300"/>
      <c r="L492" s="300"/>
      <c r="M492" s="537"/>
    </row>
    <row r="493" spans="1:13" s="85" customFormat="1" ht="15.75" customHeight="1">
      <c r="A493" s="212"/>
      <c r="B493" s="77" t="s">
        <v>8</v>
      </c>
      <c r="C493" s="69" t="s">
        <v>9</v>
      </c>
      <c r="D493" s="155">
        <v>11507</v>
      </c>
      <c r="E493" s="155">
        <v>12088</v>
      </c>
      <c r="F493" s="536">
        <f t="shared" si="83"/>
        <v>1.0504910054749284</v>
      </c>
      <c r="G493" s="155">
        <f t="shared" si="90"/>
        <v>12088</v>
      </c>
      <c r="H493" s="155"/>
      <c r="I493" s="296">
        <f>G493</f>
        <v>12088</v>
      </c>
      <c r="J493" s="297">
        <v>0</v>
      </c>
      <c r="K493" s="300"/>
      <c r="L493" s="300"/>
      <c r="M493" s="537"/>
    </row>
    <row r="494" spans="1:13" s="85" customFormat="1" ht="15.75" customHeight="1">
      <c r="A494" s="212"/>
      <c r="B494" s="77" t="s">
        <v>569</v>
      </c>
      <c r="C494" s="69" t="s">
        <v>570</v>
      </c>
      <c r="D494" s="155">
        <v>8540</v>
      </c>
      <c r="E494" s="155">
        <v>0</v>
      </c>
      <c r="F494" s="536">
        <f t="shared" si="83"/>
        <v>0</v>
      </c>
      <c r="G494" s="155">
        <f t="shared" si="90"/>
        <v>0</v>
      </c>
      <c r="H494" s="155">
        <f>G494</f>
        <v>0</v>
      </c>
      <c r="I494" s="296"/>
      <c r="J494" s="297"/>
      <c r="K494" s="300"/>
      <c r="L494" s="300"/>
      <c r="M494" s="537"/>
    </row>
    <row r="495" spans="1:13" s="85" customFormat="1" ht="15.75" customHeight="1">
      <c r="A495" s="212"/>
      <c r="B495" s="77" t="s">
        <v>10</v>
      </c>
      <c r="C495" s="69" t="s">
        <v>134</v>
      </c>
      <c r="D495" s="155">
        <v>45844</v>
      </c>
      <c r="E495" s="155">
        <v>12481</v>
      </c>
      <c r="F495" s="536">
        <f t="shared" si="83"/>
        <v>0.2722493674199459</v>
      </c>
      <c r="G495" s="155">
        <f t="shared" si="90"/>
        <v>12481</v>
      </c>
      <c r="H495" s="155"/>
      <c r="I495" s="296"/>
      <c r="J495" s="297">
        <v>0</v>
      </c>
      <c r="K495" s="300"/>
      <c r="L495" s="300"/>
      <c r="M495" s="537"/>
    </row>
    <row r="496" spans="1:13" s="85" customFormat="1" ht="16.5" customHeight="1">
      <c r="A496" s="212"/>
      <c r="B496" s="77" t="s">
        <v>90</v>
      </c>
      <c r="C496" s="69" t="s">
        <v>235</v>
      </c>
      <c r="D496" s="155">
        <v>700</v>
      </c>
      <c r="E496" s="155">
        <v>500</v>
      </c>
      <c r="F496" s="536">
        <f t="shared" si="83"/>
        <v>0.7142857142857143</v>
      </c>
      <c r="G496" s="155">
        <f t="shared" si="90"/>
        <v>500</v>
      </c>
      <c r="H496" s="155"/>
      <c r="I496" s="296"/>
      <c r="J496" s="297">
        <v>0</v>
      </c>
      <c r="K496" s="300"/>
      <c r="L496" s="300"/>
      <c r="M496" s="537"/>
    </row>
    <row r="497" spans="1:13" s="85" customFormat="1" ht="16.5" customHeight="1">
      <c r="A497" s="212"/>
      <c r="B497" s="77" t="s">
        <v>238</v>
      </c>
      <c r="C497" s="69" t="s">
        <v>239</v>
      </c>
      <c r="D497" s="155">
        <v>6900</v>
      </c>
      <c r="E497" s="155">
        <v>7900</v>
      </c>
      <c r="F497" s="536">
        <f t="shared" si="83"/>
        <v>1.144927536231884</v>
      </c>
      <c r="G497" s="155">
        <f t="shared" si="90"/>
        <v>7900</v>
      </c>
      <c r="H497" s="155"/>
      <c r="I497" s="296"/>
      <c r="J497" s="297">
        <v>0</v>
      </c>
      <c r="K497" s="300"/>
      <c r="L497" s="300"/>
      <c r="M497" s="537"/>
    </row>
    <row r="498" spans="1:13" s="85" customFormat="1" ht="14.25" customHeight="1">
      <c r="A498" s="212"/>
      <c r="B498" s="77" t="s">
        <v>12</v>
      </c>
      <c r="C498" s="69" t="s">
        <v>93</v>
      </c>
      <c r="D498" s="155">
        <v>55000</v>
      </c>
      <c r="E498" s="155">
        <v>55000</v>
      </c>
      <c r="F498" s="536">
        <f t="shared" si="83"/>
        <v>1</v>
      </c>
      <c r="G498" s="155">
        <f t="shared" si="90"/>
        <v>55000</v>
      </c>
      <c r="H498" s="155"/>
      <c r="I498" s="296"/>
      <c r="J498" s="297">
        <v>0</v>
      </c>
      <c r="K498" s="300"/>
      <c r="L498" s="300"/>
      <c r="M498" s="537"/>
    </row>
    <row r="499" spans="1:13" s="85" customFormat="1" ht="14.25" customHeight="1">
      <c r="A499" s="212"/>
      <c r="B499" s="77" t="s">
        <v>76</v>
      </c>
      <c r="C499" s="69" t="s">
        <v>77</v>
      </c>
      <c r="D499" s="155">
        <v>400</v>
      </c>
      <c r="E499" s="155">
        <v>400</v>
      </c>
      <c r="F499" s="536">
        <f t="shared" si="83"/>
        <v>1</v>
      </c>
      <c r="G499" s="155">
        <f t="shared" si="90"/>
        <v>400</v>
      </c>
      <c r="H499" s="155"/>
      <c r="I499" s="296"/>
      <c r="J499" s="297"/>
      <c r="K499" s="300"/>
      <c r="L499" s="300"/>
      <c r="M499" s="537"/>
    </row>
    <row r="500" spans="1:13" s="85" customFormat="1" ht="14.25" customHeight="1">
      <c r="A500" s="212"/>
      <c r="B500" s="687">
        <v>4300</v>
      </c>
      <c r="C500" s="69" t="s">
        <v>95</v>
      </c>
      <c r="D500" s="155">
        <v>197598</v>
      </c>
      <c r="E500" s="155">
        <v>226148</v>
      </c>
      <c r="F500" s="536">
        <f t="shared" si="83"/>
        <v>1.1444852680695148</v>
      </c>
      <c r="G500" s="155">
        <f t="shared" si="90"/>
        <v>226148</v>
      </c>
      <c r="H500" s="155"/>
      <c r="I500" s="296"/>
      <c r="J500" s="297">
        <v>0</v>
      </c>
      <c r="K500" s="300"/>
      <c r="L500" s="300"/>
      <c r="M500" s="537"/>
    </row>
    <row r="501" spans="1:13" s="85" customFormat="1" ht="15.75" customHeight="1">
      <c r="A501" s="212"/>
      <c r="B501" s="77" t="s">
        <v>571</v>
      </c>
      <c r="C501" s="69" t="s">
        <v>572</v>
      </c>
      <c r="D501" s="155">
        <v>770</v>
      </c>
      <c r="E501" s="155">
        <v>792</v>
      </c>
      <c r="F501" s="536">
        <f t="shared" si="83"/>
        <v>1.0285714285714285</v>
      </c>
      <c r="G501" s="155">
        <f t="shared" si="90"/>
        <v>792</v>
      </c>
      <c r="H501" s="155"/>
      <c r="I501" s="296"/>
      <c r="J501" s="297">
        <v>0</v>
      </c>
      <c r="K501" s="300"/>
      <c r="L501" s="300"/>
      <c r="M501" s="537"/>
    </row>
    <row r="502" spans="1:13" s="85" customFormat="1" ht="15.75" customHeight="1">
      <c r="A502" s="212"/>
      <c r="B502" s="77" t="s">
        <v>262</v>
      </c>
      <c r="C502" s="68" t="s">
        <v>264</v>
      </c>
      <c r="D502" s="155">
        <v>670</v>
      </c>
      <c r="E502" s="155">
        <v>600</v>
      </c>
      <c r="F502" s="536">
        <f t="shared" si="83"/>
        <v>0.8955223880597015</v>
      </c>
      <c r="G502" s="155">
        <f t="shared" si="90"/>
        <v>600</v>
      </c>
      <c r="H502" s="155"/>
      <c r="I502" s="296"/>
      <c r="J502" s="297"/>
      <c r="K502" s="300"/>
      <c r="L502" s="300"/>
      <c r="M502" s="537"/>
    </row>
    <row r="503" spans="1:13" s="85" customFormat="1" ht="15.75" customHeight="1">
      <c r="A503" s="212"/>
      <c r="B503" s="77" t="s">
        <v>254</v>
      </c>
      <c r="C503" s="68" t="s">
        <v>258</v>
      </c>
      <c r="D503" s="155">
        <v>2000</v>
      </c>
      <c r="E503" s="155">
        <v>1300</v>
      </c>
      <c r="F503" s="536">
        <f t="shared" si="83"/>
        <v>0.65</v>
      </c>
      <c r="G503" s="155">
        <f t="shared" si="90"/>
        <v>1300</v>
      </c>
      <c r="H503" s="155"/>
      <c r="I503" s="296"/>
      <c r="J503" s="297"/>
      <c r="K503" s="300"/>
      <c r="L503" s="300"/>
      <c r="M503" s="537"/>
    </row>
    <row r="504" spans="1:13" s="85" customFormat="1" ht="15.75" customHeight="1">
      <c r="A504" s="212"/>
      <c r="B504" s="77" t="s">
        <v>18</v>
      </c>
      <c r="C504" s="69" t="s">
        <v>19</v>
      </c>
      <c r="D504" s="155">
        <v>800</v>
      </c>
      <c r="E504" s="155">
        <v>800</v>
      </c>
      <c r="F504" s="536">
        <f t="shared" si="83"/>
        <v>1</v>
      </c>
      <c r="G504" s="155">
        <f t="shared" si="90"/>
        <v>800</v>
      </c>
      <c r="H504" s="155"/>
      <c r="I504" s="296"/>
      <c r="J504" s="297">
        <v>0</v>
      </c>
      <c r="K504" s="300"/>
      <c r="L504" s="300"/>
      <c r="M504" s="537"/>
    </row>
    <row r="505" spans="1:13" s="85" customFormat="1" ht="15.75" customHeight="1">
      <c r="A505" s="212"/>
      <c r="B505" s="77" t="s">
        <v>22</v>
      </c>
      <c r="C505" s="69" t="s">
        <v>23</v>
      </c>
      <c r="D505" s="155">
        <v>19341</v>
      </c>
      <c r="E505" s="155">
        <v>19341</v>
      </c>
      <c r="F505" s="536">
        <f t="shared" si="83"/>
        <v>1</v>
      </c>
      <c r="G505" s="155">
        <f t="shared" si="90"/>
        <v>19341</v>
      </c>
      <c r="H505" s="155"/>
      <c r="I505" s="296"/>
      <c r="J505" s="297">
        <v>0</v>
      </c>
      <c r="K505" s="300"/>
      <c r="L505" s="300"/>
      <c r="M505" s="537"/>
    </row>
    <row r="506" spans="1:13" s="85" customFormat="1" ht="16.5" customHeight="1">
      <c r="A506" s="212"/>
      <c r="B506" s="77" t="s">
        <v>38</v>
      </c>
      <c r="C506" s="69" t="s">
        <v>39</v>
      </c>
      <c r="D506" s="155">
        <v>3818</v>
      </c>
      <c r="E506" s="155">
        <v>3818</v>
      </c>
      <c r="F506" s="536">
        <f t="shared" si="83"/>
        <v>1</v>
      </c>
      <c r="G506" s="155">
        <f t="shared" si="90"/>
        <v>3818</v>
      </c>
      <c r="H506" s="155"/>
      <c r="I506" s="296"/>
      <c r="J506" s="297">
        <v>0</v>
      </c>
      <c r="K506" s="300"/>
      <c r="L506" s="300"/>
      <c r="M506" s="537"/>
    </row>
    <row r="507" spans="1:13" s="85" customFormat="1" ht="16.5" customHeight="1">
      <c r="A507" s="212"/>
      <c r="B507" s="77" t="s">
        <v>98</v>
      </c>
      <c r="C507" s="69" t="s">
        <v>99</v>
      </c>
      <c r="D507" s="155">
        <v>426</v>
      </c>
      <c r="E507" s="155">
        <v>426</v>
      </c>
      <c r="F507" s="536">
        <f t="shared" si="83"/>
        <v>1</v>
      </c>
      <c r="G507" s="155">
        <f t="shared" si="90"/>
        <v>426</v>
      </c>
      <c r="H507" s="155"/>
      <c r="I507" s="296"/>
      <c r="J507" s="297">
        <v>0</v>
      </c>
      <c r="K507" s="300"/>
      <c r="L507" s="300"/>
      <c r="M507" s="537"/>
    </row>
    <row r="508" spans="1:13" s="85" customFormat="1" ht="15.75" customHeight="1">
      <c r="A508" s="212"/>
      <c r="B508" s="77" t="s">
        <v>255</v>
      </c>
      <c r="C508" s="68" t="s">
        <v>707</v>
      </c>
      <c r="D508" s="155">
        <v>2055</v>
      </c>
      <c r="E508" s="155">
        <v>1000</v>
      </c>
      <c r="F508" s="536">
        <f t="shared" si="83"/>
        <v>0.48661800486618007</v>
      </c>
      <c r="G508" s="155">
        <f t="shared" si="90"/>
        <v>1000</v>
      </c>
      <c r="H508" s="155"/>
      <c r="I508" s="296"/>
      <c r="J508" s="297"/>
      <c r="K508" s="300"/>
      <c r="L508" s="300"/>
      <c r="M508" s="537"/>
    </row>
    <row r="509" spans="1:13" s="85" customFormat="1" ht="16.5" customHeight="1">
      <c r="A509" s="212"/>
      <c r="B509" s="77" t="s">
        <v>256</v>
      </c>
      <c r="C509" s="68" t="s">
        <v>260</v>
      </c>
      <c r="D509" s="155">
        <v>280</v>
      </c>
      <c r="E509" s="155">
        <v>500</v>
      </c>
      <c r="F509" s="536">
        <f t="shared" si="83"/>
        <v>1.7857142857142858</v>
      </c>
      <c r="G509" s="155">
        <f t="shared" si="90"/>
        <v>500</v>
      </c>
      <c r="H509" s="155"/>
      <c r="I509" s="296"/>
      <c r="J509" s="297"/>
      <c r="K509" s="300"/>
      <c r="L509" s="300"/>
      <c r="M509" s="537"/>
    </row>
    <row r="510" spans="1:13" s="85" customFormat="1" ht="15" customHeight="1">
      <c r="A510" s="210" t="s">
        <v>247</v>
      </c>
      <c r="B510" s="228"/>
      <c r="C510" s="139" t="s">
        <v>503</v>
      </c>
      <c r="D510" s="294">
        <f>SUM(D511:D527)</f>
        <v>401866</v>
      </c>
      <c r="E510" s="294">
        <f aca="true" t="shared" si="91" ref="E510:M510">SUM(E511:E527)</f>
        <v>354000</v>
      </c>
      <c r="F510" s="682">
        <f t="shared" si="83"/>
        <v>0.8808906451404199</v>
      </c>
      <c r="G510" s="294">
        <f t="shared" si="91"/>
        <v>354000</v>
      </c>
      <c r="H510" s="294">
        <f t="shared" si="91"/>
        <v>268037</v>
      </c>
      <c r="I510" s="294">
        <f t="shared" si="91"/>
        <v>43142</v>
      </c>
      <c r="J510" s="294">
        <f t="shared" si="91"/>
        <v>0</v>
      </c>
      <c r="K510" s="294">
        <f t="shared" si="91"/>
        <v>0</v>
      </c>
      <c r="L510" s="294">
        <f t="shared" si="91"/>
        <v>0</v>
      </c>
      <c r="M510" s="295">
        <f t="shared" si="91"/>
        <v>0</v>
      </c>
    </row>
    <row r="511" spans="1:13" s="85" customFormat="1" ht="14.25" customHeight="1">
      <c r="A511" s="212"/>
      <c r="B511" s="77" t="s">
        <v>2</v>
      </c>
      <c r="C511" s="68" t="s">
        <v>319</v>
      </c>
      <c r="D511" s="155">
        <v>204912</v>
      </c>
      <c r="E511" s="155">
        <v>249032</v>
      </c>
      <c r="F511" s="536">
        <f t="shared" si="83"/>
        <v>1.2153119387834779</v>
      </c>
      <c r="G511" s="155">
        <f>E511</f>
        <v>249032</v>
      </c>
      <c r="H511" s="155">
        <f>G511</f>
        <v>249032</v>
      </c>
      <c r="I511" s="296"/>
      <c r="J511" s="297">
        <v>0</v>
      </c>
      <c r="K511" s="300"/>
      <c r="L511" s="300"/>
      <c r="M511" s="537"/>
    </row>
    <row r="512" spans="1:13" s="85" customFormat="1" ht="14.25" customHeight="1">
      <c r="A512" s="212"/>
      <c r="B512" s="77" t="s">
        <v>6</v>
      </c>
      <c r="C512" s="68" t="s">
        <v>7</v>
      </c>
      <c r="D512" s="155">
        <v>10555</v>
      </c>
      <c r="E512" s="155">
        <v>16005</v>
      </c>
      <c r="F512" s="536">
        <v>0</v>
      </c>
      <c r="G512" s="155">
        <f>E512</f>
        <v>16005</v>
      </c>
      <c r="H512" s="155">
        <f>G512</f>
        <v>16005</v>
      </c>
      <c r="I512" s="296"/>
      <c r="J512" s="297"/>
      <c r="K512" s="300"/>
      <c r="L512" s="300"/>
      <c r="M512" s="537"/>
    </row>
    <row r="513" spans="1:13" s="85" customFormat="1" ht="15" customHeight="1">
      <c r="A513" s="212"/>
      <c r="B513" s="77" t="s">
        <v>33</v>
      </c>
      <c r="C513" s="68" t="s">
        <v>70</v>
      </c>
      <c r="D513" s="155">
        <v>33948</v>
      </c>
      <c r="E513" s="155">
        <v>37272</v>
      </c>
      <c r="F513" s="536">
        <f t="shared" si="83"/>
        <v>1.0979144574054436</v>
      </c>
      <c r="G513" s="155">
        <f aca="true" t="shared" si="92" ref="G513:G527">E513</f>
        <v>37272</v>
      </c>
      <c r="H513" s="155"/>
      <c r="I513" s="296">
        <f>G513</f>
        <v>37272</v>
      </c>
      <c r="J513" s="297">
        <v>0</v>
      </c>
      <c r="K513" s="300"/>
      <c r="L513" s="300"/>
      <c r="M513" s="537"/>
    </row>
    <row r="514" spans="1:13" s="85" customFormat="1" ht="15" customHeight="1">
      <c r="A514" s="212"/>
      <c r="B514" s="77" t="s">
        <v>8</v>
      </c>
      <c r="C514" s="69" t="s">
        <v>9</v>
      </c>
      <c r="D514" s="155">
        <v>5585</v>
      </c>
      <c r="E514" s="155">
        <v>5870</v>
      </c>
      <c r="F514" s="536">
        <f t="shared" si="83"/>
        <v>1.0510295434198746</v>
      </c>
      <c r="G514" s="155">
        <f t="shared" si="92"/>
        <v>5870</v>
      </c>
      <c r="H514" s="155"/>
      <c r="I514" s="296">
        <f>G514</f>
        <v>5870</v>
      </c>
      <c r="J514" s="297">
        <v>0</v>
      </c>
      <c r="K514" s="300"/>
      <c r="L514" s="300"/>
      <c r="M514" s="537"/>
    </row>
    <row r="515" spans="1:13" s="85" customFormat="1" ht="15" customHeight="1">
      <c r="A515" s="212"/>
      <c r="B515" s="77" t="s">
        <v>569</v>
      </c>
      <c r="C515" s="68" t="s">
        <v>570</v>
      </c>
      <c r="D515" s="155">
        <v>0</v>
      </c>
      <c r="E515" s="155">
        <v>3000</v>
      </c>
      <c r="F515" s="536">
        <v>0</v>
      </c>
      <c r="G515" s="155">
        <f t="shared" si="92"/>
        <v>3000</v>
      </c>
      <c r="H515" s="155">
        <f>G515</f>
        <v>3000</v>
      </c>
      <c r="I515" s="296"/>
      <c r="J515" s="297"/>
      <c r="K515" s="300"/>
      <c r="L515" s="300"/>
      <c r="M515" s="537"/>
    </row>
    <row r="516" spans="1:13" s="85" customFormat="1" ht="15" customHeight="1">
      <c r="A516" s="212"/>
      <c r="B516" s="77" t="s">
        <v>10</v>
      </c>
      <c r="C516" s="69" t="s">
        <v>251</v>
      </c>
      <c r="D516" s="155">
        <v>8076</v>
      </c>
      <c r="E516" s="155">
        <v>7100</v>
      </c>
      <c r="F516" s="536">
        <f t="shared" si="83"/>
        <v>0.8791480931154037</v>
      </c>
      <c r="G516" s="155">
        <f t="shared" si="92"/>
        <v>7100</v>
      </c>
      <c r="H516" s="155"/>
      <c r="I516" s="296"/>
      <c r="J516" s="297">
        <v>0</v>
      </c>
      <c r="K516" s="300"/>
      <c r="L516" s="300"/>
      <c r="M516" s="537"/>
    </row>
    <row r="517" spans="1:13" s="85" customFormat="1" ht="15" customHeight="1">
      <c r="A517" s="212"/>
      <c r="B517" s="77" t="s">
        <v>238</v>
      </c>
      <c r="C517" s="69" t="s">
        <v>708</v>
      </c>
      <c r="D517" s="155">
        <v>400</v>
      </c>
      <c r="E517" s="155">
        <v>500</v>
      </c>
      <c r="F517" s="536">
        <f t="shared" si="83"/>
        <v>1.25</v>
      </c>
      <c r="G517" s="155">
        <f t="shared" si="92"/>
        <v>500</v>
      </c>
      <c r="H517" s="155"/>
      <c r="I517" s="296"/>
      <c r="J517" s="297"/>
      <c r="K517" s="300"/>
      <c r="L517" s="300"/>
      <c r="M517" s="537"/>
    </row>
    <row r="518" spans="1:13" s="85" customFormat="1" ht="15" customHeight="1">
      <c r="A518" s="212"/>
      <c r="B518" s="77" t="s">
        <v>12</v>
      </c>
      <c r="C518" s="69" t="s">
        <v>93</v>
      </c>
      <c r="D518" s="155">
        <v>22657</v>
      </c>
      <c r="E518" s="155">
        <v>10000</v>
      </c>
      <c r="F518" s="536">
        <f t="shared" si="83"/>
        <v>0.4413646996513219</v>
      </c>
      <c r="G518" s="155">
        <f t="shared" si="92"/>
        <v>10000</v>
      </c>
      <c r="H518" s="155"/>
      <c r="I518" s="296"/>
      <c r="J518" s="297"/>
      <c r="K518" s="300"/>
      <c r="L518" s="300"/>
      <c r="M518" s="537"/>
    </row>
    <row r="519" spans="1:13" s="85" customFormat="1" ht="15" customHeight="1">
      <c r="A519" s="212"/>
      <c r="B519" s="77" t="s">
        <v>14</v>
      </c>
      <c r="C519" s="69" t="s">
        <v>94</v>
      </c>
      <c r="D519" s="155">
        <v>91200</v>
      </c>
      <c r="E519" s="155">
        <v>0</v>
      </c>
      <c r="F519" s="536">
        <f t="shared" si="83"/>
        <v>0</v>
      </c>
      <c r="G519" s="155">
        <f t="shared" si="92"/>
        <v>0</v>
      </c>
      <c r="H519" s="155"/>
      <c r="I519" s="296"/>
      <c r="J519" s="297">
        <v>0</v>
      </c>
      <c r="K519" s="300"/>
      <c r="L519" s="300"/>
      <c r="M519" s="537"/>
    </row>
    <row r="520" spans="1:13" s="85" customFormat="1" ht="15" customHeight="1">
      <c r="A520" s="212"/>
      <c r="B520" s="77" t="s">
        <v>76</v>
      </c>
      <c r="C520" s="69" t="s">
        <v>77</v>
      </c>
      <c r="D520" s="155">
        <v>120</v>
      </c>
      <c r="E520" s="155">
        <v>120</v>
      </c>
      <c r="F520" s="536">
        <f t="shared" si="83"/>
        <v>1</v>
      </c>
      <c r="G520" s="155">
        <f t="shared" si="92"/>
        <v>120</v>
      </c>
      <c r="H520" s="155"/>
      <c r="I520" s="296"/>
      <c r="J520" s="297"/>
      <c r="K520" s="300"/>
      <c r="L520" s="300"/>
      <c r="M520" s="537"/>
    </row>
    <row r="521" spans="1:13" s="85" customFormat="1" ht="15" customHeight="1">
      <c r="A521" s="212"/>
      <c r="B521" s="77" t="s">
        <v>16</v>
      </c>
      <c r="C521" s="69" t="s">
        <v>95</v>
      </c>
      <c r="D521" s="155">
        <v>7500</v>
      </c>
      <c r="E521" s="155">
        <v>6000</v>
      </c>
      <c r="F521" s="536">
        <f t="shared" si="83"/>
        <v>0.8</v>
      </c>
      <c r="G521" s="155">
        <f t="shared" si="92"/>
        <v>6000</v>
      </c>
      <c r="H521" s="155"/>
      <c r="I521" s="296"/>
      <c r="J521" s="297">
        <v>0</v>
      </c>
      <c r="K521" s="300"/>
      <c r="L521" s="300"/>
      <c r="M521" s="537"/>
    </row>
    <row r="522" spans="1:13" s="85" customFormat="1" ht="15" customHeight="1">
      <c r="A522" s="212"/>
      <c r="B522" s="77" t="s">
        <v>571</v>
      </c>
      <c r="C522" s="69" t="s">
        <v>572</v>
      </c>
      <c r="D522" s="155">
        <v>297</v>
      </c>
      <c r="E522" s="155">
        <v>396</v>
      </c>
      <c r="F522" s="536">
        <f t="shared" si="83"/>
        <v>1.3333333333333333</v>
      </c>
      <c r="G522" s="155">
        <f t="shared" si="92"/>
        <v>396</v>
      </c>
      <c r="H522" s="155"/>
      <c r="I522" s="296"/>
      <c r="J522" s="297"/>
      <c r="K522" s="300"/>
      <c r="L522" s="300"/>
      <c r="M522" s="537"/>
    </row>
    <row r="523" spans="1:13" s="85" customFormat="1" ht="15" customHeight="1">
      <c r="A523" s="212"/>
      <c r="B523" s="77" t="s">
        <v>254</v>
      </c>
      <c r="C523" s="68" t="s">
        <v>258</v>
      </c>
      <c r="D523" s="155">
        <v>3603</v>
      </c>
      <c r="E523" s="155">
        <v>4440</v>
      </c>
      <c r="F523" s="536">
        <f aca="true" t="shared" si="93" ref="F523:F528">E523/D523</f>
        <v>1.2323064113238968</v>
      </c>
      <c r="G523" s="155">
        <f t="shared" si="92"/>
        <v>4440</v>
      </c>
      <c r="H523" s="155"/>
      <c r="I523" s="296"/>
      <c r="J523" s="297"/>
      <c r="K523" s="300"/>
      <c r="L523" s="300"/>
      <c r="M523" s="537"/>
    </row>
    <row r="524" spans="1:13" s="85" customFormat="1" ht="15" customHeight="1">
      <c r="A524" s="212"/>
      <c r="B524" s="77" t="s">
        <v>18</v>
      </c>
      <c r="C524" s="69" t="s">
        <v>19</v>
      </c>
      <c r="D524" s="155">
        <v>1200</v>
      </c>
      <c r="E524" s="155">
        <v>2000</v>
      </c>
      <c r="F524" s="536">
        <f t="shared" si="93"/>
        <v>1.6666666666666667</v>
      </c>
      <c r="G524" s="155">
        <f t="shared" si="92"/>
        <v>2000</v>
      </c>
      <c r="H524" s="155"/>
      <c r="I524" s="296"/>
      <c r="J524" s="297"/>
      <c r="K524" s="300"/>
      <c r="L524" s="300"/>
      <c r="M524" s="537"/>
    </row>
    <row r="525" spans="1:13" s="85" customFormat="1" ht="15" customHeight="1">
      <c r="A525" s="212"/>
      <c r="B525" s="77" t="s">
        <v>22</v>
      </c>
      <c r="C525" s="69" t="s">
        <v>23</v>
      </c>
      <c r="D525" s="155">
        <v>8613</v>
      </c>
      <c r="E525" s="155">
        <v>9365</v>
      </c>
      <c r="F525" s="536">
        <f t="shared" si="93"/>
        <v>1.0873098804133288</v>
      </c>
      <c r="G525" s="155">
        <f t="shared" si="92"/>
        <v>9365</v>
      </c>
      <c r="H525" s="155"/>
      <c r="I525" s="296"/>
      <c r="J525" s="297"/>
      <c r="K525" s="300"/>
      <c r="L525" s="300"/>
      <c r="M525" s="537"/>
    </row>
    <row r="526" spans="1:13" s="85" customFormat="1" ht="15" customHeight="1">
      <c r="A526" s="212"/>
      <c r="B526" s="77" t="s">
        <v>255</v>
      </c>
      <c r="C526" s="68" t="s">
        <v>707</v>
      </c>
      <c r="D526" s="155">
        <v>2300</v>
      </c>
      <c r="E526" s="155">
        <v>2000</v>
      </c>
      <c r="F526" s="536">
        <f t="shared" si="93"/>
        <v>0.8695652173913043</v>
      </c>
      <c r="G526" s="155">
        <f t="shared" si="92"/>
        <v>2000</v>
      </c>
      <c r="H526" s="155"/>
      <c r="I526" s="296"/>
      <c r="J526" s="297"/>
      <c r="K526" s="300"/>
      <c r="L526" s="300"/>
      <c r="M526" s="537"/>
    </row>
    <row r="527" spans="1:13" s="85" customFormat="1" ht="15" customHeight="1">
      <c r="A527" s="212"/>
      <c r="B527" s="77" t="s">
        <v>257</v>
      </c>
      <c r="C527" s="68" t="s">
        <v>261</v>
      </c>
      <c r="D527" s="155">
        <v>900</v>
      </c>
      <c r="E527" s="155">
        <v>900</v>
      </c>
      <c r="F527" s="536">
        <f t="shared" si="93"/>
        <v>1</v>
      </c>
      <c r="G527" s="155">
        <f t="shared" si="92"/>
        <v>900</v>
      </c>
      <c r="H527" s="155"/>
      <c r="I527" s="296"/>
      <c r="J527" s="297"/>
      <c r="K527" s="300"/>
      <c r="L527" s="300"/>
      <c r="M527" s="537"/>
    </row>
    <row r="528" spans="1:13" s="85" customFormat="1" ht="15.75" customHeight="1">
      <c r="A528" s="210" t="s">
        <v>108</v>
      </c>
      <c r="B528" s="227"/>
      <c r="C528" s="130" t="s">
        <v>240</v>
      </c>
      <c r="D528" s="294">
        <f>SUM(D529:D535)</f>
        <v>953728</v>
      </c>
      <c r="E528" s="294">
        <f>SUM(E529:E535)</f>
        <v>1135938</v>
      </c>
      <c r="F528" s="682">
        <f t="shared" si="93"/>
        <v>1.1910502784861092</v>
      </c>
      <c r="G528" s="294">
        <f aca="true" t="shared" si="94" ref="G528:M528">SUM(G529:G535)</f>
        <v>1135938</v>
      </c>
      <c r="H528" s="294">
        <f t="shared" si="94"/>
        <v>73996</v>
      </c>
      <c r="I528" s="294">
        <f t="shared" si="94"/>
        <v>20476</v>
      </c>
      <c r="J528" s="294">
        <f t="shared" si="94"/>
        <v>7306</v>
      </c>
      <c r="K528" s="294">
        <f t="shared" si="94"/>
        <v>0</v>
      </c>
      <c r="L528" s="294">
        <f t="shared" si="94"/>
        <v>0</v>
      </c>
      <c r="M528" s="295">
        <f t="shared" si="94"/>
        <v>0</v>
      </c>
    </row>
    <row r="529" spans="1:13" s="85" customFormat="1" ht="15.75" customHeight="1">
      <c r="A529" s="224"/>
      <c r="B529" s="77" t="s">
        <v>62</v>
      </c>
      <c r="C529" s="68" t="s">
        <v>438</v>
      </c>
      <c r="D529" s="155">
        <v>4422</v>
      </c>
      <c r="E529" s="155">
        <v>0</v>
      </c>
      <c r="F529" s="536">
        <f aca="true" t="shared" si="95" ref="F529:F607">E529/D529</f>
        <v>0</v>
      </c>
      <c r="G529" s="155">
        <f>E529</f>
        <v>0</v>
      </c>
      <c r="H529" s="155"/>
      <c r="I529" s="155"/>
      <c r="J529" s="300">
        <f>G529</f>
        <v>0</v>
      </c>
      <c r="K529" s="300"/>
      <c r="L529" s="300"/>
      <c r="M529" s="537"/>
    </row>
    <row r="530" spans="1:13" s="85" customFormat="1" ht="15.75" customHeight="1">
      <c r="A530" s="224"/>
      <c r="B530" s="77" t="s">
        <v>191</v>
      </c>
      <c r="C530" s="68" t="s">
        <v>439</v>
      </c>
      <c r="D530" s="155">
        <v>12476</v>
      </c>
      <c r="E530" s="155">
        <v>7306</v>
      </c>
      <c r="F530" s="536">
        <f t="shared" si="95"/>
        <v>0.5856043603719141</v>
      </c>
      <c r="G530" s="155">
        <f aca="true" t="shared" si="96" ref="G530:G535">E530</f>
        <v>7306</v>
      </c>
      <c r="H530" s="155"/>
      <c r="I530" s="155"/>
      <c r="J530" s="300">
        <f>G530</f>
        <v>7306</v>
      </c>
      <c r="K530" s="300"/>
      <c r="L530" s="300"/>
      <c r="M530" s="537"/>
    </row>
    <row r="531" spans="1:13" s="85" customFormat="1" ht="13.5" customHeight="1">
      <c r="A531" s="224"/>
      <c r="B531" s="77" t="s">
        <v>233</v>
      </c>
      <c r="C531" s="68" t="s">
        <v>234</v>
      </c>
      <c r="D531" s="155">
        <v>851121</v>
      </c>
      <c r="E531" s="155">
        <v>1022602</v>
      </c>
      <c r="F531" s="536">
        <f t="shared" si="95"/>
        <v>1.2014766408066537</v>
      </c>
      <c r="G531" s="155">
        <f t="shared" si="96"/>
        <v>1022602</v>
      </c>
      <c r="H531" s="155"/>
      <c r="I531" s="296"/>
      <c r="J531" s="297"/>
      <c r="K531" s="300"/>
      <c r="L531" s="300"/>
      <c r="M531" s="537"/>
    </row>
    <row r="532" spans="1:13" s="85" customFormat="1" ht="13.5" customHeight="1">
      <c r="A532" s="224"/>
      <c r="B532" s="77" t="s">
        <v>33</v>
      </c>
      <c r="C532" s="68" t="s">
        <v>70</v>
      </c>
      <c r="D532" s="155">
        <v>8328</v>
      </c>
      <c r="E532" s="155">
        <v>17474</v>
      </c>
      <c r="F532" s="536">
        <f t="shared" si="95"/>
        <v>2.0982228626320847</v>
      </c>
      <c r="G532" s="155">
        <f t="shared" si="96"/>
        <v>17474</v>
      </c>
      <c r="H532" s="155"/>
      <c r="I532" s="296">
        <f>G532</f>
        <v>17474</v>
      </c>
      <c r="J532" s="297"/>
      <c r="K532" s="300"/>
      <c r="L532" s="300"/>
      <c r="M532" s="537"/>
    </row>
    <row r="533" spans="1:13" s="85" customFormat="1" ht="13.5" customHeight="1">
      <c r="A533" s="224"/>
      <c r="B533" s="77" t="s">
        <v>8</v>
      </c>
      <c r="C533" s="69" t="s">
        <v>9</v>
      </c>
      <c r="D533" s="155">
        <v>1431</v>
      </c>
      <c r="E533" s="155">
        <v>3002</v>
      </c>
      <c r="F533" s="536">
        <f t="shared" si="95"/>
        <v>2.097833682739343</v>
      </c>
      <c r="G533" s="155">
        <f t="shared" si="96"/>
        <v>3002</v>
      </c>
      <c r="H533" s="155"/>
      <c r="I533" s="296">
        <f>G533</f>
        <v>3002</v>
      </c>
      <c r="J533" s="297"/>
      <c r="K533" s="300"/>
      <c r="L533" s="300"/>
      <c r="M533" s="537"/>
    </row>
    <row r="534" spans="1:13" s="85" customFormat="1" ht="16.5" customHeight="1">
      <c r="A534" s="224"/>
      <c r="B534" s="77" t="s">
        <v>569</v>
      </c>
      <c r="C534" s="69" t="s">
        <v>570</v>
      </c>
      <c r="D534" s="155">
        <v>66068</v>
      </c>
      <c r="E534" s="155">
        <v>73996</v>
      </c>
      <c r="F534" s="536">
        <f t="shared" si="95"/>
        <v>1.1199975782527094</v>
      </c>
      <c r="G534" s="155">
        <f t="shared" si="96"/>
        <v>73996</v>
      </c>
      <c r="H534" s="155">
        <f>G534</f>
        <v>73996</v>
      </c>
      <c r="I534" s="296"/>
      <c r="J534" s="297"/>
      <c r="K534" s="300"/>
      <c r="L534" s="300"/>
      <c r="M534" s="537"/>
    </row>
    <row r="535" spans="1:13" s="85" customFormat="1" ht="16.5" customHeight="1">
      <c r="A535" s="224"/>
      <c r="B535" s="77" t="s">
        <v>10</v>
      </c>
      <c r="C535" s="69" t="s">
        <v>134</v>
      </c>
      <c r="D535" s="155">
        <v>9882</v>
      </c>
      <c r="E535" s="155">
        <v>11558</v>
      </c>
      <c r="F535" s="536">
        <f t="shared" si="95"/>
        <v>1.1696012952843553</v>
      </c>
      <c r="G535" s="155">
        <f t="shared" si="96"/>
        <v>11558</v>
      </c>
      <c r="H535" s="155"/>
      <c r="I535" s="296"/>
      <c r="J535" s="297"/>
      <c r="K535" s="300"/>
      <c r="L535" s="300"/>
      <c r="M535" s="537"/>
    </row>
    <row r="536" spans="1:13" s="85" customFormat="1" ht="26.25" customHeight="1">
      <c r="A536" s="210" t="s">
        <v>104</v>
      </c>
      <c r="B536" s="227"/>
      <c r="C536" s="130" t="s">
        <v>241</v>
      </c>
      <c r="D536" s="294">
        <f>SUM(D537:D556)</f>
        <v>309856</v>
      </c>
      <c r="E536" s="294">
        <f>SUM(E537:E556)</f>
        <v>358285</v>
      </c>
      <c r="F536" s="235">
        <f>E536/D536</f>
        <v>1.1562951822782195</v>
      </c>
      <c r="G536" s="294">
        <f aca="true" t="shared" si="97" ref="G536:M536">SUM(G537:G556)</f>
        <v>358285</v>
      </c>
      <c r="H536" s="294">
        <f t="shared" si="97"/>
        <v>256666</v>
      </c>
      <c r="I536" s="294">
        <f t="shared" si="97"/>
        <v>45560</v>
      </c>
      <c r="J536" s="294">
        <f t="shared" si="97"/>
        <v>0</v>
      </c>
      <c r="K536" s="294">
        <f t="shared" si="97"/>
        <v>0</v>
      </c>
      <c r="L536" s="294">
        <f t="shared" si="97"/>
        <v>0</v>
      </c>
      <c r="M536" s="295">
        <f t="shared" si="97"/>
        <v>0</v>
      </c>
    </row>
    <row r="537" spans="1:13" s="85" customFormat="1" ht="15.75" customHeight="1">
      <c r="A537" s="209"/>
      <c r="B537" s="230" t="s">
        <v>2</v>
      </c>
      <c r="C537" s="68" t="s">
        <v>319</v>
      </c>
      <c r="D537" s="300">
        <v>183453</v>
      </c>
      <c r="E537" s="300">
        <v>238295</v>
      </c>
      <c r="F537" s="536">
        <f t="shared" si="95"/>
        <v>1.2989430535341477</v>
      </c>
      <c r="G537" s="300">
        <f>E537</f>
        <v>238295</v>
      </c>
      <c r="H537" s="300">
        <f>G537</f>
        <v>238295</v>
      </c>
      <c r="I537" s="297"/>
      <c r="J537" s="297"/>
      <c r="K537" s="300"/>
      <c r="L537" s="300"/>
      <c r="M537" s="537"/>
    </row>
    <row r="538" spans="1:13" s="85" customFormat="1" ht="18" customHeight="1">
      <c r="A538" s="209"/>
      <c r="B538" s="230" t="s">
        <v>6</v>
      </c>
      <c r="C538" s="68" t="s">
        <v>70</v>
      </c>
      <c r="D538" s="300">
        <v>15061</v>
      </c>
      <c r="E538" s="300">
        <v>16371</v>
      </c>
      <c r="F538" s="536">
        <f t="shared" si="95"/>
        <v>1.0869796162273422</v>
      </c>
      <c r="G538" s="300">
        <f aca="true" t="shared" si="98" ref="G538:G556">E538</f>
        <v>16371</v>
      </c>
      <c r="H538" s="300">
        <f>G538</f>
        <v>16371</v>
      </c>
      <c r="I538" s="297"/>
      <c r="J538" s="297"/>
      <c r="K538" s="300"/>
      <c r="L538" s="300"/>
      <c r="M538" s="537"/>
    </row>
    <row r="539" spans="1:13" s="85" customFormat="1" ht="18" customHeight="1">
      <c r="A539" s="209"/>
      <c r="B539" s="230" t="s">
        <v>33</v>
      </c>
      <c r="C539" s="68" t="s">
        <v>70</v>
      </c>
      <c r="D539" s="300">
        <v>30873</v>
      </c>
      <c r="E539" s="300">
        <v>39320</v>
      </c>
      <c r="F539" s="536">
        <f t="shared" si="95"/>
        <v>1.2736047679201892</v>
      </c>
      <c r="G539" s="300">
        <f t="shared" si="98"/>
        <v>39320</v>
      </c>
      <c r="H539" s="300"/>
      <c r="I539" s="297">
        <f>G539</f>
        <v>39320</v>
      </c>
      <c r="J539" s="297"/>
      <c r="K539" s="300"/>
      <c r="L539" s="300"/>
      <c r="M539" s="537"/>
    </row>
    <row r="540" spans="1:13" s="85" customFormat="1" ht="16.5" customHeight="1">
      <c r="A540" s="209"/>
      <c r="B540" s="230" t="s">
        <v>8</v>
      </c>
      <c r="C540" s="69" t="s">
        <v>9</v>
      </c>
      <c r="D540" s="300">
        <v>4760</v>
      </c>
      <c r="E540" s="300">
        <v>6240</v>
      </c>
      <c r="F540" s="536">
        <f t="shared" si="95"/>
        <v>1.3109243697478992</v>
      </c>
      <c r="G540" s="300">
        <f t="shared" si="98"/>
        <v>6240</v>
      </c>
      <c r="H540" s="300"/>
      <c r="I540" s="297">
        <f>G540</f>
        <v>6240</v>
      </c>
      <c r="J540" s="297"/>
      <c r="K540" s="300"/>
      <c r="L540" s="300"/>
      <c r="M540" s="537"/>
    </row>
    <row r="541" spans="1:13" s="85" customFormat="1" ht="16.5" customHeight="1">
      <c r="A541" s="212"/>
      <c r="B541" s="77" t="s">
        <v>569</v>
      </c>
      <c r="C541" s="69" t="s">
        <v>570</v>
      </c>
      <c r="D541" s="155">
        <v>2380</v>
      </c>
      <c r="E541" s="155">
        <v>2000</v>
      </c>
      <c r="F541" s="536">
        <v>0</v>
      </c>
      <c r="G541" s="300">
        <f t="shared" si="98"/>
        <v>2000</v>
      </c>
      <c r="H541" s="155">
        <f>G541</f>
        <v>2000</v>
      </c>
      <c r="I541" s="297"/>
      <c r="J541" s="297"/>
      <c r="K541" s="300"/>
      <c r="L541" s="300"/>
      <c r="M541" s="537"/>
    </row>
    <row r="542" spans="1:13" s="85" customFormat="1" ht="15.75" customHeight="1">
      <c r="A542" s="212"/>
      <c r="B542" s="77" t="s">
        <v>10</v>
      </c>
      <c r="C542" s="69" t="s">
        <v>134</v>
      </c>
      <c r="D542" s="155">
        <v>9459</v>
      </c>
      <c r="E542" s="155">
        <v>6610</v>
      </c>
      <c r="F542" s="536">
        <f t="shared" si="95"/>
        <v>0.6988053705465694</v>
      </c>
      <c r="G542" s="300">
        <f t="shared" si="98"/>
        <v>6610</v>
      </c>
      <c r="H542" s="155"/>
      <c r="I542" s="297"/>
      <c r="J542" s="297"/>
      <c r="K542" s="300"/>
      <c r="L542" s="300"/>
      <c r="M542" s="537"/>
    </row>
    <row r="543" spans="1:13" s="85" customFormat="1" ht="15.75" customHeight="1">
      <c r="A543" s="212"/>
      <c r="B543" s="77" t="s">
        <v>12</v>
      </c>
      <c r="C543" s="69" t="s">
        <v>93</v>
      </c>
      <c r="D543" s="155">
        <v>11922</v>
      </c>
      <c r="E543" s="155">
        <v>14924</v>
      </c>
      <c r="F543" s="536">
        <f t="shared" si="95"/>
        <v>1.2518033886931723</v>
      </c>
      <c r="G543" s="300">
        <f t="shared" si="98"/>
        <v>14924</v>
      </c>
      <c r="H543" s="155"/>
      <c r="I543" s="297"/>
      <c r="J543" s="297"/>
      <c r="K543" s="300"/>
      <c r="L543" s="300"/>
      <c r="M543" s="537"/>
    </row>
    <row r="544" spans="1:13" s="85" customFormat="1" ht="15.75" customHeight="1">
      <c r="A544" s="212"/>
      <c r="B544" s="77" t="s">
        <v>14</v>
      </c>
      <c r="C544" s="69" t="s">
        <v>94</v>
      </c>
      <c r="D544" s="155">
        <v>25000</v>
      </c>
      <c r="E544" s="155">
        <v>0</v>
      </c>
      <c r="F544" s="536">
        <f t="shared" si="95"/>
        <v>0</v>
      </c>
      <c r="G544" s="300">
        <f t="shared" si="98"/>
        <v>0</v>
      </c>
      <c r="H544" s="155"/>
      <c r="I544" s="297"/>
      <c r="J544" s="297"/>
      <c r="K544" s="300"/>
      <c r="L544" s="300"/>
      <c r="M544" s="537"/>
    </row>
    <row r="545" spans="1:13" s="85" customFormat="1" ht="15.75" customHeight="1">
      <c r="A545" s="212"/>
      <c r="B545" s="77" t="s">
        <v>76</v>
      </c>
      <c r="C545" s="69" t="s">
        <v>77</v>
      </c>
      <c r="D545" s="155">
        <v>240</v>
      </c>
      <c r="E545" s="155">
        <v>200</v>
      </c>
      <c r="F545" s="536">
        <f t="shared" si="95"/>
        <v>0.8333333333333334</v>
      </c>
      <c r="G545" s="300">
        <f t="shared" si="98"/>
        <v>200</v>
      </c>
      <c r="H545" s="155"/>
      <c r="I545" s="297"/>
      <c r="J545" s="297"/>
      <c r="K545" s="300"/>
      <c r="L545" s="300"/>
      <c r="M545" s="537"/>
    </row>
    <row r="546" spans="1:13" s="85" customFormat="1" ht="15.75" customHeight="1">
      <c r="A546" s="212"/>
      <c r="B546" s="77" t="s">
        <v>16</v>
      </c>
      <c r="C546" s="69" t="s">
        <v>95</v>
      </c>
      <c r="D546" s="155">
        <v>11630</v>
      </c>
      <c r="E546" s="155">
        <v>12952</v>
      </c>
      <c r="F546" s="536">
        <f t="shared" si="95"/>
        <v>1.113671539122958</v>
      </c>
      <c r="G546" s="300">
        <f t="shared" si="98"/>
        <v>12952</v>
      </c>
      <c r="H546" s="155"/>
      <c r="I546" s="297"/>
      <c r="J546" s="297"/>
      <c r="K546" s="300"/>
      <c r="L546" s="300"/>
      <c r="M546" s="537"/>
    </row>
    <row r="547" spans="1:13" s="85" customFormat="1" ht="15.75" customHeight="1">
      <c r="A547" s="212"/>
      <c r="B547" s="77" t="s">
        <v>571</v>
      </c>
      <c r="C547" s="69" t="s">
        <v>572</v>
      </c>
      <c r="D547" s="155">
        <v>495</v>
      </c>
      <c r="E547" s="155">
        <v>396</v>
      </c>
      <c r="F547" s="536">
        <f t="shared" si="95"/>
        <v>0.8</v>
      </c>
      <c r="G547" s="300">
        <f t="shared" si="98"/>
        <v>396</v>
      </c>
      <c r="H547" s="155"/>
      <c r="I547" s="297"/>
      <c r="J547" s="297"/>
      <c r="K547" s="300"/>
      <c r="L547" s="300"/>
      <c r="M547" s="537"/>
    </row>
    <row r="548" spans="1:13" s="85" customFormat="1" ht="15.75" customHeight="1">
      <c r="A548" s="212"/>
      <c r="B548" s="77" t="s">
        <v>262</v>
      </c>
      <c r="C548" s="68" t="s">
        <v>264</v>
      </c>
      <c r="D548" s="155">
        <v>2115</v>
      </c>
      <c r="E548" s="155">
        <v>2040</v>
      </c>
      <c r="F548" s="536">
        <f t="shared" si="95"/>
        <v>0.9645390070921985</v>
      </c>
      <c r="G548" s="300">
        <f t="shared" si="98"/>
        <v>2040</v>
      </c>
      <c r="H548" s="155"/>
      <c r="I548" s="297"/>
      <c r="J548" s="297"/>
      <c r="K548" s="300"/>
      <c r="L548" s="300"/>
      <c r="M548" s="537"/>
    </row>
    <row r="549" spans="1:13" s="85" customFormat="1" ht="15.75" customHeight="1">
      <c r="A549" s="212"/>
      <c r="B549" s="77" t="s">
        <v>254</v>
      </c>
      <c r="C549" s="68" t="s">
        <v>258</v>
      </c>
      <c r="D549" s="155">
        <v>1450</v>
      </c>
      <c r="E549" s="155">
        <v>2000</v>
      </c>
      <c r="F549" s="536">
        <f t="shared" si="95"/>
        <v>1.3793103448275863</v>
      </c>
      <c r="G549" s="300">
        <f t="shared" si="98"/>
        <v>2000</v>
      </c>
      <c r="H549" s="155"/>
      <c r="I549" s="297"/>
      <c r="J549" s="297"/>
      <c r="K549" s="300"/>
      <c r="L549" s="300"/>
      <c r="M549" s="537"/>
    </row>
    <row r="550" spans="1:13" s="85" customFormat="1" ht="15" customHeight="1">
      <c r="A550" s="212"/>
      <c r="B550" s="77" t="s">
        <v>18</v>
      </c>
      <c r="C550" s="69" t="s">
        <v>19</v>
      </c>
      <c r="D550" s="155">
        <v>500</v>
      </c>
      <c r="E550" s="155">
        <v>1200</v>
      </c>
      <c r="F550" s="536">
        <f t="shared" si="95"/>
        <v>2.4</v>
      </c>
      <c r="G550" s="300">
        <f t="shared" si="98"/>
        <v>1200</v>
      </c>
      <c r="H550" s="155"/>
      <c r="I550" s="297"/>
      <c r="J550" s="297"/>
      <c r="K550" s="300"/>
      <c r="L550" s="300"/>
      <c r="M550" s="537"/>
    </row>
    <row r="551" spans="1:13" s="85" customFormat="1" ht="15" customHeight="1">
      <c r="A551" s="212"/>
      <c r="B551" s="77" t="s">
        <v>670</v>
      </c>
      <c r="C551" s="69" t="s">
        <v>671</v>
      </c>
      <c r="D551" s="155">
        <v>397</v>
      </c>
      <c r="E551" s="155">
        <v>0</v>
      </c>
      <c r="F551" s="536">
        <f t="shared" si="95"/>
        <v>0</v>
      </c>
      <c r="G551" s="300">
        <f t="shared" si="98"/>
        <v>0</v>
      </c>
      <c r="H551" s="155"/>
      <c r="I551" s="297"/>
      <c r="J551" s="297"/>
      <c r="K551" s="300"/>
      <c r="L551" s="300"/>
      <c r="M551" s="537"/>
    </row>
    <row r="552" spans="1:13" s="85" customFormat="1" ht="15" customHeight="1">
      <c r="A552" s="212"/>
      <c r="B552" s="77" t="s">
        <v>22</v>
      </c>
      <c r="C552" s="69" t="s">
        <v>23</v>
      </c>
      <c r="D552" s="155">
        <v>6343</v>
      </c>
      <c r="E552" s="155">
        <v>8767</v>
      </c>
      <c r="F552" s="536">
        <f t="shared" si="95"/>
        <v>1.3821535551001103</v>
      </c>
      <c r="G552" s="300">
        <f t="shared" si="98"/>
        <v>8767</v>
      </c>
      <c r="H552" s="155"/>
      <c r="I552" s="297"/>
      <c r="J552" s="297"/>
      <c r="K552" s="300"/>
      <c r="L552" s="300"/>
      <c r="M552" s="537"/>
    </row>
    <row r="553" spans="1:13" s="85" customFormat="1" ht="14.25" customHeight="1">
      <c r="A553" s="212"/>
      <c r="B553" s="77" t="s">
        <v>585</v>
      </c>
      <c r="C553" s="69" t="s">
        <v>430</v>
      </c>
      <c r="D553" s="155">
        <v>0</v>
      </c>
      <c r="E553" s="155">
        <v>120</v>
      </c>
      <c r="F553" s="536">
        <v>0</v>
      </c>
      <c r="G553" s="300">
        <f t="shared" si="98"/>
        <v>120</v>
      </c>
      <c r="H553" s="155"/>
      <c r="I553" s="297"/>
      <c r="J553" s="297"/>
      <c r="K553" s="300"/>
      <c r="L553" s="300"/>
      <c r="M553" s="537"/>
    </row>
    <row r="554" spans="1:13" s="85" customFormat="1" ht="14.25" customHeight="1">
      <c r="A554" s="212"/>
      <c r="B554" s="77" t="s">
        <v>255</v>
      </c>
      <c r="C554" s="68" t="s">
        <v>707</v>
      </c>
      <c r="D554" s="155">
        <v>2278</v>
      </c>
      <c r="E554" s="155">
        <v>2400</v>
      </c>
      <c r="F554" s="536">
        <f t="shared" si="95"/>
        <v>1.0535557506584723</v>
      </c>
      <c r="G554" s="300">
        <f t="shared" si="98"/>
        <v>2400</v>
      </c>
      <c r="H554" s="155"/>
      <c r="I554" s="297"/>
      <c r="J554" s="297"/>
      <c r="K554" s="300"/>
      <c r="L554" s="300"/>
      <c r="M554" s="537"/>
    </row>
    <row r="555" spans="1:13" s="85" customFormat="1" ht="14.25" customHeight="1">
      <c r="A555" s="212"/>
      <c r="B555" s="77" t="s">
        <v>256</v>
      </c>
      <c r="C555" s="68" t="s">
        <v>260</v>
      </c>
      <c r="D555" s="155">
        <v>0</v>
      </c>
      <c r="E555" s="155">
        <v>600</v>
      </c>
      <c r="F555" s="536">
        <v>0</v>
      </c>
      <c r="G555" s="300">
        <f t="shared" si="98"/>
        <v>600</v>
      </c>
      <c r="H555" s="155"/>
      <c r="I555" s="297"/>
      <c r="J555" s="297"/>
      <c r="K555" s="300"/>
      <c r="L555" s="300"/>
      <c r="M555" s="537"/>
    </row>
    <row r="556" spans="1:13" s="85" customFormat="1" ht="14.25" customHeight="1">
      <c r="A556" s="212"/>
      <c r="B556" s="77" t="s">
        <v>257</v>
      </c>
      <c r="C556" s="68" t="s">
        <v>261</v>
      </c>
      <c r="D556" s="155">
        <v>1500</v>
      </c>
      <c r="E556" s="155">
        <v>3850</v>
      </c>
      <c r="F556" s="536">
        <f t="shared" si="95"/>
        <v>2.566666666666667</v>
      </c>
      <c r="G556" s="300">
        <f t="shared" si="98"/>
        <v>3850</v>
      </c>
      <c r="H556" s="155"/>
      <c r="I556" s="297"/>
      <c r="J556" s="297"/>
      <c r="K556" s="300"/>
      <c r="L556" s="300"/>
      <c r="M556" s="537"/>
    </row>
    <row r="557" spans="1:13" s="84" customFormat="1" ht="52.5" customHeight="1">
      <c r="A557" s="210" t="s">
        <v>317</v>
      </c>
      <c r="B557" s="228"/>
      <c r="C557" s="130" t="s">
        <v>320</v>
      </c>
      <c r="D557" s="294">
        <f>SUM(D558:D566)</f>
        <v>70000</v>
      </c>
      <c r="E557" s="294">
        <f>SUM(E558:E566)</f>
        <v>25631</v>
      </c>
      <c r="F557" s="235">
        <f>E557/D557</f>
        <v>0.36615714285714285</v>
      </c>
      <c r="G557" s="294">
        <f>SUM(G558:G566)</f>
        <v>25631</v>
      </c>
      <c r="H557" s="294">
        <f aca="true" t="shared" si="99" ref="H557:M557">SUM(H558:H566)</f>
        <v>13536</v>
      </c>
      <c r="I557" s="294">
        <f t="shared" si="99"/>
        <v>2422</v>
      </c>
      <c r="J557" s="294">
        <f t="shared" si="99"/>
        <v>0</v>
      </c>
      <c r="K557" s="294">
        <f t="shared" si="99"/>
        <v>0</v>
      </c>
      <c r="L557" s="294">
        <f t="shared" si="99"/>
        <v>0</v>
      </c>
      <c r="M557" s="295">
        <f t="shared" si="99"/>
        <v>0</v>
      </c>
    </row>
    <row r="558" spans="1:13" s="84" customFormat="1" ht="18.75" customHeight="1">
      <c r="A558" s="224"/>
      <c r="B558" s="77" t="s">
        <v>2</v>
      </c>
      <c r="C558" s="68" t="s">
        <v>319</v>
      </c>
      <c r="D558" s="155">
        <v>39620</v>
      </c>
      <c r="E558" s="155">
        <v>13536</v>
      </c>
      <c r="F558" s="536">
        <f t="shared" si="95"/>
        <v>0.34164563351842503</v>
      </c>
      <c r="G558" s="155">
        <f>E558</f>
        <v>13536</v>
      </c>
      <c r="H558" s="155">
        <f>G558</f>
        <v>13536</v>
      </c>
      <c r="I558" s="155"/>
      <c r="J558" s="300"/>
      <c r="K558" s="300"/>
      <c r="L558" s="300"/>
      <c r="M558" s="537"/>
    </row>
    <row r="559" spans="1:13" s="84" customFormat="1" ht="14.25" customHeight="1">
      <c r="A559" s="224"/>
      <c r="B559" s="77" t="s">
        <v>33</v>
      </c>
      <c r="C559" s="68" t="s">
        <v>34</v>
      </c>
      <c r="D559" s="155">
        <v>6161</v>
      </c>
      <c r="E559" s="155">
        <v>2090</v>
      </c>
      <c r="F559" s="536">
        <f t="shared" si="95"/>
        <v>0.339230644375913</v>
      </c>
      <c r="G559" s="155">
        <f aca="true" t="shared" si="100" ref="G559:G566">E559</f>
        <v>2090</v>
      </c>
      <c r="H559" s="155"/>
      <c r="I559" s="155">
        <f>E559</f>
        <v>2090</v>
      </c>
      <c r="J559" s="300"/>
      <c r="K559" s="300"/>
      <c r="L559" s="300"/>
      <c r="M559" s="537"/>
    </row>
    <row r="560" spans="1:13" s="84" customFormat="1" ht="13.5" customHeight="1">
      <c r="A560" s="224"/>
      <c r="B560" s="77" t="s">
        <v>8</v>
      </c>
      <c r="C560" s="68" t="s">
        <v>9</v>
      </c>
      <c r="D560" s="155">
        <v>1059</v>
      </c>
      <c r="E560" s="155">
        <v>332</v>
      </c>
      <c r="F560" s="536">
        <f t="shared" si="95"/>
        <v>0.31350330500472146</v>
      </c>
      <c r="G560" s="155">
        <f t="shared" si="100"/>
        <v>332</v>
      </c>
      <c r="H560" s="155"/>
      <c r="I560" s="155">
        <f>E560</f>
        <v>332</v>
      </c>
      <c r="J560" s="300"/>
      <c r="K560" s="300"/>
      <c r="L560" s="300"/>
      <c r="M560" s="537"/>
    </row>
    <row r="561" spans="1:13" s="84" customFormat="1" ht="13.5" customHeight="1">
      <c r="A561" s="224"/>
      <c r="B561" s="77" t="s">
        <v>569</v>
      </c>
      <c r="C561" s="68" t="s">
        <v>570</v>
      </c>
      <c r="D561" s="155">
        <v>2000</v>
      </c>
      <c r="E561" s="155">
        <v>0</v>
      </c>
      <c r="F561" s="536">
        <f t="shared" si="95"/>
        <v>0</v>
      </c>
      <c r="G561" s="155">
        <f t="shared" si="100"/>
        <v>0</v>
      </c>
      <c r="H561" s="155"/>
      <c r="I561" s="155"/>
      <c r="J561" s="300"/>
      <c r="K561" s="300"/>
      <c r="L561" s="300"/>
      <c r="M561" s="537"/>
    </row>
    <row r="562" spans="1:13" s="85" customFormat="1" ht="14.25" customHeight="1">
      <c r="A562" s="212"/>
      <c r="B562" s="77" t="s">
        <v>10</v>
      </c>
      <c r="C562" s="69" t="s">
        <v>11</v>
      </c>
      <c r="D562" s="155">
        <v>10216</v>
      </c>
      <c r="E562" s="155">
        <v>0</v>
      </c>
      <c r="F562" s="536">
        <f t="shared" si="95"/>
        <v>0</v>
      </c>
      <c r="G562" s="155">
        <f t="shared" si="100"/>
        <v>0</v>
      </c>
      <c r="H562" s="155"/>
      <c r="I562" s="155"/>
      <c r="J562" s="300"/>
      <c r="K562" s="300"/>
      <c r="L562" s="300"/>
      <c r="M562" s="537"/>
    </row>
    <row r="563" spans="1:13" s="85" customFormat="1" ht="14.25" customHeight="1">
      <c r="A563" s="212"/>
      <c r="B563" s="77" t="s">
        <v>12</v>
      </c>
      <c r="C563" s="69" t="s">
        <v>93</v>
      </c>
      <c r="D563" s="155">
        <v>2500</v>
      </c>
      <c r="E563" s="155">
        <v>3300</v>
      </c>
      <c r="F563" s="536">
        <f t="shared" si="95"/>
        <v>1.32</v>
      </c>
      <c r="G563" s="155">
        <f t="shared" si="100"/>
        <v>3300</v>
      </c>
      <c r="H563" s="155"/>
      <c r="I563" s="155"/>
      <c r="J563" s="300"/>
      <c r="K563" s="300"/>
      <c r="L563" s="300"/>
      <c r="M563" s="537"/>
    </row>
    <row r="564" spans="1:13" s="85" customFormat="1" ht="14.25" customHeight="1">
      <c r="A564" s="212"/>
      <c r="B564" s="77" t="s">
        <v>16</v>
      </c>
      <c r="C564" s="69" t="s">
        <v>95</v>
      </c>
      <c r="D564" s="155">
        <v>6937</v>
      </c>
      <c r="E564" s="155">
        <v>5920</v>
      </c>
      <c r="F564" s="536">
        <f t="shared" si="95"/>
        <v>0.853394839267695</v>
      </c>
      <c r="G564" s="155">
        <f t="shared" si="100"/>
        <v>5920</v>
      </c>
      <c r="H564" s="155"/>
      <c r="I564" s="155"/>
      <c r="J564" s="300"/>
      <c r="K564" s="300"/>
      <c r="L564" s="300"/>
      <c r="M564" s="537"/>
    </row>
    <row r="565" spans="1:13" s="85" customFormat="1" ht="14.25" customHeight="1">
      <c r="A565" s="212"/>
      <c r="B565" s="77" t="s">
        <v>254</v>
      </c>
      <c r="C565" s="68" t="s">
        <v>258</v>
      </c>
      <c r="D565" s="155">
        <v>600</v>
      </c>
      <c r="E565" s="155">
        <v>0</v>
      </c>
      <c r="F565" s="536">
        <f t="shared" si="95"/>
        <v>0</v>
      </c>
      <c r="G565" s="155">
        <f t="shared" si="100"/>
        <v>0</v>
      </c>
      <c r="H565" s="155"/>
      <c r="I565" s="155"/>
      <c r="J565" s="300"/>
      <c r="K565" s="300"/>
      <c r="L565" s="300"/>
      <c r="M565" s="537"/>
    </row>
    <row r="566" spans="1:13" s="85" customFormat="1" ht="14.25" customHeight="1">
      <c r="A566" s="212"/>
      <c r="B566" s="77" t="s">
        <v>22</v>
      </c>
      <c r="C566" s="69" t="s">
        <v>23</v>
      </c>
      <c r="D566" s="155">
        <v>907</v>
      </c>
      <c r="E566" s="155">
        <v>453</v>
      </c>
      <c r="F566" s="536">
        <v>0</v>
      </c>
      <c r="G566" s="155">
        <f t="shared" si="100"/>
        <v>453</v>
      </c>
      <c r="H566" s="155"/>
      <c r="I566" s="155"/>
      <c r="J566" s="300"/>
      <c r="K566" s="300"/>
      <c r="L566" s="300"/>
      <c r="M566" s="537"/>
    </row>
    <row r="567" spans="1:13" s="85" customFormat="1" ht="23.25" customHeight="1">
      <c r="A567" s="210" t="s">
        <v>1011</v>
      </c>
      <c r="B567" s="236"/>
      <c r="C567" s="130" t="s">
        <v>1013</v>
      </c>
      <c r="D567" s="294">
        <f>SUM(D568:D576)</f>
        <v>57862</v>
      </c>
      <c r="E567" s="294">
        <f>E576</f>
        <v>0</v>
      </c>
      <c r="F567" s="235">
        <f>E567/D567</f>
        <v>0</v>
      </c>
      <c r="G567" s="294">
        <f aca="true" t="shared" si="101" ref="G567:M567">G576</f>
        <v>0</v>
      </c>
      <c r="H567" s="294">
        <f t="shared" si="101"/>
        <v>0</v>
      </c>
      <c r="I567" s="294">
        <f t="shared" si="101"/>
        <v>0</v>
      </c>
      <c r="J567" s="294">
        <f t="shared" si="101"/>
        <v>0</v>
      </c>
      <c r="K567" s="294">
        <f t="shared" si="101"/>
        <v>0</v>
      </c>
      <c r="L567" s="294">
        <f t="shared" si="101"/>
        <v>0</v>
      </c>
      <c r="M567" s="295">
        <f t="shared" si="101"/>
        <v>0</v>
      </c>
    </row>
    <row r="568" spans="1:13" s="85" customFormat="1" ht="12.75" customHeight="1">
      <c r="A568" s="556"/>
      <c r="B568" s="557" t="s">
        <v>244</v>
      </c>
      <c r="C568" s="68" t="s">
        <v>319</v>
      </c>
      <c r="D568" s="307">
        <v>6450</v>
      </c>
      <c r="E568" s="307">
        <v>0</v>
      </c>
      <c r="F568" s="581">
        <f aca="true" t="shared" si="102" ref="F568:F576">E568/D568</f>
        <v>0</v>
      </c>
      <c r="G568" s="307"/>
      <c r="H568" s="307"/>
      <c r="I568" s="307"/>
      <c r="J568" s="307"/>
      <c r="K568" s="307"/>
      <c r="L568" s="307"/>
      <c r="M568" s="360"/>
    </row>
    <row r="569" spans="1:13" s="85" customFormat="1" ht="12" customHeight="1">
      <c r="A569" s="556"/>
      <c r="B569" s="557" t="s">
        <v>245</v>
      </c>
      <c r="C569" s="68" t="s">
        <v>34</v>
      </c>
      <c r="D569" s="307">
        <v>1227</v>
      </c>
      <c r="E569" s="307">
        <v>0</v>
      </c>
      <c r="F569" s="581">
        <f t="shared" si="102"/>
        <v>0</v>
      </c>
      <c r="G569" s="307"/>
      <c r="H569" s="307"/>
      <c r="I569" s="307"/>
      <c r="J569" s="307"/>
      <c r="K569" s="307"/>
      <c r="L569" s="307"/>
      <c r="M569" s="360"/>
    </row>
    <row r="570" spans="1:13" s="85" customFormat="1" ht="12" customHeight="1">
      <c r="A570" s="556"/>
      <c r="B570" s="557" t="s">
        <v>246</v>
      </c>
      <c r="C570" s="68" t="s">
        <v>9</v>
      </c>
      <c r="D570" s="307">
        <v>195</v>
      </c>
      <c r="E570" s="307">
        <v>0</v>
      </c>
      <c r="F570" s="581">
        <f t="shared" si="102"/>
        <v>0</v>
      </c>
      <c r="G570" s="307"/>
      <c r="H570" s="307"/>
      <c r="I570" s="307"/>
      <c r="J570" s="307"/>
      <c r="K570" s="307"/>
      <c r="L570" s="307"/>
      <c r="M570" s="360"/>
    </row>
    <row r="571" spans="1:13" s="85" customFormat="1" ht="13.5" customHeight="1">
      <c r="A571" s="556"/>
      <c r="B571" s="557" t="s">
        <v>310</v>
      </c>
      <c r="C571" s="68" t="s">
        <v>570</v>
      </c>
      <c r="D571" s="307">
        <v>3500</v>
      </c>
      <c r="E571" s="307">
        <v>0</v>
      </c>
      <c r="F571" s="581">
        <f t="shared" si="102"/>
        <v>0</v>
      </c>
      <c r="G571" s="307"/>
      <c r="H571" s="307"/>
      <c r="I571" s="307"/>
      <c r="J571" s="307"/>
      <c r="K571" s="307"/>
      <c r="L571" s="307"/>
      <c r="M571" s="360"/>
    </row>
    <row r="572" spans="1:13" s="85" customFormat="1" ht="12" customHeight="1">
      <c r="A572" s="556"/>
      <c r="B572" s="557" t="s">
        <v>311</v>
      </c>
      <c r="C572" s="68" t="s">
        <v>37</v>
      </c>
      <c r="D572" s="307">
        <v>7576</v>
      </c>
      <c r="E572" s="307">
        <v>0</v>
      </c>
      <c r="F572" s="581">
        <f t="shared" si="102"/>
        <v>0</v>
      </c>
      <c r="G572" s="307"/>
      <c r="H572" s="307"/>
      <c r="I572" s="307"/>
      <c r="J572" s="307"/>
      <c r="K572" s="307"/>
      <c r="L572" s="307"/>
      <c r="M572" s="360"/>
    </row>
    <row r="573" spans="1:13" s="85" customFormat="1" ht="12" customHeight="1">
      <c r="A573" s="556"/>
      <c r="B573" s="557" t="s">
        <v>313</v>
      </c>
      <c r="C573" s="68" t="s">
        <v>37</v>
      </c>
      <c r="D573" s="307">
        <v>2893</v>
      </c>
      <c r="E573" s="307">
        <v>0</v>
      </c>
      <c r="F573" s="581">
        <f t="shared" si="102"/>
        <v>0</v>
      </c>
      <c r="G573" s="307"/>
      <c r="H573" s="307"/>
      <c r="I573" s="307"/>
      <c r="J573" s="307"/>
      <c r="K573" s="307"/>
      <c r="L573" s="307"/>
      <c r="M573" s="360"/>
    </row>
    <row r="574" spans="1:13" s="85" customFormat="1" ht="12" customHeight="1">
      <c r="A574" s="556"/>
      <c r="B574" s="557" t="s">
        <v>312</v>
      </c>
      <c r="C574" s="69" t="s">
        <v>95</v>
      </c>
      <c r="D574" s="307">
        <v>34889</v>
      </c>
      <c r="E574" s="307">
        <v>0</v>
      </c>
      <c r="F574" s="581">
        <f t="shared" si="102"/>
        <v>0</v>
      </c>
      <c r="G574" s="307"/>
      <c r="H574" s="307"/>
      <c r="I574" s="307"/>
      <c r="J574" s="307"/>
      <c r="K574" s="307"/>
      <c r="L574" s="307"/>
      <c r="M574" s="360"/>
    </row>
    <row r="575" spans="1:13" s="85" customFormat="1" ht="12.75" customHeight="1">
      <c r="A575" s="556"/>
      <c r="B575" s="557" t="s">
        <v>991</v>
      </c>
      <c r="C575" s="68" t="s">
        <v>258</v>
      </c>
      <c r="D575" s="307">
        <v>332</v>
      </c>
      <c r="E575" s="307">
        <v>0</v>
      </c>
      <c r="F575" s="581">
        <f t="shared" si="102"/>
        <v>0</v>
      </c>
      <c r="G575" s="307"/>
      <c r="H575" s="307"/>
      <c r="I575" s="307"/>
      <c r="J575" s="307"/>
      <c r="K575" s="307"/>
      <c r="L575" s="307"/>
      <c r="M575" s="360"/>
    </row>
    <row r="576" spans="1:13" s="85" customFormat="1" ht="15.75" customHeight="1">
      <c r="A576" s="212"/>
      <c r="B576" s="231" t="s">
        <v>984</v>
      </c>
      <c r="C576" s="68" t="s">
        <v>261</v>
      </c>
      <c r="D576" s="155">
        <v>800</v>
      </c>
      <c r="E576" s="155">
        <v>0</v>
      </c>
      <c r="F576" s="581">
        <f t="shared" si="102"/>
        <v>0</v>
      </c>
      <c r="G576" s="155">
        <f>E576</f>
        <v>0</v>
      </c>
      <c r="H576" s="155"/>
      <c r="I576" s="296"/>
      <c r="J576" s="297"/>
      <c r="K576" s="300"/>
      <c r="L576" s="300"/>
      <c r="M576" s="537"/>
    </row>
    <row r="577" spans="1:13" s="85" customFormat="1" ht="18.75" customHeight="1">
      <c r="A577" s="210" t="s">
        <v>106</v>
      </c>
      <c r="B577" s="236"/>
      <c r="C577" s="130" t="s">
        <v>72</v>
      </c>
      <c r="D577" s="294">
        <f>SUM(D578:D585)</f>
        <v>39600</v>
      </c>
      <c r="E577" s="294">
        <f>SUM(E578:E585)</f>
        <v>24080</v>
      </c>
      <c r="F577" s="682">
        <f t="shared" si="95"/>
        <v>0.6080808080808081</v>
      </c>
      <c r="G577" s="294">
        <f aca="true" t="shared" si="103" ref="G577:M577">SUM(G578:G585)</f>
        <v>24080</v>
      </c>
      <c r="H577" s="294">
        <f t="shared" si="103"/>
        <v>4400</v>
      </c>
      <c r="I577" s="294">
        <f t="shared" si="103"/>
        <v>0</v>
      </c>
      <c r="J577" s="294">
        <f t="shared" si="103"/>
        <v>0</v>
      </c>
      <c r="K577" s="294">
        <f t="shared" si="103"/>
        <v>0</v>
      </c>
      <c r="L577" s="294">
        <f t="shared" si="103"/>
        <v>0</v>
      </c>
      <c r="M577" s="295">
        <f t="shared" si="103"/>
        <v>0</v>
      </c>
    </row>
    <row r="578" spans="1:13" s="85" customFormat="1" ht="14.25" customHeight="1">
      <c r="A578" s="209"/>
      <c r="B578" s="77" t="s">
        <v>2</v>
      </c>
      <c r="C578" s="68" t="s">
        <v>319</v>
      </c>
      <c r="D578" s="307">
        <v>800</v>
      </c>
      <c r="E578" s="307">
        <v>0</v>
      </c>
      <c r="F578" s="581">
        <f t="shared" si="95"/>
        <v>0</v>
      </c>
      <c r="G578" s="307">
        <f>E578</f>
        <v>0</v>
      </c>
      <c r="H578" s="307">
        <f>G578</f>
        <v>0</v>
      </c>
      <c r="I578" s="307"/>
      <c r="J578" s="307"/>
      <c r="K578" s="307"/>
      <c r="L578" s="307"/>
      <c r="M578" s="360"/>
    </row>
    <row r="579" spans="1:13" s="85" customFormat="1" ht="14.25" customHeight="1">
      <c r="A579" s="209"/>
      <c r="B579" s="77" t="s">
        <v>33</v>
      </c>
      <c r="C579" s="68" t="s">
        <v>34</v>
      </c>
      <c r="D579" s="307">
        <v>757</v>
      </c>
      <c r="E579" s="307">
        <v>0</v>
      </c>
      <c r="F579" s="581">
        <f t="shared" si="95"/>
        <v>0</v>
      </c>
      <c r="G579" s="307">
        <f aca="true" t="shared" si="104" ref="G579:G585">E579</f>
        <v>0</v>
      </c>
      <c r="H579" s="307"/>
      <c r="I579" s="307">
        <f>G579</f>
        <v>0</v>
      </c>
      <c r="J579" s="307"/>
      <c r="K579" s="307"/>
      <c r="L579" s="307"/>
      <c r="M579" s="360"/>
    </row>
    <row r="580" spans="1:13" s="85" customFormat="1" ht="15.75" customHeight="1">
      <c r="A580" s="209"/>
      <c r="B580" s="77" t="s">
        <v>8</v>
      </c>
      <c r="C580" s="68" t="s">
        <v>9</v>
      </c>
      <c r="D580" s="307">
        <v>120</v>
      </c>
      <c r="E580" s="307">
        <v>0</v>
      </c>
      <c r="F580" s="581">
        <f t="shared" si="95"/>
        <v>0</v>
      </c>
      <c r="G580" s="307">
        <f t="shared" si="104"/>
        <v>0</v>
      </c>
      <c r="H580" s="307"/>
      <c r="I580" s="307">
        <f>G580</f>
        <v>0</v>
      </c>
      <c r="J580" s="307"/>
      <c r="K580" s="307"/>
      <c r="L580" s="307"/>
      <c r="M580" s="360"/>
    </row>
    <row r="581" spans="1:13" s="85" customFormat="1" ht="15.75" customHeight="1">
      <c r="A581" s="209"/>
      <c r="B581" s="308" t="s">
        <v>569</v>
      </c>
      <c r="C581" s="68" t="s">
        <v>570</v>
      </c>
      <c r="D581" s="307">
        <v>19900</v>
      </c>
      <c r="E581" s="307">
        <v>4400</v>
      </c>
      <c r="F581" s="581">
        <f t="shared" si="95"/>
        <v>0.22110552763819097</v>
      </c>
      <c r="G581" s="307">
        <f t="shared" si="104"/>
        <v>4400</v>
      </c>
      <c r="H581" s="307">
        <f>G581</f>
        <v>4400</v>
      </c>
      <c r="I581" s="307"/>
      <c r="J581" s="307"/>
      <c r="K581" s="307"/>
      <c r="L581" s="307"/>
      <c r="M581" s="360"/>
    </row>
    <row r="582" spans="1:13" s="85" customFormat="1" ht="14.25" customHeight="1">
      <c r="A582" s="224"/>
      <c r="B582" s="75" t="s">
        <v>10</v>
      </c>
      <c r="C582" s="68" t="s">
        <v>37</v>
      </c>
      <c r="D582" s="155">
        <v>5271</v>
      </c>
      <c r="E582" s="155">
        <v>1500</v>
      </c>
      <c r="F582" s="581">
        <f t="shared" si="95"/>
        <v>0.28457598178713717</v>
      </c>
      <c r="G582" s="307">
        <f t="shared" si="104"/>
        <v>1500</v>
      </c>
      <c r="H582" s="155"/>
      <c r="I582" s="155"/>
      <c r="J582" s="300"/>
      <c r="K582" s="300"/>
      <c r="L582" s="300"/>
      <c r="M582" s="537"/>
    </row>
    <row r="583" spans="1:13" s="85" customFormat="1" ht="14.25" customHeight="1">
      <c r="A583" s="224"/>
      <c r="B583" s="75" t="s">
        <v>12</v>
      </c>
      <c r="C583" s="69" t="s">
        <v>93</v>
      </c>
      <c r="D583" s="155">
        <v>4190</v>
      </c>
      <c r="E583" s="155">
        <v>16600</v>
      </c>
      <c r="F583" s="581">
        <v>0</v>
      </c>
      <c r="G583" s="307">
        <f t="shared" si="104"/>
        <v>16600</v>
      </c>
      <c r="H583" s="155"/>
      <c r="I583" s="155"/>
      <c r="J583" s="300"/>
      <c r="K583" s="300"/>
      <c r="L583" s="300"/>
      <c r="M583" s="537"/>
    </row>
    <row r="584" spans="1:13" s="85" customFormat="1" ht="14.25" customHeight="1">
      <c r="A584" s="224"/>
      <c r="B584" s="75" t="s">
        <v>16</v>
      </c>
      <c r="C584" s="69" t="s">
        <v>95</v>
      </c>
      <c r="D584" s="155">
        <v>7312</v>
      </c>
      <c r="E584" s="155">
        <v>1580</v>
      </c>
      <c r="F584" s="581">
        <f t="shared" si="95"/>
        <v>0.21608315098468273</v>
      </c>
      <c r="G584" s="307">
        <f t="shared" si="104"/>
        <v>1580</v>
      </c>
      <c r="H584" s="155"/>
      <c r="I584" s="155"/>
      <c r="J584" s="300"/>
      <c r="K584" s="300"/>
      <c r="L584" s="300"/>
      <c r="M584" s="537"/>
    </row>
    <row r="585" spans="1:13" s="85" customFormat="1" ht="14.25" customHeight="1">
      <c r="A585" s="224"/>
      <c r="B585" s="75" t="s">
        <v>254</v>
      </c>
      <c r="C585" s="68" t="s">
        <v>258</v>
      </c>
      <c r="D585" s="155">
        <v>1250</v>
      </c>
      <c r="E585" s="155">
        <v>0</v>
      </c>
      <c r="F585" s="581">
        <f t="shared" si="95"/>
        <v>0</v>
      </c>
      <c r="G585" s="307">
        <f t="shared" si="104"/>
        <v>0</v>
      </c>
      <c r="H585" s="155"/>
      <c r="I585" s="155"/>
      <c r="J585" s="300"/>
      <c r="K585" s="300"/>
      <c r="L585" s="300"/>
      <c r="M585" s="537"/>
    </row>
    <row r="586" spans="1:13" s="85" customFormat="1" ht="24.75" customHeight="1">
      <c r="A586" s="226" t="s">
        <v>231</v>
      </c>
      <c r="B586" s="232"/>
      <c r="C586" s="105" t="s">
        <v>105</v>
      </c>
      <c r="D586" s="298">
        <f>D587+D589+D598+D622+D624</f>
        <v>1410622</v>
      </c>
      <c r="E586" s="298">
        <f>E587+E589+E598+E622+E624</f>
        <v>1749921</v>
      </c>
      <c r="F586" s="681">
        <f t="shared" si="95"/>
        <v>1.2405314818569397</v>
      </c>
      <c r="G586" s="298">
        <f>G587+G589+G598+G624</f>
        <v>1749921</v>
      </c>
      <c r="H586" s="298">
        <f aca="true" t="shared" si="105" ref="H586:M586">H587+H589+H598+H624</f>
        <v>1152499</v>
      </c>
      <c r="I586" s="298">
        <f t="shared" si="105"/>
        <v>185227</v>
      </c>
      <c r="J586" s="298">
        <f t="shared" si="105"/>
        <v>41426</v>
      </c>
      <c r="K586" s="298">
        <f t="shared" si="105"/>
        <v>0</v>
      </c>
      <c r="L586" s="298">
        <f t="shared" si="105"/>
        <v>0</v>
      </c>
      <c r="M586" s="299">
        <f t="shared" si="105"/>
        <v>0</v>
      </c>
    </row>
    <row r="587" spans="1:13" s="85" customFormat="1" ht="24.75" customHeight="1">
      <c r="A587" s="210" t="s">
        <v>248</v>
      </c>
      <c r="B587" s="236"/>
      <c r="C587" s="130" t="s">
        <v>249</v>
      </c>
      <c r="D587" s="294">
        <f>D588</f>
        <v>26582</v>
      </c>
      <c r="E587" s="294">
        <f>E588</f>
        <v>41426</v>
      </c>
      <c r="F587" s="682">
        <f t="shared" si="95"/>
        <v>1.5584229930027838</v>
      </c>
      <c r="G587" s="294">
        <f aca="true" t="shared" si="106" ref="G587:M587">G588</f>
        <v>41426</v>
      </c>
      <c r="H587" s="294">
        <f t="shared" si="106"/>
        <v>0</v>
      </c>
      <c r="I587" s="294">
        <f t="shared" si="106"/>
        <v>0</v>
      </c>
      <c r="J587" s="294">
        <f t="shared" si="106"/>
        <v>41426</v>
      </c>
      <c r="K587" s="294">
        <f t="shared" si="106"/>
        <v>0</v>
      </c>
      <c r="L587" s="294">
        <f t="shared" si="106"/>
        <v>0</v>
      </c>
      <c r="M587" s="295">
        <f t="shared" si="106"/>
        <v>0</v>
      </c>
    </row>
    <row r="588" spans="1:13" s="85" customFormat="1" ht="18.75" customHeight="1">
      <c r="A588" s="209"/>
      <c r="B588" s="233" t="s">
        <v>62</v>
      </c>
      <c r="C588" s="68" t="s">
        <v>438</v>
      </c>
      <c r="D588" s="300">
        <v>26582</v>
      </c>
      <c r="E588" s="300">
        <v>41426</v>
      </c>
      <c r="F588" s="581">
        <f t="shared" si="95"/>
        <v>1.5584229930027838</v>
      </c>
      <c r="G588" s="300">
        <f>E588</f>
        <v>41426</v>
      </c>
      <c r="H588" s="305"/>
      <c r="I588" s="305"/>
      <c r="J588" s="300">
        <f>G588</f>
        <v>41426</v>
      </c>
      <c r="K588" s="300"/>
      <c r="L588" s="300"/>
      <c r="M588" s="537"/>
    </row>
    <row r="589" spans="1:13" s="85" customFormat="1" ht="17.25" customHeight="1">
      <c r="A589" s="210" t="s">
        <v>242</v>
      </c>
      <c r="B589" s="236"/>
      <c r="C589" s="130" t="s">
        <v>530</v>
      </c>
      <c r="D589" s="294">
        <f>SUM(D590:D597)</f>
        <v>18821</v>
      </c>
      <c r="E589" s="294">
        <f>SUM(E590:E597)</f>
        <v>20795</v>
      </c>
      <c r="F589" s="235">
        <f>E589/D589</f>
        <v>1.104882843632113</v>
      </c>
      <c r="G589" s="294">
        <f>SUM(G590:G597)</f>
        <v>20795</v>
      </c>
      <c r="H589" s="294">
        <f aca="true" t="shared" si="107" ref="H589:M589">SUM(H590:H597)</f>
        <v>15675</v>
      </c>
      <c r="I589" s="294">
        <f t="shared" si="107"/>
        <v>2732</v>
      </c>
      <c r="J589" s="294">
        <f t="shared" si="107"/>
        <v>0</v>
      </c>
      <c r="K589" s="294">
        <f t="shared" si="107"/>
        <v>0</v>
      </c>
      <c r="L589" s="294">
        <f t="shared" si="107"/>
        <v>0</v>
      </c>
      <c r="M589" s="295">
        <f t="shared" si="107"/>
        <v>0</v>
      </c>
    </row>
    <row r="590" spans="1:13" s="85" customFormat="1" ht="16.5" customHeight="1">
      <c r="A590" s="212"/>
      <c r="B590" s="231" t="s">
        <v>2</v>
      </c>
      <c r="C590" s="68" t="s">
        <v>3</v>
      </c>
      <c r="D590" s="155">
        <v>13780</v>
      </c>
      <c r="E590" s="155">
        <v>14400</v>
      </c>
      <c r="F590" s="536">
        <f t="shared" si="95"/>
        <v>1.0449927431059507</v>
      </c>
      <c r="G590" s="155">
        <f aca="true" t="shared" si="108" ref="G590:G597">E590</f>
        <v>14400</v>
      </c>
      <c r="H590" s="155">
        <f>G590</f>
        <v>14400</v>
      </c>
      <c r="I590" s="296"/>
      <c r="J590" s="297"/>
      <c r="K590" s="300"/>
      <c r="L590" s="300"/>
      <c r="M590" s="537"/>
    </row>
    <row r="591" spans="1:13" s="85" customFormat="1" ht="13.5" customHeight="1">
      <c r="A591" s="212"/>
      <c r="B591" s="231" t="s">
        <v>6</v>
      </c>
      <c r="C591" s="68" t="s">
        <v>7</v>
      </c>
      <c r="D591" s="155">
        <v>1275</v>
      </c>
      <c r="E591" s="155">
        <v>1275</v>
      </c>
      <c r="F591" s="536">
        <f t="shared" si="95"/>
        <v>1</v>
      </c>
      <c r="G591" s="155">
        <f t="shared" si="108"/>
        <v>1275</v>
      </c>
      <c r="H591" s="155">
        <f>G591</f>
        <v>1275</v>
      </c>
      <c r="I591" s="296"/>
      <c r="J591" s="297"/>
      <c r="K591" s="300"/>
      <c r="L591" s="300"/>
      <c r="M591" s="537"/>
    </row>
    <row r="592" spans="1:13" s="85" customFormat="1" ht="14.25" customHeight="1">
      <c r="A592" s="212"/>
      <c r="B592" s="234" t="s">
        <v>33</v>
      </c>
      <c r="C592" s="68" t="s">
        <v>243</v>
      </c>
      <c r="D592" s="155">
        <v>2275</v>
      </c>
      <c r="E592" s="155">
        <v>2351</v>
      </c>
      <c r="F592" s="536">
        <f t="shared" si="95"/>
        <v>1.0334065934065935</v>
      </c>
      <c r="G592" s="155">
        <f t="shared" si="108"/>
        <v>2351</v>
      </c>
      <c r="H592" s="155"/>
      <c r="I592" s="296">
        <f>G592</f>
        <v>2351</v>
      </c>
      <c r="J592" s="297"/>
      <c r="K592" s="300"/>
      <c r="L592" s="300"/>
      <c r="M592" s="537"/>
    </row>
    <row r="593" spans="1:13" s="85" customFormat="1" ht="13.5" customHeight="1">
      <c r="A593" s="212"/>
      <c r="B593" s="234" t="s">
        <v>8</v>
      </c>
      <c r="C593" s="68" t="s">
        <v>9</v>
      </c>
      <c r="D593" s="155">
        <v>370</v>
      </c>
      <c r="E593" s="155">
        <v>381</v>
      </c>
      <c r="F593" s="536">
        <f t="shared" si="95"/>
        <v>1.0297297297297296</v>
      </c>
      <c r="G593" s="155">
        <f t="shared" si="108"/>
        <v>381</v>
      </c>
      <c r="H593" s="155"/>
      <c r="I593" s="296">
        <f>G593</f>
        <v>381</v>
      </c>
      <c r="J593" s="297"/>
      <c r="K593" s="300"/>
      <c r="L593" s="300"/>
      <c r="M593" s="537"/>
    </row>
    <row r="594" spans="1:13" s="85" customFormat="1" ht="14.25" customHeight="1">
      <c r="A594" s="212"/>
      <c r="B594" s="231" t="s">
        <v>16</v>
      </c>
      <c r="C594" s="68" t="s">
        <v>95</v>
      </c>
      <c r="D594" s="155">
        <v>669</v>
      </c>
      <c r="E594" s="155">
        <v>690</v>
      </c>
      <c r="F594" s="536">
        <f t="shared" si="95"/>
        <v>1.031390134529148</v>
      </c>
      <c r="G594" s="155">
        <f t="shared" si="108"/>
        <v>690</v>
      </c>
      <c r="H594" s="155"/>
      <c r="I594" s="296"/>
      <c r="J594" s="297"/>
      <c r="K594" s="300"/>
      <c r="L594" s="300"/>
      <c r="M594" s="537"/>
    </row>
    <row r="595" spans="1:13" s="85" customFormat="1" ht="12.75" customHeight="1">
      <c r="A595" s="212"/>
      <c r="B595" s="231" t="s">
        <v>22</v>
      </c>
      <c r="C595" s="68" t="s">
        <v>23</v>
      </c>
      <c r="D595" s="155">
        <v>452</v>
      </c>
      <c r="E595" s="155">
        <v>472</v>
      </c>
      <c r="F595" s="536">
        <f t="shared" si="95"/>
        <v>1.0442477876106195</v>
      </c>
      <c r="G595" s="155">
        <f t="shared" si="108"/>
        <v>472</v>
      </c>
      <c r="H595" s="155"/>
      <c r="I595" s="296"/>
      <c r="J595" s="297"/>
      <c r="K595" s="300"/>
      <c r="L595" s="300"/>
      <c r="M595" s="537"/>
    </row>
    <row r="596" spans="1:13" s="85" customFormat="1" ht="12.75" customHeight="1">
      <c r="A596" s="212"/>
      <c r="B596" s="231" t="s">
        <v>256</v>
      </c>
      <c r="C596" s="68" t="s">
        <v>260</v>
      </c>
      <c r="D596" s="155">
        <v>0</v>
      </c>
      <c r="E596" s="155">
        <v>400</v>
      </c>
      <c r="F596" s="536">
        <v>0</v>
      </c>
      <c r="G596" s="155">
        <f t="shared" si="108"/>
        <v>400</v>
      </c>
      <c r="H596" s="155"/>
      <c r="I596" s="296"/>
      <c r="J596" s="297"/>
      <c r="K596" s="300"/>
      <c r="L596" s="300"/>
      <c r="M596" s="537"/>
    </row>
    <row r="597" spans="1:13" s="85" customFormat="1" ht="12.75" customHeight="1">
      <c r="A597" s="212"/>
      <c r="B597" s="231" t="s">
        <v>257</v>
      </c>
      <c r="C597" s="68" t="s">
        <v>261</v>
      </c>
      <c r="D597" s="155">
        <v>0</v>
      </c>
      <c r="E597" s="155">
        <v>826</v>
      </c>
      <c r="F597" s="536">
        <v>0</v>
      </c>
      <c r="G597" s="155">
        <f t="shared" si="108"/>
        <v>826</v>
      </c>
      <c r="H597" s="155"/>
      <c r="I597" s="296"/>
      <c r="J597" s="297"/>
      <c r="K597" s="300"/>
      <c r="L597" s="300"/>
      <c r="M597" s="537"/>
    </row>
    <row r="598" spans="1:13" s="85" customFormat="1" ht="15.75" customHeight="1">
      <c r="A598" s="210" t="s">
        <v>273</v>
      </c>
      <c r="B598" s="237"/>
      <c r="C598" s="130" t="s">
        <v>274</v>
      </c>
      <c r="D598" s="294">
        <f>SUM(D599:D621)</f>
        <v>1228663</v>
      </c>
      <c r="E598" s="294">
        <f>SUM(E599:E621)</f>
        <v>1261849</v>
      </c>
      <c r="F598" s="235">
        <f>E598/D598</f>
        <v>1.0270098472892892</v>
      </c>
      <c r="G598" s="294">
        <f aca="true" t="shared" si="109" ref="G598:M598">SUM(G599:G621)</f>
        <v>1261849</v>
      </c>
      <c r="H598" s="294">
        <f t="shared" si="109"/>
        <v>930057</v>
      </c>
      <c r="I598" s="294">
        <f t="shared" si="109"/>
        <v>160961</v>
      </c>
      <c r="J598" s="294">
        <f t="shared" si="109"/>
        <v>0</v>
      </c>
      <c r="K598" s="294">
        <f t="shared" si="109"/>
        <v>0</v>
      </c>
      <c r="L598" s="294">
        <f t="shared" si="109"/>
        <v>0</v>
      </c>
      <c r="M598" s="295">
        <f t="shared" si="109"/>
        <v>0</v>
      </c>
    </row>
    <row r="599" spans="1:13" s="85" customFormat="1" ht="15.75" customHeight="1">
      <c r="A599" s="224"/>
      <c r="B599" s="231" t="s">
        <v>682</v>
      </c>
      <c r="C599" s="68" t="s">
        <v>321</v>
      </c>
      <c r="D599" s="155">
        <v>2250</v>
      </c>
      <c r="E599" s="155">
        <v>5250</v>
      </c>
      <c r="F599" s="536">
        <f t="shared" si="95"/>
        <v>2.3333333333333335</v>
      </c>
      <c r="G599" s="155">
        <f>E599</f>
        <v>5250</v>
      </c>
      <c r="H599" s="344"/>
      <c r="I599" s="155"/>
      <c r="J599" s="169"/>
      <c r="K599" s="300"/>
      <c r="L599" s="300"/>
      <c r="M599" s="537"/>
    </row>
    <row r="600" spans="1:13" s="85" customFormat="1" ht="15.75" customHeight="1">
      <c r="A600" s="212"/>
      <c r="B600" s="231" t="s">
        <v>2</v>
      </c>
      <c r="C600" s="68" t="s">
        <v>319</v>
      </c>
      <c r="D600" s="155">
        <v>818828</v>
      </c>
      <c r="E600" s="155">
        <v>818945</v>
      </c>
      <c r="F600" s="536">
        <f t="shared" si="95"/>
        <v>1.0001428871509035</v>
      </c>
      <c r="G600" s="155">
        <f aca="true" t="shared" si="110" ref="G600:G621">E600</f>
        <v>818945</v>
      </c>
      <c r="H600" s="155">
        <f>G600</f>
        <v>818945</v>
      </c>
      <c r="I600" s="155"/>
      <c r="J600" s="296"/>
      <c r="K600" s="300"/>
      <c r="L600" s="300"/>
      <c r="M600" s="537"/>
    </row>
    <row r="601" spans="1:13" s="85" customFormat="1" ht="15.75" customHeight="1">
      <c r="A601" s="212"/>
      <c r="B601" s="231" t="s">
        <v>244</v>
      </c>
      <c r="C601" s="68" t="s">
        <v>319</v>
      </c>
      <c r="D601" s="155">
        <v>16569</v>
      </c>
      <c r="E601" s="155">
        <v>33515</v>
      </c>
      <c r="F601" s="536">
        <f t="shared" si="95"/>
        <v>2.0227533345404067</v>
      </c>
      <c r="G601" s="155">
        <f t="shared" si="110"/>
        <v>33515</v>
      </c>
      <c r="H601" s="155">
        <f>G601</f>
        <v>33515</v>
      </c>
      <c r="I601" s="155"/>
      <c r="J601" s="296"/>
      <c r="K601" s="300"/>
      <c r="L601" s="300"/>
      <c r="M601" s="537"/>
    </row>
    <row r="602" spans="1:13" s="85" customFormat="1" ht="15" customHeight="1">
      <c r="A602" s="212"/>
      <c r="B602" s="231" t="s">
        <v>6</v>
      </c>
      <c r="C602" s="68" t="s">
        <v>7</v>
      </c>
      <c r="D602" s="155">
        <v>53982</v>
      </c>
      <c r="E602" s="155">
        <v>61379</v>
      </c>
      <c r="F602" s="536">
        <f t="shared" si="95"/>
        <v>1.1370271572005484</v>
      </c>
      <c r="G602" s="155">
        <f t="shared" si="110"/>
        <v>61379</v>
      </c>
      <c r="H602" s="155">
        <f>G602</f>
        <v>61379</v>
      </c>
      <c r="I602" s="155"/>
      <c r="J602" s="296"/>
      <c r="K602" s="300"/>
      <c r="L602" s="300"/>
      <c r="M602" s="537"/>
    </row>
    <row r="603" spans="1:13" s="85" customFormat="1" ht="15" customHeight="1">
      <c r="A603" s="212"/>
      <c r="B603" s="231" t="s">
        <v>930</v>
      </c>
      <c r="C603" s="68" t="s">
        <v>7</v>
      </c>
      <c r="D603" s="155">
        <v>0</v>
      </c>
      <c r="E603" s="155">
        <v>1658</v>
      </c>
      <c r="F603" s="536">
        <v>0</v>
      </c>
      <c r="G603" s="155">
        <f t="shared" si="110"/>
        <v>1658</v>
      </c>
      <c r="H603" s="155">
        <f>G603</f>
        <v>1658</v>
      </c>
      <c r="I603" s="155"/>
      <c r="J603" s="296"/>
      <c r="K603" s="300"/>
      <c r="L603" s="300"/>
      <c r="M603" s="537"/>
    </row>
    <row r="604" spans="1:13" s="85" customFormat="1" ht="15" customHeight="1">
      <c r="A604" s="212"/>
      <c r="B604" s="234" t="s">
        <v>56</v>
      </c>
      <c r="C604" s="68" t="s">
        <v>70</v>
      </c>
      <c r="D604" s="155">
        <v>122400</v>
      </c>
      <c r="E604" s="155">
        <v>129849</v>
      </c>
      <c r="F604" s="536">
        <f t="shared" si="95"/>
        <v>1.0608578431372548</v>
      </c>
      <c r="G604" s="155">
        <f t="shared" si="110"/>
        <v>129849</v>
      </c>
      <c r="H604" s="155"/>
      <c r="I604" s="155">
        <f>G604</f>
        <v>129849</v>
      </c>
      <c r="J604" s="296"/>
      <c r="K604" s="300"/>
      <c r="L604" s="300"/>
      <c r="M604" s="537"/>
    </row>
    <row r="605" spans="1:13" s="85" customFormat="1" ht="15" customHeight="1">
      <c r="A605" s="212"/>
      <c r="B605" s="234" t="s">
        <v>245</v>
      </c>
      <c r="C605" s="68" t="s">
        <v>70</v>
      </c>
      <c r="D605" s="155">
        <v>2981</v>
      </c>
      <c r="E605" s="155">
        <v>6583</v>
      </c>
      <c r="F605" s="536">
        <f t="shared" si="95"/>
        <v>2.208319355920832</v>
      </c>
      <c r="G605" s="155">
        <f t="shared" si="110"/>
        <v>6583</v>
      </c>
      <c r="H605" s="155"/>
      <c r="I605" s="155">
        <f>G605</f>
        <v>6583</v>
      </c>
      <c r="J605" s="296"/>
      <c r="K605" s="300"/>
      <c r="L605" s="300"/>
      <c r="M605" s="537"/>
    </row>
    <row r="606" spans="1:13" s="85" customFormat="1" ht="15" customHeight="1">
      <c r="A606" s="212"/>
      <c r="B606" s="234" t="s">
        <v>8</v>
      </c>
      <c r="C606" s="68" t="s">
        <v>9</v>
      </c>
      <c r="D606" s="155">
        <v>21700</v>
      </c>
      <c r="E606" s="155">
        <v>23467</v>
      </c>
      <c r="F606" s="536">
        <f t="shared" si="95"/>
        <v>1.0814285714285714</v>
      </c>
      <c r="G606" s="155">
        <f t="shared" si="110"/>
        <v>23467</v>
      </c>
      <c r="H606" s="155"/>
      <c r="I606" s="155">
        <f>G606</f>
        <v>23467</v>
      </c>
      <c r="J606" s="296"/>
      <c r="K606" s="300"/>
      <c r="L606" s="300"/>
      <c r="M606" s="537"/>
    </row>
    <row r="607" spans="1:13" s="85" customFormat="1" ht="15" customHeight="1">
      <c r="A607" s="212"/>
      <c r="B607" s="234" t="s">
        <v>246</v>
      </c>
      <c r="C607" s="68" t="s">
        <v>9</v>
      </c>
      <c r="D607" s="155">
        <v>478</v>
      </c>
      <c r="E607" s="155">
        <v>1062</v>
      </c>
      <c r="F607" s="536">
        <f t="shared" si="95"/>
        <v>2.221757322175732</v>
      </c>
      <c r="G607" s="155">
        <f t="shared" si="110"/>
        <v>1062</v>
      </c>
      <c r="H607" s="155"/>
      <c r="I607" s="155">
        <f>G607</f>
        <v>1062</v>
      </c>
      <c r="J607" s="296"/>
      <c r="K607" s="300"/>
      <c r="L607" s="300"/>
      <c r="M607" s="537"/>
    </row>
    <row r="608" spans="1:13" s="85" customFormat="1" ht="14.25" customHeight="1">
      <c r="A608" s="212"/>
      <c r="B608" s="231" t="s">
        <v>569</v>
      </c>
      <c r="C608" s="68" t="s">
        <v>570</v>
      </c>
      <c r="D608" s="155">
        <v>6400</v>
      </c>
      <c r="E608" s="155">
        <v>6400</v>
      </c>
      <c r="F608" s="536">
        <f aca="true" t="shared" si="111" ref="F608:F680">E608/D608</f>
        <v>1</v>
      </c>
      <c r="G608" s="155">
        <f t="shared" si="110"/>
        <v>6400</v>
      </c>
      <c r="H608" s="155">
        <f>G608</f>
        <v>6400</v>
      </c>
      <c r="I608" s="155"/>
      <c r="J608" s="296"/>
      <c r="K608" s="300"/>
      <c r="L608" s="300"/>
      <c r="M608" s="537"/>
    </row>
    <row r="609" spans="1:13" s="85" customFormat="1" ht="14.25" customHeight="1">
      <c r="A609" s="212"/>
      <c r="B609" s="231" t="s">
        <v>310</v>
      </c>
      <c r="C609" s="68" t="s">
        <v>570</v>
      </c>
      <c r="D609" s="155">
        <v>2940</v>
      </c>
      <c r="E609" s="155">
        <v>8160</v>
      </c>
      <c r="F609" s="536">
        <f t="shared" si="111"/>
        <v>2.7755102040816326</v>
      </c>
      <c r="G609" s="155">
        <f t="shared" si="110"/>
        <v>8160</v>
      </c>
      <c r="H609" s="155">
        <f>G609</f>
        <v>8160</v>
      </c>
      <c r="I609" s="155"/>
      <c r="J609" s="296"/>
      <c r="K609" s="300"/>
      <c r="L609" s="300"/>
      <c r="M609" s="537"/>
    </row>
    <row r="610" spans="1:13" s="85" customFormat="1" ht="14.25" customHeight="1">
      <c r="A610" s="212"/>
      <c r="B610" s="231" t="s">
        <v>10</v>
      </c>
      <c r="C610" s="68" t="s">
        <v>134</v>
      </c>
      <c r="D610" s="155">
        <v>63232</v>
      </c>
      <c r="E610" s="155">
        <v>76100</v>
      </c>
      <c r="F610" s="536">
        <f t="shared" si="111"/>
        <v>1.2035045546558705</v>
      </c>
      <c r="G610" s="155">
        <f t="shared" si="110"/>
        <v>76100</v>
      </c>
      <c r="H610" s="155"/>
      <c r="I610" s="155"/>
      <c r="J610" s="296"/>
      <c r="K610" s="300"/>
      <c r="L610" s="300"/>
      <c r="M610" s="537"/>
    </row>
    <row r="611" spans="1:13" s="85" customFormat="1" ht="13.5" customHeight="1">
      <c r="A611" s="212"/>
      <c r="B611" s="231" t="s">
        <v>12</v>
      </c>
      <c r="C611" s="68" t="s">
        <v>93</v>
      </c>
      <c r="D611" s="155">
        <v>20300</v>
      </c>
      <c r="E611" s="155">
        <v>23000</v>
      </c>
      <c r="F611" s="536">
        <f t="shared" si="111"/>
        <v>1.1330049261083743</v>
      </c>
      <c r="G611" s="155">
        <f t="shared" si="110"/>
        <v>23000</v>
      </c>
      <c r="H611" s="155"/>
      <c r="I611" s="155"/>
      <c r="J611" s="296"/>
      <c r="K611" s="300"/>
      <c r="L611" s="300"/>
      <c r="M611" s="537"/>
    </row>
    <row r="612" spans="1:13" s="85" customFormat="1" ht="13.5" customHeight="1">
      <c r="A612" s="212"/>
      <c r="B612" s="231" t="s">
        <v>14</v>
      </c>
      <c r="C612" s="69" t="s">
        <v>94</v>
      </c>
      <c r="D612" s="155">
        <v>3000</v>
      </c>
      <c r="E612" s="155">
        <v>3000</v>
      </c>
      <c r="F612" s="536">
        <f t="shared" si="111"/>
        <v>1</v>
      </c>
      <c r="G612" s="155">
        <f t="shared" si="110"/>
        <v>3000</v>
      </c>
      <c r="H612" s="155"/>
      <c r="I612" s="155"/>
      <c r="J612" s="296"/>
      <c r="K612" s="300"/>
      <c r="L612" s="300"/>
      <c r="M612" s="537"/>
    </row>
    <row r="613" spans="1:13" s="85" customFormat="1" ht="13.5" customHeight="1">
      <c r="A613" s="212"/>
      <c r="B613" s="231" t="s">
        <v>76</v>
      </c>
      <c r="C613" s="69" t="s">
        <v>77</v>
      </c>
      <c r="D613" s="155">
        <v>1220</v>
      </c>
      <c r="E613" s="155">
        <v>1400</v>
      </c>
      <c r="F613" s="536">
        <f t="shared" si="111"/>
        <v>1.1475409836065573</v>
      </c>
      <c r="G613" s="155">
        <f t="shared" si="110"/>
        <v>1400</v>
      </c>
      <c r="H613" s="155"/>
      <c r="I613" s="155"/>
      <c r="J613" s="296"/>
      <c r="K613" s="300"/>
      <c r="L613" s="300"/>
      <c r="M613" s="537"/>
    </row>
    <row r="614" spans="1:13" s="85" customFormat="1" ht="15" customHeight="1">
      <c r="A614" s="212"/>
      <c r="B614" s="231" t="s">
        <v>16</v>
      </c>
      <c r="C614" s="68" t="s">
        <v>95</v>
      </c>
      <c r="D614" s="155">
        <v>47520</v>
      </c>
      <c r="E614" s="155">
        <v>13200</v>
      </c>
      <c r="F614" s="536">
        <f t="shared" si="111"/>
        <v>0.2777777777777778</v>
      </c>
      <c r="G614" s="155">
        <f t="shared" si="110"/>
        <v>13200</v>
      </c>
      <c r="H614" s="155"/>
      <c r="I614" s="155"/>
      <c r="J614" s="296"/>
      <c r="K614" s="300"/>
      <c r="L614" s="300"/>
      <c r="M614" s="537"/>
    </row>
    <row r="615" spans="1:13" s="85" customFormat="1" ht="15" customHeight="1">
      <c r="A615" s="212"/>
      <c r="B615" s="231" t="s">
        <v>262</v>
      </c>
      <c r="C615" s="68" t="s">
        <v>264</v>
      </c>
      <c r="D615" s="155">
        <v>1000</v>
      </c>
      <c r="E615" s="155">
        <v>1100</v>
      </c>
      <c r="F615" s="536">
        <f t="shared" si="111"/>
        <v>1.1</v>
      </c>
      <c r="G615" s="155">
        <f t="shared" si="110"/>
        <v>1100</v>
      </c>
      <c r="H615" s="155"/>
      <c r="I615" s="155"/>
      <c r="J615" s="296"/>
      <c r="K615" s="300"/>
      <c r="L615" s="300"/>
      <c r="M615" s="537"/>
    </row>
    <row r="616" spans="1:13" s="85" customFormat="1" ht="15" customHeight="1">
      <c r="A616" s="212"/>
      <c r="B616" s="231" t="s">
        <v>254</v>
      </c>
      <c r="C616" s="68" t="s">
        <v>258</v>
      </c>
      <c r="D616" s="155">
        <v>2500</v>
      </c>
      <c r="E616" s="155">
        <v>2700</v>
      </c>
      <c r="F616" s="536">
        <f t="shared" si="111"/>
        <v>1.08</v>
      </c>
      <c r="G616" s="155">
        <f t="shared" si="110"/>
        <v>2700</v>
      </c>
      <c r="H616" s="155"/>
      <c r="I616" s="155"/>
      <c r="J616" s="296"/>
      <c r="K616" s="300"/>
      <c r="L616" s="300"/>
      <c r="M616" s="537"/>
    </row>
    <row r="617" spans="1:13" s="85" customFormat="1" ht="14.25" customHeight="1">
      <c r="A617" s="212"/>
      <c r="B617" s="231" t="s">
        <v>18</v>
      </c>
      <c r="C617" s="68" t="s">
        <v>19</v>
      </c>
      <c r="D617" s="155">
        <v>680</v>
      </c>
      <c r="E617" s="155">
        <v>2000</v>
      </c>
      <c r="F617" s="536">
        <f t="shared" si="111"/>
        <v>2.9411764705882355</v>
      </c>
      <c r="G617" s="155">
        <f t="shared" si="110"/>
        <v>2000</v>
      </c>
      <c r="H617" s="155"/>
      <c r="I617" s="155"/>
      <c r="J617" s="296"/>
      <c r="K617" s="300"/>
      <c r="L617" s="300"/>
      <c r="M617" s="537"/>
    </row>
    <row r="618" spans="1:13" s="85" customFormat="1" ht="14.25" customHeight="1">
      <c r="A618" s="212"/>
      <c r="B618" s="231" t="s">
        <v>22</v>
      </c>
      <c r="C618" s="68" t="s">
        <v>23</v>
      </c>
      <c r="D618" s="155">
        <v>33581</v>
      </c>
      <c r="E618" s="155">
        <v>33581</v>
      </c>
      <c r="F618" s="536">
        <f t="shared" si="111"/>
        <v>1</v>
      </c>
      <c r="G618" s="155">
        <f t="shared" si="110"/>
        <v>33581</v>
      </c>
      <c r="H618" s="155"/>
      <c r="I618" s="155"/>
      <c r="J618" s="296"/>
      <c r="K618" s="300"/>
      <c r="L618" s="300"/>
      <c r="M618" s="537"/>
    </row>
    <row r="619" spans="1:13" s="85" customFormat="1" ht="14.25" customHeight="1">
      <c r="A619" s="212"/>
      <c r="B619" s="231" t="s">
        <v>38</v>
      </c>
      <c r="C619" s="68" t="s">
        <v>39</v>
      </c>
      <c r="D619" s="155">
        <v>3040</v>
      </c>
      <c r="E619" s="155">
        <v>3300</v>
      </c>
      <c r="F619" s="536">
        <v>0</v>
      </c>
      <c r="G619" s="155">
        <f t="shared" si="110"/>
        <v>3300</v>
      </c>
      <c r="H619" s="155"/>
      <c r="I619" s="155"/>
      <c r="J619" s="296"/>
      <c r="K619" s="300"/>
      <c r="L619" s="300"/>
      <c r="M619" s="537"/>
    </row>
    <row r="620" spans="1:13" s="85" customFormat="1" ht="14.25" customHeight="1">
      <c r="A620" s="212"/>
      <c r="B620" s="231" t="s">
        <v>98</v>
      </c>
      <c r="C620" s="68" t="s">
        <v>431</v>
      </c>
      <c r="D620" s="155">
        <v>2862</v>
      </c>
      <c r="E620" s="155">
        <v>3700</v>
      </c>
      <c r="F620" s="536">
        <v>0</v>
      </c>
      <c r="G620" s="155">
        <f t="shared" si="110"/>
        <v>3700</v>
      </c>
      <c r="H620" s="155"/>
      <c r="I620" s="155"/>
      <c r="J620" s="296"/>
      <c r="K620" s="300"/>
      <c r="L620" s="300"/>
      <c r="M620" s="537"/>
    </row>
    <row r="621" spans="1:13" s="85" customFormat="1" ht="15" customHeight="1">
      <c r="A621" s="212"/>
      <c r="B621" s="231" t="s">
        <v>255</v>
      </c>
      <c r="C621" s="68" t="s">
        <v>707</v>
      </c>
      <c r="D621" s="155">
        <v>1200</v>
      </c>
      <c r="E621" s="155">
        <v>2500</v>
      </c>
      <c r="F621" s="536">
        <v>0</v>
      </c>
      <c r="G621" s="155">
        <f t="shared" si="110"/>
        <v>2500</v>
      </c>
      <c r="H621" s="155"/>
      <c r="I621" s="296"/>
      <c r="J621" s="296"/>
      <c r="K621" s="300"/>
      <c r="L621" s="300"/>
      <c r="M621" s="537"/>
    </row>
    <row r="622" spans="1:13" s="85" customFormat="1" ht="15" customHeight="1">
      <c r="A622" s="548" t="s">
        <v>992</v>
      </c>
      <c r="B622" s="558"/>
      <c r="C622" s="534" t="s">
        <v>1018</v>
      </c>
      <c r="D622" s="535">
        <f>D623</f>
        <v>32151</v>
      </c>
      <c r="E622" s="535">
        <f>E623</f>
        <v>0</v>
      </c>
      <c r="F622" s="682">
        <f>E622/D622</f>
        <v>0</v>
      </c>
      <c r="G622" s="535">
        <f>G623</f>
        <v>0</v>
      </c>
      <c r="H622" s="535"/>
      <c r="I622" s="549"/>
      <c r="J622" s="549"/>
      <c r="K622" s="535"/>
      <c r="L622" s="535"/>
      <c r="M622" s="696"/>
    </row>
    <row r="623" spans="1:13" s="85" customFormat="1" ht="15" customHeight="1">
      <c r="A623" s="212"/>
      <c r="B623" s="231" t="s">
        <v>233</v>
      </c>
      <c r="C623" s="68" t="s">
        <v>234</v>
      </c>
      <c r="D623" s="155">
        <v>32151</v>
      </c>
      <c r="E623" s="155">
        <v>0</v>
      </c>
      <c r="F623" s="536">
        <f>E623/D623</f>
        <v>0</v>
      </c>
      <c r="G623" s="155">
        <f>E623</f>
        <v>0</v>
      </c>
      <c r="H623" s="155"/>
      <c r="I623" s="296"/>
      <c r="J623" s="296"/>
      <c r="K623" s="300"/>
      <c r="L623" s="300"/>
      <c r="M623" s="537"/>
    </row>
    <row r="624" spans="1:13" s="85" customFormat="1" ht="15" customHeight="1">
      <c r="A624" s="548" t="s">
        <v>993</v>
      </c>
      <c r="B624" s="558"/>
      <c r="C624" s="534" t="s">
        <v>72</v>
      </c>
      <c r="D624" s="535">
        <f>SUM(D625:D645)</f>
        <v>104405</v>
      </c>
      <c r="E624" s="535">
        <f>SUM(E625:E646)</f>
        <v>425851</v>
      </c>
      <c r="F624" s="682">
        <f>E624/D624</f>
        <v>4.078837220439634</v>
      </c>
      <c r="G624" s="535">
        <f>SUM(G625:G646)</f>
        <v>425851</v>
      </c>
      <c r="H624" s="535">
        <f aca="true" t="shared" si="112" ref="H624:M624">SUM(H625:H646)</f>
        <v>206767</v>
      </c>
      <c r="I624" s="535">
        <f t="shared" si="112"/>
        <v>21534</v>
      </c>
      <c r="J624" s="535">
        <f t="shared" si="112"/>
        <v>0</v>
      </c>
      <c r="K624" s="535">
        <f t="shared" si="112"/>
        <v>0</v>
      </c>
      <c r="L624" s="535">
        <f t="shared" si="112"/>
        <v>0</v>
      </c>
      <c r="M624" s="680">
        <f t="shared" si="112"/>
        <v>0</v>
      </c>
    </row>
    <row r="625" spans="1:13" s="85" customFormat="1" ht="15" customHeight="1">
      <c r="A625" s="212"/>
      <c r="B625" s="231" t="s">
        <v>244</v>
      </c>
      <c r="C625" s="68" t="s">
        <v>319</v>
      </c>
      <c r="D625" s="155">
        <v>7804</v>
      </c>
      <c r="E625" s="155">
        <v>24978</v>
      </c>
      <c r="F625" s="581">
        <f>E625/D625</f>
        <v>3.200666324961558</v>
      </c>
      <c r="G625" s="155">
        <f>E625</f>
        <v>24978</v>
      </c>
      <c r="H625" s="155">
        <f>G625</f>
        <v>24978</v>
      </c>
      <c r="I625" s="296"/>
      <c r="J625" s="296"/>
      <c r="K625" s="300"/>
      <c r="L625" s="300"/>
      <c r="M625" s="537"/>
    </row>
    <row r="626" spans="1:13" s="85" customFormat="1" ht="15" customHeight="1">
      <c r="A626" s="212"/>
      <c r="B626" s="231" t="s">
        <v>872</v>
      </c>
      <c r="C626" s="68" t="s">
        <v>319</v>
      </c>
      <c r="D626" s="155">
        <v>0</v>
      </c>
      <c r="E626" s="155">
        <v>4408</v>
      </c>
      <c r="F626" s="581">
        <v>0</v>
      </c>
      <c r="G626" s="155">
        <f>E626</f>
        <v>4408</v>
      </c>
      <c r="H626" s="155">
        <f>G626</f>
        <v>4408</v>
      </c>
      <c r="I626" s="296"/>
      <c r="J626" s="296"/>
      <c r="K626" s="300"/>
      <c r="L626" s="300"/>
      <c r="M626" s="537"/>
    </row>
    <row r="627" spans="1:13" s="85" customFormat="1" ht="15" customHeight="1">
      <c r="A627" s="212"/>
      <c r="B627" s="231" t="s">
        <v>245</v>
      </c>
      <c r="C627" s="68" t="s">
        <v>70</v>
      </c>
      <c r="D627" s="155">
        <v>4014</v>
      </c>
      <c r="E627" s="155">
        <v>15769</v>
      </c>
      <c r="F627" s="581">
        <f>E627/D627</f>
        <v>3.9285002491280516</v>
      </c>
      <c r="G627" s="155">
        <f aca="true" t="shared" si="113" ref="G627:G646">E627</f>
        <v>15769</v>
      </c>
      <c r="H627" s="155"/>
      <c r="I627" s="296">
        <f>G627</f>
        <v>15769</v>
      </c>
      <c r="J627" s="296"/>
      <c r="K627" s="300"/>
      <c r="L627" s="300"/>
      <c r="M627" s="537"/>
    </row>
    <row r="628" spans="1:13" s="85" customFormat="1" ht="15" customHeight="1">
      <c r="A628" s="212"/>
      <c r="B628" s="231" t="s">
        <v>873</v>
      </c>
      <c r="C628" s="68" t="s">
        <v>70</v>
      </c>
      <c r="D628" s="155">
        <v>0</v>
      </c>
      <c r="E628" s="155">
        <v>2787</v>
      </c>
      <c r="F628" s="581">
        <v>0</v>
      </c>
      <c r="G628" s="155">
        <f t="shared" si="113"/>
        <v>2787</v>
      </c>
      <c r="H628" s="155"/>
      <c r="I628" s="296">
        <f>G628</f>
        <v>2787</v>
      </c>
      <c r="J628" s="296"/>
      <c r="K628" s="300"/>
      <c r="L628" s="300"/>
      <c r="M628" s="537"/>
    </row>
    <row r="629" spans="1:13" s="85" customFormat="1" ht="15" customHeight="1">
      <c r="A629" s="212"/>
      <c r="B629" s="231" t="s">
        <v>246</v>
      </c>
      <c r="C629" s="68" t="s">
        <v>9</v>
      </c>
      <c r="D629" s="155">
        <v>637</v>
      </c>
      <c r="E629" s="155">
        <v>2531</v>
      </c>
      <c r="F629" s="581">
        <f>E629/D629</f>
        <v>3.9733124018838306</v>
      </c>
      <c r="G629" s="155">
        <f t="shared" si="113"/>
        <v>2531</v>
      </c>
      <c r="H629" s="155"/>
      <c r="I629" s="296">
        <f>G629</f>
        <v>2531</v>
      </c>
      <c r="J629" s="296"/>
      <c r="K629" s="300"/>
      <c r="L629" s="300"/>
      <c r="M629" s="537"/>
    </row>
    <row r="630" spans="1:13" s="85" customFormat="1" ht="15" customHeight="1">
      <c r="A630" s="212"/>
      <c r="B630" s="231" t="s">
        <v>874</v>
      </c>
      <c r="C630" s="68" t="s">
        <v>9</v>
      </c>
      <c r="D630" s="155">
        <v>0</v>
      </c>
      <c r="E630" s="155">
        <v>447</v>
      </c>
      <c r="F630" s="581">
        <v>0</v>
      </c>
      <c r="G630" s="155">
        <f t="shared" si="113"/>
        <v>447</v>
      </c>
      <c r="H630" s="155"/>
      <c r="I630" s="296">
        <f>G630</f>
        <v>447</v>
      </c>
      <c r="J630" s="296"/>
      <c r="K630" s="300"/>
      <c r="L630" s="300"/>
      <c r="M630" s="537"/>
    </row>
    <row r="631" spans="1:13" s="85" customFormat="1" ht="15" customHeight="1">
      <c r="A631" s="212"/>
      <c r="B631" s="231" t="s">
        <v>310</v>
      </c>
      <c r="C631" s="68" t="s">
        <v>570</v>
      </c>
      <c r="D631" s="155">
        <v>35882</v>
      </c>
      <c r="E631" s="155">
        <v>150773</v>
      </c>
      <c r="F631" s="581">
        <f>E631/D631</f>
        <v>4.201911822083496</v>
      </c>
      <c r="G631" s="155">
        <f t="shared" si="113"/>
        <v>150773</v>
      </c>
      <c r="H631" s="155">
        <f>G631</f>
        <v>150773</v>
      </c>
      <c r="I631" s="296"/>
      <c r="J631" s="296"/>
      <c r="K631" s="300"/>
      <c r="L631" s="300"/>
      <c r="M631" s="537"/>
    </row>
    <row r="632" spans="1:13" s="85" customFormat="1" ht="15" customHeight="1">
      <c r="A632" s="212"/>
      <c r="B632" s="231" t="s">
        <v>875</v>
      </c>
      <c r="C632" s="68" t="s">
        <v>570</v>
      </c>
      <c r="D632" s="155">
        <v>0</v>
      </c>
      <c r="E632" s="155">
        <v>26608</v>
      </c>
      <c r="F632" s="581">
        <v>0</v>
      </c>
      <c r="G632" s="155">
        <f t="shared" si="113"/>
        <v>26608</v>
      </c>
      <c r="H632" s="155">
        <f>G632</f>
        <v>26608</v>
      </c>
      <c r="I632" s="296"/>
      <c r="J632" s="296"/>
      <c r="K632" s="300"/>
      <c r="L632" s="300"/>
      <c r="M632" s="537"/>
    </row>
    <row r="633" spans="1:13" s="85" customFormat="1" ht="15" customHeight="1">
      <c r="A633" s="212"/>
      <c r="B633" s="231" t="s">
        <v>311</v>
      </c>
      <c r="C633" s="68" t="s">
        <v>134</v>
      </c>
      <c r="D633" s="155">
        <v>21640</v>
      </c>
      <c r="E633" s="155">
        <v>10693</v>
      </c>
      <c r="F633" s="581">
        <f>E633/D633</f>
        <v>0.49413123844731976</v>
      </c>
      <c r="G633" s="155">
        <f t="shared" si="113"/>
        <v>10693</v>
      </c>
      <c r="H633" s="155"/>
      <c r="I633" s="296"/>
      <c r="J633" s="296"/>
      <c r="K633" s="300"/>
      <c r="L633" s="300"/>
      <c r="M633" s="537"/>
    </row>
    <row r="634" spans="1:13" s="85" customFormat="1" ht="15" customHeight="1">
      <c r="A634" s="212"/>
      <c r="B634" s="231" t="s">
        <v>313</v>
      </c>
      <c r="C634" s="68" t="s">
        <v>134</v>
      </c>
      <c r="D634" s="155">
        <v>0</v>
      </c>
      <c r="E634" s="155">
        <v>1887</v>
      </c>
      <c r="F634" s="581">
        <v>0</v>
      </c>
      <c r="G634" s="155">
        <f t="shared" si="113"/>
        <v>1887</v>
      </c>
      <c r="H634" s="155"/>
      <c r="I634" s="296"/>
      <c r="J634" s="296"/>
      <c r="K634" s="300"/>
      <c r="L634" s="300"/>
      <c r="M634" s="537"/>
    </row>
    <row r="635" spans="1:13" s="85" customFormat="1" ht="15" customHeight="1">
      <c r="A635" s="212"/>
      <c r="B635" s="231" t="s">
        <v>876</v>
      </c>
      <c r="C635" s="68" t="s">
        <v>77</v>
      </c>
      <c r="D635" s="155">
        <v>0</v>
      </c>
      <c r="E635" s="155">
        <v>3761</v>
      </c>
      <c r="F635" s="581">
        <v>0</v>
      </c>
      <c r="G635" s="155">
        <f t="shared" si="113"/>
        <v>3761</v>
      </c>
      <c r="H635" s="155"/>
      <c r="I635" s="296"/>
      <c r="J635" s="296"/>
      <c r="K635" s="300"/>
      <c r="L635" s="300"/>
      <c r="M635" s="537"/>
    </row>
    <row r="636" spans="1:13" s="85" customFormat="1" ht="15" customHeight="1">
      <c r="A636" s="212"/>
      <c r="B636" s="231" t="s">
        <v>877</v>
      </c>
      <c r="C636" s="68" t="s">
        <v>77</v>
      </c>
      <c r="D636" s="155">
        <v>0</v>
      </c>
      <c r="E636" s="155">
        <v>664</v>
      </c>
      <c r="F636" s="581">
        <v>0</v>
      </c>
      <c r="G636" s="155">
        <f t="shared" si="113"/>
        <v>664</v>
      </c>
      <c r="H636" s="155"/>
      <c r="I636" s="296"/>
      <c r="J636" s="296"/>
      <c r="K636" s="300"/>
      <c r="L636" s="300"/>
      <c r="M636" s="537"/>
    </row>
    <row r="637" spans="1:13" s="85" customFormat="1" ht="15" customHeight="1">
      <c r="A637" s="212"/>
      <c r="B637" s="231" t="s">
        <v>312</v>
      </c>
      <c r="C637" s="68" t="s">
        <v>95</v>
      </c>
      <c r="D637" s="155">
        <v>30218</v>
      </c>
      <c r="E637" s="155">
        <v>145864</v>
      </c>
      <c r="F637" s="581">
        <f>E637/D637</f>
        <v>4.827056721159574</v>
      </c>
      <c r="G637" s="155">
        <f t="shared" si="113"/>
        <v>145864</v>
      </c>
      <c r="H637" s="155"/>
      <c r="I637" s="296"/>
      <c r="J637" s="296"/>
      <c r="K637" s="300"/>
      <c r="L637" s="300"/>
      <c r="M637" s="537"/>
    </row>
    <row r="638" spans="1:13" s="85" customFormat="1" ht="15" customHeight="1">
      <c r="A638" s="212"/>
      <c r="B638" s="231" t="s">
        <v>878</v>
      </c>
      <c r="C638" s="68" t="s">
        <v>95</v>
      </c>
      <c r="D638" s="155">
        <v>0</v>
      </c>
      <c r="E638" s="155">
        <v>25741</v>
      </c>
      <c r="F638" s="581">
        <v>0</v>
      </c>
      <c r="G638" s="155">
        <f t="shared" si="113"/>
        <v>25741</v>
      </c>
      <c r="H638" s="155"/>
      <c r="I638" s="296"/>
      <c r="J638" s="296"/>
      <c r="K638" s="300"/>
      <c r="L638" s="300"/>
      <c r="M638" s="537"/>
    </row>
    <row r="639" spans="1:13" s="85" customFormat="1" ht="15" customHeight="1">
      <c r="A639" s="212"/>
      <c r="B639" s="231" t="s">
        <v>991</v>
      </c>
      <c r="C639" s="68" t="s">
        <v>258</v>
      </c>
      <c r="D639" s="155">
        <v>0</v>
      </c>
      <c r="E639" s="155">
        <v>816</v>
      </c>
      <c r="F639" s="581">
        <v>0</v>
      </c>
      <c r="G639" s="155">
        <f t="shared" si="113"/>
        <v>816</v>
      </c>
      <c r="H639" s="155"/>
      <c r="I639" s="296"/>
      <c r="J639" s="296"/>
      <c r="K639" s="300"/>
      <c r="L639" s="300"/>
      <c r="M639" s="537"/>
    </row>
    <row r="640" spans="1:13" s="85" customFormat="1" ht="15" customHeight="1">
      <c r="A640" s="212"/>
      <c r="B640" s="231" t="s">
        <v>879</v>
      </c>
      <c r="C640" s="68" t="s">
        <v>258</v>
      </c>
      <c r="D640" s="155">
        <v>0</v>
      </c>
      <c r="E640" s="155">
        <v>144</v>
      </c>
      <c r="F640" s="581">
        <v>0</v>
      </c>
      <c r="G640" s="155">
        <f t="shared" si="113"/>
        <v>144</v>
      </c>
      <c r="H640" s="155"/>
      <c r="I640" s="296"/>
      <c r="J640" s="296"/>
      <c r="K640" s="300"/>
      <c r="L640" s="300"/>
      <c r="M640" s="537"/>
    </row>
    <row r="641" spans="1:13" s="85" customFormat="1" ht="15" customHeight="1">
      <c r="A641" s="212"/>
      <c r="B641" s="231" t="s">
        <v>880</v>
      </c>
      <c r="C641" s="68" t="s">
        <v>269</v>
      </c>
      <c r="D641" s="155">
        <v>0</v>
      </c>
      <c r="E641" s="155">
        <v>2720</v>
      </c>
      <c r="F641" s="581">
        <v>0</v>
      </c>
      <c r="G641" s="155">
        <f t="shared" si="113"/>
        <v>2720</v>
      </c>
      <c r="H641" s="155"/>
      <c r="I641" s="296"/>
      <c r="J641" s="296"/>
      <c r="K641" s="300"/>
      <c r="L641" s="300"/>
      <c r="M641" s="537"/>
    </row>
    <row r="642" spans="1:13" s="85" customFormat="1" ht="15" customHeight="1">
      <c r="A642" s="212"/>
      <c r="B642" s="231" t="s">
        <v>881</v>
      </c>
      <c r="C642" s="68" t="s">
        <v>269</v>
      </c>
      <c r="D642" s="155">
        <v>0</v>
      </c>
      <c r="E642" s="155">
        <v>480</v>
      </c>
      <c r="F642" s="581">
        <v>0</v>
      </c>
      <c r="G642" s="155">
        <f t="shared" si="113"/>
        <v>480</v>
      </c>
      <c r="H642" s="155"/>
      <c r="I642" s="296"/>
      <c r="J642" s="296"/>
      <c r="K642" s="300"/>
      <c r="L642" s="300"/>
      <c r="M642" s="537"/>
    </row>
    <row r="643" spans="1:13" s="85" customFormat="1" ht="15" customHeight="1">
      <c r="A643" s="212"/>
      <c r="B643" s="231" t="s">
        <v>272</v>
      </c>
      <c r="C643" s="68" t="s">
        <v>260</v>
      </c>
      <c r="D643" s="155">
        <v>360</v>
      </c>
      <c r="E643" s="155">
        <v>663</v>
      </c>
      <c r="F643" s="581">
        <f>E643/D643</f>
        <v>1.8416666666666666</v>
      </c>
      <c r="G643" s="155">
        <f t="shared" si="113"/>
        <v>663</v>
      </c>
      <c r="H643" s="155"/>
      <c r="I643" s="296"/>
      <c r="J643" s="296"/>
      <c r="K643" s="300"/>
      <c r="L643" s="300"/>
      <c r="M643" s="537"/>
    </row>
    <row r="644" spans="1:13" s="85" customFormat="1" ht="15" customHeight="1">
      <c r="A644" s="212"/>
      <c r="B644" s="231" t="s">
        <v>882</v>
      </c>
      <c r="C644" s="68" t="s">
        <v>260</v>
      </c>
      <c r="D644" s="155">
        <v>0</v>
      </c>
      <c r="E644" s="155">
        <v>117</v>
      </c>
      <c r="F644" s="581">
        <v>0</v>
      </c>
      <c r="G644" s="155">
        <f t="shared" si="113"/>
        <v>117</v>
      </c>
      <c r="H644" s="155"/>
      <c r="I644" s="296"/>
      <c r="J644" s="296"/>
      <c r="K644" s="300"/>
      <c r="L644" s="300"/>
      <c r="M644" s="537"/>
    </row>
    <row r="645" spans="1:13" s="85" customFormat="1" ht="15" customHeight="1">
      <c r="A645" s="212"/>
      <c r="B645" s="231" t="s">
        <v>984</v>
      </c>
      <c r="C645" s="68" t="s">
        <v>261</v>
      </c>
      <c r="D645" s="155">
        <v>3850</v>
      </c>
      <c r="E645" s="155">
        <v>3400</v>
      </c>
      <c r="F645" s="581">
        <f>E645/D645</f>
        <v>0.8831168831168831</v>
      </c>
      <c r="G645" s="155">
        <f t="shared" si="113"/>
        <v>3400</v>
      </c>
      <c r="H645" s="155"/>
      <c r="I645" s="296"/>
      <c r="J645" s="296"/>
      <c r="K645" s="300"/>
      <c r="L645" s="300"/>
      <c r="M645" s="537"/>
    </row>
    <row r="646" spans="1:13" s="85" customFormat="1" ht="15" customHeight="1">
      <c r="A646" s="212"/>
      <c r="B646" s="231" t="s">
        <v>883</v>
      </c>
      <c r="C646" s="68" t="s">
        <v>261</v>
      </c>
      <c r="D646" s="155">
        <v>0</v>
      </c>
      <c r="E646" s="155">
        <v>600</v>
      </c>
      <c r="F646" s="581">
        <v>0</v>
      </c>
      <c r="G646" s="155">
        <f t="shared" si="113"/>
        <v>600</v>
      </c>
      <c r="H646" s="155"/>
      <c r="I646" s="296"/>
      <c r="J646" s="296"/>
      <c r="K646" s="300"/>
      <c r="L646" s="300"/>
      <c r="M646" s="537"/>
    </row>
    <row r="647" spans="1:13" s="84" customFormat="1" ht="24.75" customHeight="1">
      <c r="A647" s="226" t="s">
        <v>276</v>
      </c>
      <c r="B647" s="232"/>
      <c r="C647" s="118" t="s">
        <v>277</v>
      </c>
      <c r="D647" s="298">
        <f>D648+D666+D687+D706+D708+D712+D714</f>
        <v>2584750</v>
      </c>
      <c r="E647" s="298">
        <f>E648+E666+E687+E706+E708+E712+E714</f>
        <v>2586597</v>
      </c>
      <c r="F647" s="203">
        <f>E647/D647</f>
        <v>1.0007145758777445</v>
      </c>
      <c r="G647" s="298">
        <f>G648+G666+G687+G708+G712+G714+G706</f>
        <v>2586597</v>
      </c>
      <c r="H647" s="298">
        <f aca="true" t="shared" si="114" ref="H647:M647">H648+H666+H687+H708+H712+H714+H706</f>
        <v>1759470</v>
      </c>
      <c r="I647" s="298">
        <f t="shared" si="114"/>
        <v>313124</v>
      </c>
      <c r="J647" s="298">
        <f t="shared" si="114"/>
        <v>96247</v>
      </c>
      <c r="K647" s="298">
        <f t="shared" si="114"/>
        <v>0</v>
      </c>
      <c r="L647" s="298">
        <f t="shared" si="114"/>
        <v>0</v>
      </c>
      <c r="M647" s="299">
        <f t="shared" si="114"/>
        <v>0</v>
      </c>
    </row>
    <row r="648" spans="1:13" s="85" customFormat="1" ht="24" customHeight="1">
      <c r="A648" s="210" t="s">
        <v>278</v>
      </c>
      <c r="B648" s="237"/>
      <c r="C648" s="130" t="s">
        <v>279</v>
      </c>
      <c r="D648" s="294">
        <f>SUM(D649:D665)</f>
        <v>1128142</v>
      </c>
      <c r="E648" s="294">
        <f>SUM(E649:E665)</f>
        <v>1046959</v>
      </c>
      <c r="F648" s="235">
        <f>E648/D648</f>
        <v>0.9280383143256788</v>
      </c>
      <c r="G648" s="294">
        <f aca="true" t="shared" si="115" ref="G648:M648">SUM(G649:G665)</f>
        <v>1046959</v>
      </c>
      <c r="H648" s="294">
        <f t="shared" si="115"/>
        <v>779410</v>
      </c>
      <c r="I648" s="294">
        <f t="shared" si="115"/>
        <v>141697</v>
      </c>
      <c r="J648" s="294">
        <f t="shared" si="115"/>
        <v>0</v>
      </c>
      <c r="K648" s="294">
        <f t="shared" si="115"/>
        <v>0</v>
      </c>
      <c r="L648" s="294">
        <f t="shared" si="115"/>
        <v>0</v>
      </c>
      <c r="M648" s="295">
        <f t="shared" si="115"/>
        <v>0</v>
      </c>
    </row>
    <row r="649" spans="1:13" s="85" customFormat="1" ht="15.75" customHeight="1">
      <c r="A649" s="212"/>
      <c r="B649" s="231" t="s">
        <v>2</v>
      </c>
      <c r="C649" s="68" t="s">
        <v>319</v>
      </c>
      <c r="D649" s="155">
        <v>626293</v>
      </c>
      <c r="E649" s="155">
        <v>714634</v>
      </c>
      <c r="F649" s="536">
        <f t="shared" si="111"/>
        <v>1.1410537879235438</v>
      </c>
      <c r="G649" s="155">
        <f aca="true" t="shared" si="116" ref="G649:G665">E649</f>
        <v>714634</v>
      </c>
      <c r="H649" s="155">
        <f>G649</f>
        <v>714634</v>
      </c>
      <c r="I649" s="296"/>
      <c r="J649" s="297"/>
      <c r="K649" s="300"/>
      <c r="L649" s="300"/>
      <c r="M649" s="537"/>
    </row>
    <row r="650" spans="1:13" s="85" customFormat="1" ht="15.75" customHeight="1">
      <c r="A650" s="212"/>
      <c r="B650" s="231" t="s">
        <v>6</v>
      </c>
      <c r="C650" s="68" t="s">
        <v>7</v>
      </c>
      <c r="D650" s="155">
        <v>56055</v>
      </c>
      <c r="E650" s="155">
        <v>64776</v>
      </c>
      <c r="F650" s="536">
        <f t="shared" si="111"/>
        <v>1.1555793417179556</v>
      </c>
      <c r="G650" s="155">
        <f t="shared" si="116"/>
        <v>64776</v>
      </c>
      <c r="H650" s="155">
        <f>G650</f>
        <v>64776</v>
      </c>
      <c r="I650" s="296"/>
      <c r="J650" s="297"/>
      <c r="K650" s="300"/>
      <c r="L650" s="300"/>
      <c r="M650" s="537"/>
    </row>
    <row r="651" spans="1:13" s="85" customFormat="1" ht="15" customHeight="1">
      <c r="A651" s="212"/>
      <c r="B651" s="234" t="s">
        <v>33</v>
      </c>
      <c r="C651" s="68" t="s">
        <v>70</v>
      </c>
      <c r="D651" s="155">
        <v>109391</v>
      </c>
      <c r="E651" s="155">
        <v>122601</v>
      </c>
      <c r="F651" s="536">
        <f t="shared" si="111"/>
        <v>1.1207594774707244</v>
      </c>
      <c r="G651" s="155">
        <f t="shared" si="116"/>
        <v>122601</v>
      </c>
      <c r="H651" s="155"/>
      <c r="I651" s="296">
        <f>G651</f>
        <v>122601</v>
      </c>
      <c r="J651" s="297"/>
      <c r="K651" s="300"/>
      <c r="L651" s="300"/>
      <c r="M651" s="537"/>
    </row>
    <row r="652" spans="1:13" s="85" customFormat="1" ht="16.5" customHeight="1">
      <c r="A652" s="212"/>
      <c r="B652" s="234" t="s">
        <v>8</v>
      </c>
      <c r="C652" s="68" t="s">
        <v>9</v>
      </c>
      <c r="D652" s="155">
        <v>17439</v>
      </c>
      <c r="E652" s="155">
        <v>19096</v>
      </c>
      <c r="F652" s="536">
        <f t="shared" si="111"/>
        <v>1.095016916107575</v>
      </c>
      <c r="G652" s="155">
        <f t="shared" si="116"/>
        <v>19096</v>
      </c>
      <c r="H652" s="155"/>
      <c r="I652" s="296">
        <f>G652</f>
        <v>19096</v>
      </c>
      <c r="J652" s="297"/>
      <c r="K652" s="300"/>
      <c r="L652" s="300"/>
      <c r="M652" s="537"/>
    </row>
    <row r="653" spans="1:13" s="85" customFormat="1" ht="16.5" customHeight="1">
      <c r="A653" s="212"/>
      <c r="B653" s="234" t="s">
        <v>10</v>
      </c>
      <c r="C653" s="68" t="s">
        <v>134</v>
      </c>
      <c r="D653" s="155">
        <v>79400</v>
      </c>
      <c r="E653" s="155">
        <v>42601</v>
      </c>
      <c r="F653" s="536">
        <f t="shared" si="111"/>
        <v>0.536536523929471</v>
      </c>
      <c r="G653" s="155">
        <f t="shared" si="116"/>
        <v>42601</v>
      </c>
      <c r="H653" s="155"/>
      <c r="I653" s="296"/>
      <c r="J653" s="297"/>
      <c r="K653" s="300"/>
      <c r="L653" s="300"/>
      <c r="M653" s="537"/>
    </row>
    <row r="654" spans="1:13" s="85" customFormat="1" ht="14.25" customHeight="1">
      <c r="A654" s="212"/>
      <c r="B654" s="234" t="s">
        <v>12</v>
      </c>
      <c r="C654" s="68" t="s">
        <v>93</v>
      </c>
      <c r="D654" s="155">
        <v>5600</v>
      </c>
      <c r="E654" s="155">
        <v>6720</v>
      </c>
      <c r="F654" s="536">
        <f t="shared" si="111"/>
        <v>1.2</v>
      </c>
      <c r="G654" s="155">
        <f t="shared" si="116"/>
        <v>6720</v>
      </c>
      <c r="H654" s="155"/>
      <c r="I654" s="296"/>
      <c r="J654" s="297"/>
      <c r="K654" s="300"/>
      <c r="L654" s="300"/>
      <c r="M654" s="537"/>
    </row>
    <row r="655" spans="1:13" s="85" customFormat="1" ht="15.75" customHeight="1">
      <c r="A655" s="212"/>
      <c r="B655" s="234" t="s">
        <v>14</v>
      </c>
      <c r="C655" s="68" t="s">
        <v>94</v>
      </c>
      <c r="D655" s="155">
        <v>164598</v>
      </c>
      <c r="E655" s="155">
        <v>0</v>
      </c>
      <c r="F655" s="536">
        <f t="shared" si="111"/>
        <v>0</v>
      </c>
      <c r="G655" s="155">
        <f t="shared" si="116"/>
        <v>0</v>
      </c>
      <c r="H655" s="155"/>
      <c r="I655" s="296"/>
      <c r="J655" s="297"/>
      <c r="K655" s="300"/>
      <c r="L655" s="300"/>
      <c r="M655" s="537"/>
    </row>
    <row r="656" spans="1:13" s="85" customFormat="1" ht="15.75" customHeight="1">
      <c r="A656" s="212"/>
      <c r="B656" s="234" t="s">
        <v>76</v>
      </c>
      <c r="C656" s="68" t="s">
        <v>77</v>
      </c>
      <c r="D656" s="155">
        <v>1500</v>
      </c>
      <c r="E656" s="155">
        <v>1544</v>
      </c>
      <c r="F656" s="536">
        <f t="shared" si="111"/>
        <v>1.0293333333333334</v>
      </c>
      <c r="G656" s="155">
        <f t="shared" si="116"/>
        <v>1544</v>
      </c>
      <c r="H656" s="155"/>
      <c r="I656" s="296"/>
      <c r="J656" s="297"/>
      <c r="K656" s="300"/>
      <c r="L656" s="300"/>
      <c r="M656" s="537"/>
    </row>
    <row r="657" spans="1:13" s="85" customFormat="1" ht="15" customHeight="1">
      <c r="A657" s="212"/>
      <c r="B657" s="234" t="s">
        <v>16</v>
      </c>
      <c r="C657" s="68" t="s">
        <v>95</v>
      </c>
      <c r="D657" s="155">
        <v>13155</v>
      </c>
      <c r="E657" s="155">
        <v>13536</v>
      </c>
      <c r="F657" s="536">
        <f t="shared" si="111"/>
        <v>1.0289623717217788</v>
      </c>
      <c r="G657" s="155">
        <f t="shared" si="116"/>
        <v>13536</v>
      </c>
      <c r="H657" s="155"/>
      <c r="I657" s="296"/>
      <c r="J657" s="297"/>
      <c r="K657" s="300"/>
      <c r="L657" s="300"/>
      <c r="M657" s="537"/>
    </row>
    <row r="658" spans="1:13" s="85" customFormat="1" ht="15" customHeight="1">
      <c r="A658" s="212"/>
      <c r="B658" s="234" t="s">
        <v>571</v>
      </c>
      <c r="C658" s="69" t="s">
        <v>572</v>
      </c>
      <c r="D658" s="155">
        <v>900</v>
      </c>
      <c r="E658" s="155">
        <v>926</v>
      </c>
      <c r="F658" s="536">
        <f t="shared" si="111"/>
        <v>1.028888888888889</v>
      </c>
      <c r="G658" s="155">
        <f t="shared" si="116"/>
        <v>926</v>
      </c>
      <c r="H658" s="155"/>
      <c r="I658" s="296"/>
      <c r="J658" s="297"/>
      <c r="K658" s="300"/>
      <c r="L658" s="300"/>
      <c r="M658" s="537"/>
    </row>
    <row r="659" spans="1:13" s="85" customFormat="1" ht="15" customHeight="1">
      <c r="A659" s="212"/>
      <c r="B659" s="234" t="s">
        <v>254</v>
      </c>
      <c r="C659" s="68" t="s">
        <v>258</v>
      </c>
      <c r="D659" s="155">
        <v>1000</v>
      </c>
      <c r="E659" s="155">
        <v>1029</v>
      </c>
      <c r="F659" s="536">
        <f t="shared" si="111"/>
        <v>1.029</v>
      </c>
      <c r="G659" s="155">
        <f t="shared" si="116"/>
        <v>1029</v>
      </c>
      <c r="H659" s="155"/>
      <c r="I659" s="296"/>
      <c r="J659" s="297"/>
      <c r="K659" s="300"/>
      <c r="L659" s="300"/>
      <c r="M659" s="537"/>
    </row>
    <row r="660" spans="1:13" s="85" customFormat="1" ht="14.25" customHeight="1">
      <c r="A660" s="212"/>
      <c r="B660" s="234" t="s">
        <v>18</v>
      </c>
      <c r="C660" s="68" t="s">
        <v>19</v>
      </c>
      <c r="D660" s="155">
        <v>3250</v>
      </c>
      <c r="E660" s="155">
        <v>3344</v>
      </c>
      <c r="F660" s="536">
        <f t="shared" si="111"/>
        <v>1.0289230769230768</v>
      </c>
      <c r="G660" s="155">
        <f t="shared" si="116"/>
        <v>3344</v>
      </c>
      <c r="H660" s="155"/>
      <c r="I660" s="296"/>
      <c r="J660" s="297"/>
      <c r="K660" s="300"/>
      <c r="L660" s="300"/>
      <c r="M660" s="537"/>
    </row>
    <row r="661" spans="1:13" s="85" customFormat="1" ht="13.5" customHeight="1">
      <c r="A661" s="212"/>
      <c r="B661" s="234" t="s">
        <v>22</v>
      </c>
      <c r="C661" s="68" t="s">
        <v>23</v>
      </c>
      <c r="D661" s="155">
        <v>36119</v>
      </c>
      <c r="E661" s="155">
        <v>40918</v>
      </c>
      <c r="F661" s="536">
        <f t="shared" si="111"/>
        <v>1.132866358426313</v>
      </c>
      <c r="G661" s="155">
        <f t="shared" si="116"/>
        <v>40918</v>
      </c>
      <c r="H661" s="155"/>
      <c r="I661" s="296"/>
      <c r="J661" s="297"/>
      <c r="K661" s="300"/>
      <c r="L661" s="300"/>
      <c r="M661" s="537"/>
    </row>
    <row r="662" spans="1:13" s="85" customFormat="1" ht="13.5" customHeight="1">
      <c r="A662" s="212"/>
      <c r="B662" s="234" t="s">
        <v>38</v>
      </c>
      <c r="C662" s="68" t="s">
        <v>39</v>
      </c>
      <c r="D662" s="155">
        <v>418</v>
      </c>
      <c r="E662" s="155">
        <v>600</v>
      </c>
      <c r="F662" s="536">
        <f t="shared" si="111"/>
        <v>1.4354066985645932</v>
      </c>
      <c r="G662" s="155">
        <f t="shared" si="116"/>
        <v>600</v>
      </c>
      <c r="H662" s="155"/>
      <c r="I662" s="296"/>
      <c r="J662" s="297"/>
      <c r="K662" s="300"/>
      <c r="L662" s="300"/>
      <c r="M662" s="537"/>
    </row>
    <row r="663" spans="1:13" s="85" customFormat="1" ht="13.5" customHeight="1">
      <c r="A663" s="212"/>
      <c r="B663" s="234" t="s">
        <v>98</v>
      </c>
      <c r="C663" s="68" t="s">
        <v>431</v>
      </c>
      <c r="D663" s="155">
        <v>10464</v>
      </c>
      <c r="E663" s="155">
        <v>12000</v>
      </c>
      <c r="F663" s="536">
        <f t="shared" si="111"/>
        <v>1.146788990825688</v>
      </c>
      <c r="G663" s="155">
        <f t="shared" si="116"/>
        <v>12000</v>
      </c>
      <c r="H663" s="155"/>
      <c r="I663" s="296"/>
      <c r="J663" s="297"/>
      <c r="K663" s="300"/>
      <c r="L663" s="300"/>
      <c r="M663" s="537"/>
    </row>
    <row r="664" spans="1:13" s="85" customFormat="1" ht="16.5" customHeight="1">
      <c r="A664" s="212"/>
      <c r="B664" s="234" t="s">
        <v>255</v>
      </c>
      <c r="C664" s="68" t="s">
        <v>707</v>
      </c>
      <c r="D664" s="155">
        <v>1000</v>
      </c>
      <c r="E664" s="155">
        <v>1029</v>
      </c>
      <c r="F664" s="536">
        <f t="shared" si="111"/>
        <v>1.029</v>
      </c>
      <c r="G664" s="155">
        <f t="shared" si="116"/>
        <v>1029</v>
      </c>
      <c r="H664" s="155"/>
      <c r="I664" s="296"/>
      <c r="J664" s="297"/>
      <c r="K664" s="300"/>
      <c r="L664" s="300"/>
      <c r="M664" s="537"/>
    </row>
    <row r="665" spans="1:13" s="85" customFormat="1" ht="15.75" customHeight="1">
      <c r="A665" s="212"/>
      <c r="B665" s="234" t="s">
        <v>256</v>
      </c>
      <c r="C665" s="68" t="s">
        <v>260</v>
      </c>
      <c r="D665" s="155">
        <v>1560</v>
      </c>
      <c r="E665" s="155">
        <v>1605</v>
      </c>
      <c r="F665" s="536">
        <f t="shared" si="111"/>
        <v>1.0288461538461537</v>
      </c>
      <c r="G665" s="155">
        <f t="shared" si="116"/>
        <v>1605</v>
      </c>
      <c r="H665" s="155"/>
      <c r="I665" s="296"/>
      <c r="J665" s="297"/>
      <c r="K665" s="300"/>
      <c r="L665" s="300"/>
      <c r="M665" s="537"/>
    </row>
    <row r="666" spans="1:13" s="85" customFormat="1" ht="18.75" customHeight="1">
      <c r="A666" s="210" t="s">
        <v>281</v>
      </c>
      <c r="B666" s="237"/>
      <c r="C666" s="132" t="s">
        <v>282</v>
      </c>
      <c r="D666" s="294">
        <f>SUM(D667:D686)</f>
        <v>473526</v>
      </c>
      <c r="E666" s="294">
        <f>SUM(E667:E686)</f>
        <v>559933</v>
      </c>
      <c r="F666" s="235">
        <f>E666/D666</f>
        <v>1.1824757246698174</v>
      </c>
      <c r="G666" s="294">
        <f>SUM(G667:G686)</f>
        <v>559933</v>
      </c>
      <c r="H666" s="294">
        <f aca="true" t="shared" si="117" ref="H666:M666">SUM(H667:H686)</f>
        <v>343381</v>
      </c>
      <c r="I666" s="294">
        <f t="shared" si="117"/>
        <v>61252</v>
      </c>
      <c r="J666" s="294">
        <f t="shared" si="117"/>
        <v>96247</v>
      </c>
      <c r="K666" s="294">
        <f t="shared" si="117"/>
        <v>0</v>
      </c>
      <c r="L666" s="294">
        <f t="shared" si="117"/>
        <v>0</v>
      </c>
      <c r="M666" s="295">
        <f t="shared" si="117"/>
        <v>0</v>
      </c>
    </row>
    <row r="667" spans="1:13" s="85" customFormat="1" ht="18.75" customHeight="1">
      <c r="A667" s="556"/>
      <c r="B667" s="557" t="s">
        <v>130</v>
      </c>
      <c r="C667" s="68" t="s">
        <v>975</v>
      </c>
      <c r="D667" s="307">
        <v>0</v>
      </c>
      <c r="E667" s="307">
        <v>96247</v>
      </c>
      <c r="F667" s="581">
        <v>0</v>
      </c>
      <c r="G667" s="307">
        <f>E667</f>
        <v>96247</v>
      </c>
      <c r="H667" s="307"/>
      <c r="I667" s="307"/>
      <c r="J667" s="307">
        <f>G667</f>
        <v>96247</v>
      </c>
      <c r="K667" s="307"/>
      <c r="L667" s="307"/>
      <c r="M667" s="360"/>
    </row>
    <row r="668" spans="1:13" s="85" customFormat="1" ht="14.25" customHeight="1">
      <c r="A668" s="212"/>
      <c r="B668" s="234" t="s">
        <v>682</v>
      </c>
      <c r="C668" s="68" t="s">
        <v>137</v>
      </c>
      <c r="D668" s="155">
        <v>386</v>
      </c>
      <c r="E668" s="155">
        <v>440</v>
      </c>
      <c r="F668" s="536">
        <v>0</v>
      </c>
      <c r="G668" s="155">
        <f>E668</f>
        <v>440</v>
      </c>
      <c r="H668" s="155"/>
      <c r="I668" s="296"/>
      <c r="J668" s="297"/>
      <c r="K668" s="300"/>
      <c r="L668" s="300"/>
      <c r="M668" s="537"/>
    </row>
    <row r="669" spans="1:13" s="85" customFormat="1" ht="15" customHeight="1">
      <c r="A669" s="212"/>
      <c r="B669" s="231" t="s">
        <v>2</v>
      </c>
      <c r="C669" s="68" t="s">
        <v>651</v>
      </c>
      <c r="D669" s="155">
        <v>319693</v>
      </c>
      <c r="E669" s="155">
        <v>315597</v>
      </c>
      <c r="F669" s="536">
        <f t="shared" si="111"/>
        <v>0.9871877082075616</v>
      </c>
      <c r="G669" s="155">
        <f aca="true" t="shared" si="118" ref="G669:G686">E669</f>
        <v>315597</v>
      </c>
      <c r="H669" s="155">
        <f>G669</f>
        <v>315597</v>
      </c>
      <c r="I669" s="296"/>
      <c r="J669" s="297"/>
      <c r="K669" s="300"/>
      <c r="L669" s="300"/>
      <c r="M669" s="537"/>
    </row>
    <row r="670" spans="1:13" s="85" customFormat="1" ht="16.5" customHeight="1">
      <c r="A670" s="212"/>
      <c r="B670" s="231" t="s">
        <v>6</v>
      </c>
      <c r="C670" s="68" t="s">
        <v>7</v>
      </c>
      <c r="D670" s="155">
        <v>23625</v>
      </c>
      <c r="E670" s="155">
        <v>26784</v>
      </c>
      <c r="F670" s="536">
        <f t="shared" si="111"/>
        <v>1.1337142857142857</v>
      </c>
      <c r="G670" s="155">
        <f t="shared" si="118"/>
        <v>26784</v>
      </c>
      <c r="H670" s="155">
        <f>G670</f>
        <v>26784</v>
      </c>
      <c r="I670" s="296"/>
      <c r="J670" s="297"/>
      <c r="K670" s="300"/>
      <c r="L670" s="300"/>
      <c r="M670" s="537"/>
    </row>
    <row r="671" spans="1:13" s="85" customFormat="1" ht="15" customHeight="1">
      <c r="A671" s="212"/>
      <c r="B671" s="234" t="s">
        <v>56</v>
      </c>
      <c r="C671" s="68" t="s">
        <v>70</v>
      </c>
      <c r="D671" s="155">
        <v>54232</v>
      </c>
      <c r="E671" s="155">
        <v>52864</v>
      </c>
      <c r="F671" s="536">
        <f t="shared" si="111"/>
        <v>0.9747750405664553</v>
      </c>
      <c r="G671" s="155">
        <f t="shared" si="118"/>
        <v>52864</v>
      </c>
      <c r="H671" s="155"/>
      <c r="I671" s="296">
        <f>G671</f>
        <v>52864</v>
      </c>
      <c r="J671" s="297"/>
      <c r="K671" s="300"/>
      <c r="L671" s="300"/>
      <c r="M671" s="537"/>
    </row>
    <row r="672" spans="1:13" s="85" customFormat="1" ht="14.25" customHeight="1">
      <c r="A672" s="212"/>
      <c r="B672" s="234" t="s">
        <v>8</v>
      </c>
      <c r="C672" s="68" t="s">
        <v>9</v>
      </c>
      <c r="D672" s="155">
        <v>8535</v>
      </c>
      <c r="E672" s="155">
        <v>8388</v>
      </c>
      <c r="F672" s="536">
        <f t="shared" si="111"/>
        <v>0.9827768014059753</v>
      </c>
      <c r="G672" s="155">
        <f t="shared" si="118"/>
        <v>8388</v>
      </c>
      <c r="H672" s="155"/>
      <c r="I672" s="296">
        <f>G672</f>
        <v>8388</v>
      </c>
      <c r="J672" s="297"/>
      <c r="K672" s="300"/>
      <c r="L672" s="300"/>
      <c r="M672" s="537"/>
    </row>
    <row r="673" spans="1:13" s="85" customFormat="1" ht="14.25" customHeight="1">
      <c r="A673" s="212"/>
      <c r="B673" s="234" t="s">
        <v>569</v>
      </c>
      <c r="C673" s="68" t="s">
        <v>570</v>
      </c>
      <c r="D673" s="155">
        <v>10600</v>
      </c>
      <c r="E673" s="155">
        <v>1000</v>
      </c>
      <c r="F673" s="536">
        <f t="shared" si="111"/>
        <v>0.09433962264150944</v>
      </c>
      <c r="G673" s="155">
        <f t="shared" si="118"/>
        <v>1000</v>
      </c>
      <c r="H673" s="155">
        <f>G673</f>
        <v>1000</v>
      </c>
      <c r="I673" s="296"/>
      <c r="J673" s="297"/>
      <c r="K673" s="300"/>
      <c r="L673" s="300"/>
      <c r="M673" s="537"/>
    </row>
    <row r="674" spans="1:13" s="85" customFormat="1" ht="14.25" customHeight="1">
      <c r="A674" s="212"/>
      <c r="B674" s="234" t="s">
        <v>10</v>
      </c>
      <c r="C674" s="68" t="s">
        <v>134</v>
      </c>
      <c r="D674" s="155">
        <v>9067</v>
      </c>
      <c r="E674" s="155">
        <v>8800</v>
      </c>
      <c r="F674" s="536">
        <f t="shared" si="111"/>
        <v>0.9705525532149554</v>
      </c>
      <c r="G674" s="155">
        <f t="shared" si="118"/>
        <v>8800</v>
      </c>
      <c r="H674" s="155"/>
      <c r="I674" s="296"/>
      <c r="J674" s="297"/>
      <c r="K674" s="300"/>
      <c r="L674" s="300"/>
      <c r="M674" s="537"/>
    </row>
    <row r="675" spans="1:13" s="85" customFormat="1" ht="15" customHeight="1">
      <c r="A675" s="212"/>
      <c r="B675" s="234" t="s">
        <v>128</v>
      </c>
      <c r="C675" s="68" t="s">
        <v>236</v>
      </c>
      <c r="D675" s="155">
        <v>3000</v>
      </c>
      <c r="E675" s="155">
        <v>3087</v>
      </c>
      <c r="F675" s="536">
        <f t="shared" si="111"/>
        <v>1.029</v>
      </c>
      <c r="G675" s="155">
        <f t="shared" si="118"/>
        <v>3087</v>
      </c>
      <c r="H675" s="155"/>
      <c r="I675" s="296"/>
      <c r="J675" s="297"/>
      <c r="K675" s="300"/>
      <c r="L675" s="300"/>
      <c r="M675" s="537"/>
    </row>
    <row r="676" spans="1:13" s="85" customFormat="1" ht="15.75" customHeight="1">
      <c r="A676" s="212"/>
      <c r="B676" s="234" t="s">
        <v>12</v>
      </c>
      <c r="C676" s="68" t="s">
        <v>93</v>
      </c>
      <c r="D676" s="155">
        <v>11220</v>
      </c>
      <c r="E676" s="155">
        <v>13464</v>
      </c>
      <c r="F676" s="536">
        <f t="shared" si="111"/>
        <v>1.2</v>
      </c>
      <c r="G676" s="155">
        <f t="shared" si="118"/>
        <v>13464</v>
      </c>
      <c r="H676" s="155"/>
      <c r="I676" s="296"/>
      <c r="J676" s="297"/>
      <c r="K676" s="300"/>
      <c r="L676" s="300"/>
      <c r="M676" s="537"/>
    </row>
    <row r="677" spans="1:13" s="85" customFormat="1" ht="14.25" customHeight="1">
      <c r="A677" s="212"/>
      <c r="B677" s="234" t="s">
        <v>14</v>
      </c>
      <c r="C677" s="68" t="s">
        <v>94</v>
      </c>
      <c r="D677" s="155">
        <v>400</v>
      </c>
      <c r="E677" s="155">
        <v>0</v>
      </c>
      <c r="F677" s="536">
        <f t="shared" si="111"/>
        <v>0</v>
      </c>
      <c r="G677" s="155">
        <f t="shared" si="118"/>
        <v>0</v>
      </c>
      <c r="H677" s="155"/>
      <c r="I677" s="296"/>
      <c r="J677" s="297"/>
      <c r="K677" s="300"/>
      <c r="L677" s="300"/>
      <c r="M677" s="537"/>
    </row>
    <row r="678" spans="1:13" s="85" customFormat="1" ht="15.75" customHeight="1">
      <c r="A678" s="212"/>
      <c r="B678" s="234" t="s">
        <v>76</v>
      </c>
      <c r="C678" s="68" t="s">
        <v>77</v>
      </c>
      <c r="D678" s="155">
        <v>900</v>
      </c>
      <c r="E678" s="155">
        <v>940</v>
      </c>
      <c r="F678" s="536">
        <f t="shared" si="111"/>
        <v>1.0444444444444445</v>
      </c>
      <c r="G678" s="155">
        <f t="shared" si="118"/>
        <v>940</v>
      </c>
      <c r="H678" s="155"/>
      <c r="I678" s="296"/>
      <c r="J678" s="297"/>
      <c r="K678" s="300"/>
      <c r="L678" s="300"/>
      <c r="M678" s="537"/>
    </row>
    <row r="679" spans="1:13" s="85" customFormat="1" ht="15" customHeight="1">
      <c r="A679" s="212"/>
      <c r="B679" s="234" t="s">
        <v>16</v>
      </c>
      <c r="C679" s="68" t="s">
        <v>95</v>
      </c>
      <c r="D679" s="155">
        <v>3960</v>
      </c>
      <c r="E679" s="155">
        <v>3700</v>
      </c>
      <c r="F679" s="536">
        <f t="shared" si="111"/>
        <v>0.9343434343434344</v>
      </c>
      <c r="G679" s="155">
        <f t="shared" si="118"/>
        <v>3700</v>
      </c>
      <c r="H679" s="155"/>
      <c r="I679" s="296"/>
      <c r="J679" s="297"/>
      <c r="K679" s="300"/>
      <c r="L679" s="300"/>
      <c r="M679" s="537"/>
    </row>
    <row r="680" spans="1:13" s="85" customFormat="1" ht="15" customHeight="1">
      <c r="A680" s="212"/>
      <c r="B680" s="234" t="s">
        <v>571</v>
      </c>
      <c r="C680" s="68" t="s">
        <v>423</v>
      </c>
      <c r="D680" s="155">
        <v>672</v>
      </c>
      <c r="E680" s="155">
        <v>672</v>
      </c>
      <c r="F680" s="536">
        <f t="shared" si="111"/>
        <v>1</v>
      </c>
      <c r="G680" s="155">
        <f t="shared" si="118"/>
        <v>672</v>
      </c>
      <c r="H680" s="155"/>
      <c r="I680" s="296"/>
      <c r="J680" s="297"/>
      <c r="K680" s="300"/>
      <c r="L680" s="300"/>
      <c r="M680" s="537"/>
    </row>
    <row r="681" spans="1:13" s="85" customFormat="1" ht="15" customHeight="1">
      <c r="A681" s="212"/>
      <c r="B681" s="234" t="s">
        <v>254</v>
      </c>
      <c r="C681" s="68" t="s">
        <v>258</v>
      </c>
      <c r="D681" s="155">
        <v>1834</v>
      </c>
      <c r="E681" s="155">
        <v>1834</v>
      </c>
      <c r="F681" s="536">
        <f aca="true" t="shared" si="119" ref="F681:F733">E681/D681</f>
        <v>1</v>
      </c>
      <c r="G681" s="155">
        <f t="shared" si="118"/>
        <v>1834</v>
      </c>
      <c r="H681" s="155"/>
      <c r="I681" s="296"/>
      <c r="J681" s="297"/>
      <c r="K681" s="300"/>
      <c r="L681" s="300"/>
      <c r="M681" s="537"/>
    </row>
    <row r="682" spans="1:13" s="85" customFormat="1" ht="14.25" customHeight="1">
      <c r="A682" s="212"/>
      <c r="B682" s="234" t="s">
        <v>18</v>
      </c>
      <c r="C682" s="68" t="s">
        <v>19</v>
      </c>
      <c r="D682" s="155">
        <v>3000</v>
      </c>
      <c r="E682" s="155">
        <v>3000</v>
      </c>
      <c r="F682" s="536">
        <f t="shared" si="119"/>
        <v>1</v>
      </c>
      <c r="G682" s="155">
        <f t="shared" si="118"/>
        <v>3000</v>
      </c>
      <c r="H682" s="155"/>
      <c r="I682" s="296"/>
      <c r="J682" s="297"/>
      <c r="K682" s="300"/>
      <c r="L682" s="300"/>
      <c r="M682" s="537"/>
    </row>
    <row r="683" spans="1:13" s="85" customFormat="1" ht="13.5" customHeight="1">
      <c r="A683" s="212"/>
      <c r="B683" s="231" t="s">
        <v>22</v>
      </c>
      <c r="C683" s="68" t="s">
        <v>23</v>
      </c>
      <c r="D683" s="155">
        <v>18202</v>
      </c>
      <c r="E683" s="155">
        <v>19305</v>
      </c>
      <c r="F683" s="536">
        <f t="shared" si="119"/>
        <v>1.0605977365124712</v>
      </c>
      <c r="G683" s="155">
        <f t="shared" si="118"/>
        <v>19305</v>
      </c>
      <c r="H683" s="155"/>
      <c r="I683" s="296"/>
      <c r="J683" s="297"/>
      <c r="K683" s="300"/>
      <c r="L683" s="300"/>
      <c r="M683" s="537"/>
    </row>
    <row r="684" spans="1:13" s="85" customFormat="1" ht="14.25" customHeight="1">
      <c r="A684" s="212"/>
      <c r="B684" s="231" t="s">
        <v>255</v>
      </c>
      <c r="C684" s="68" t="s">
        <v>707</v>
      </c>
      <c r="D684" s="155">
        <v>1200</v>
      </c>
      <c r="E684" s="155">
        <v>1200</v>
      </c>
      <c r="F684" s="536">
        <f t="shared" si="119"/>
        <v>1</v>
      </c>
      <c r="G684" s="155">
        <f t="shared" si="118"/>
        <v>1200</v>
      </c>
      <c r="H684" s="155"/>
      <c r="I684" s="296"/>
      <c r="J684" s="297"/>
      <c r="K684" s="300"/>
      <c r="L684" s="300"/>
      <c r="M684" s="537"/>
    </row>
    <row r="685" spans="1:13" s="85" customFormat="1" ht="15" customHeight="1">
      <c r="A685" s="212"/>
      <c r="B685" s="231" t="s">
        <v>256</v>
      </c>
      <c r="C685" s="68" t="s">
        <v>260</v>
      </c>
      <c r="D685" s="155">
        <v>1240</v>
      </c>
      <c r="E685" s="155">
        <v>800</v>
      </c>
      <c r="F685" s="536">
        <f t="shared" si="119"/>
        <v>0.6451612903225806</v>
      </c>
      <c r="G685" s="155">
        <f t="shared" si="118"/>
        <v>800</v>
      </c>
      <c r="H685" s="155"/>
      <c r="I685" s="296"/>
      <c r="J685" s="297"/>
      <c r="K685" s="300"/>
      <c r="L685" s="300"/>
      <c r="M685" s="537"/>
    </row>
    <row r="686" spans="1:13" s="85" customFormat="1" ht="15" customHeight="1">
      <c r="A686" s="212"/>
      <c r="B686" s="231" t="s">
        <v>257</v>
      </c>
      <c r="C686" s="68" t="s">
        <v>261</v>
      </c>
      <c r="D686" s="155">
        <v>1760</v>
      </c>
      <c r="E686" s="155">
        <v>1811</v>
      </c>
      <c r="F686" s="536">
        <f t="shared" si="119"/>
        <v>1.0289772727272728</v>
      </c>
      <c r="G686" s="155">
        <f t="shared" si="118"/>
        <v>1811</v>
      </c>
      <c r="H686" s="155"/>
      <c r="I686" s="296"/>
      <c r="J686" s="297"/>
      <c r="K686" s="300"/>
      <c r="L686" s="300"/>
      <c r="M686" s="537"/>
    </row>
    <row r="687" spans="1:13" s="85" customFormat="1" ht="20.25" customHeight="1">
      <c r="A687" s="210" t="s">
        <v>283</v>
      </c>
      <c r="B687" s="236"/>
      <c r="C687" s="130" t="s">
        <v>284</v>
      </c>
      <c r="D687" s="294">
        <f>SUM(D688:D705)</f>
        <v>633642</v>
      </c>
      <c r="E687" s="294">
        <f>SUM(E688:E705)</f>
        <v>688292</v>
      </c>
      <c r="F687" s="682">
        <f t="shared" si="119"/>
        <v>1.0862474394058474</v>
      </c>
      <c r="G687" s="294">
        <f aca="true" t="shared" si="120" ref="G687:M687">SUM(G688:G705)</f>
        <v>688292</v>
      </c>
      <c r="H687" s="294">
        <f t="shared" si="120"/>
        <v>452213</v>
      </c>
      <c r="I687" s="294">
        <f t="shared" si="120"/>
        <v>76474</v>
      </c>
      <c r="J687" s="294">
        <f t="shared" si="120"/>
        <v>0</v>
      </c>
      <c r="K687" s="294">
        <f t="shared" si="120"/>
        <v>0</v>
      </c>
      <c r="L687" s="294">
        <f t="shared" si="120"/>
        <v>0</v>
      </c>
      <c r="M687" s="295">
        <f t="shared" si="120"/>
        <v>0</v>
      </c>
    </row>
    <row r="688" spans="1:13" s="85" customFormat="1" ht="15.75" customHeight="1">
      <c r="A688" s="212"/>
      <c r="B688" s="234" t="s">
        <v>682</v>
      </c>
      <c r="C688" s="68" t="s">
        <v>137</v>
      </c>
      <c r="D688" s="155">
        <v>62</v>
      </c>
      <c r="E688" s="155">
        <v>0</v>
      </c>
      <c r="F688" s="536">
        <f t="shared" si="119"/>
        <v>0</v>
      </c>
      <c r="G688" s="155">
        <f>E688</f>
        <v>0</v>
      </c>
      <c r="H688" s="155"/>
      <c r="I688" s="296"/>
      <c r="J688" s="297"/>
      <c r="K688" s="300"/>
      <c r="L688" s="300"/>
      <c r="M688" s="537"/>
    </row>
    <row r="689" spans="1:13" s="85" customFormat="1" ht="15.75" customHeight="1">
      <c r="A689" s="212"/>
      <c r="B689" s="231" t="s">
        <v>2</v>
      </c>
      <c r="C689" s="68" t="s">
        <v>319</v>
      </c>
      <c r="D689" s="155">
        <v>376429</v>
      </c>
      <c r="E689" s="155">
        <v>415105</v>
      </c>
      <c r="F689" s="536">
        <f t="shared" si="119"/>
        <v>1.1027444750537285</v>
      </c>
      <c r="G689" s="155">
        <f aca="true" t="shared" si="121" ref="G689:G705">E689</f>
        <v>415105</v>
      </c>
      <c r="H689" s="155">
        <f>G689</f>
        <v>415105</v>
      </c>
      <c r="I689" s="296"/>
      <c r="J689" s="297"/>
      <c r="K689" s="300"/>
      <c r="L689" s="300"/>
      <c r="M689" s="537"/>
    </row>
    <row r="690" spans="1:13" s="85" customFormat="1" ht="15" customHeight="1">
      <c r="A690" s="212"/>
      <c r="B690" s="231" t="s">
        <v>6</v>
      </c>
      <c r="C690" s="68" t="s">
        <v>7</v>
      </c>
      <c r="D690" s="155">
        <v>24465</v>
      </c>
      <c r="E690" s="155">
        <v>33108</v>
      </c>
      <c r="F690" s="536">
        <f t="shared" si="119"/>
        <v>1.3532801961986511</v>
      </c>
      <c r="G690" s="155">
        <f t="shared" si="121"/>
        <v>33108</v>
      </c>
      <c r="H690" s="155">
        <f>G690</f>
        <v>33108</v>
      </c>
      <c r="I690" s="296"/>
      <c r="J690" s="297"/>
      <c r="K690" s="300"/>
      <c r="L690" s="300"/>
      <c r="M690" s="537"/>
    </row>
    <row r="691" spans="1:13" s="85" customFormat="1" ht="16.5" customHeight="1">
      <c r="A691" s="212"/>
      <c r="B691" s="234" t="s">
        <v>56</v>
      </c>
      <c r="C691" s="68" t="s">
        <v>34</v>
      </c>
      <c r="D691" s="155">
        <v>49050</v>
      </c>
      <c r="E691" s="155">
        <v>66013</v>
      </c>
      <c r="F691" s="536">
        <f t="shared" si="119"/>
        <v>1.3458307849133537</v>
      </c>
      <c r="G691" s="155">
        <f t="shared" si="121"/>
        <v>66013</v>
      </c>
      <c r="H691" s="155"/>
      <c r="I691" s="296">
        <f>G691</f>
        <v>66013</v>
      </c>
      <c r="J691" s="297"/>
      <c r="K691" s="300"/>
      <c r="L691" s="300"/>
      <c r="M691" s="537"/>
    </row>
    <row r="692" spans="1:13" s="85" customFormat="1" ht="13.5" customHeight="1">
      <c r="A692" s="212"/>
      <c r="B692" s="234" t="s">
        <v>8</v>
      </c>
      <c r="C692" s="68" t="s">
        <v>9</v>
      </c>
      <c r="D692" s="155">
        <v>7918</v>
      </c>
      <c r="E692" s="155">
        <v>10461</v>
      </c>
      <c r="F692" s="536">
        <f t="shared" si="119"/>
        <v>1.3211669613538772</v>
      </c>
      <c r="G692" s="155">
        <f t="shared" si="121"/>
        <v>10461</v>
      </c>
      <c r="H692" s="155"/>
      <c r="I692" s="296">
        <f>G692</f>
        <v>10461</v>
      </c>
      <c r="J692" s="297"/>
      <c r="K692" s="300"/>
      <c r="L692" s="300"/>
      <c r="M692" s="537"/>
    </row>
    <row r="693" spans="1:13" s="85" customFormat="1" ht="14.25" customHeight="1">
      <c r="A693" s="212"/>
      <c r="B693" s="234" t="s">
        <v>569</v>
      </c>
      <c r="C693" s="68" t="s">
        <v>570</v>
      </c>
      <c r="D693" s="155">
        <v>6000</v>
      </c>
      <c r="E693" s="155">
        <v>4000</v>
      </c>
      <c r="F693" s="536">
        <f t="shared" si="119"/>
        <v>0.6666666666666666</v>
      </c>
      <c r="G693" s="155">
        <f t="shared" si="121"/>
        <v>4000</v>
      </c>
      <c r="H693" s="155">
        <f>G693</f>
        <v>4000</v>
      </c>
      <c r="I693" s="296"/>
      <c r="J693" s="297"/>
      <c r="K693" s="300"/>
      <c r="L693" s="300"/>
      <c r="M693" s="537"/>
    </row>
    <row r="694" spans="1:13" s="85" customFormat="1" ht="13.5" customHeight="1">
      <c r="A694" s="212"/>
      <c r="B694" s="234" t="s">
        <v>10</v>
      </c>
      <c r="C694" s="68" t="s">
        <v>37</v>
      </c>
      <c r="D694" s="155">
        <v>60093</v>
      </c>
      <c r="E694" s="155">
        <v>38399</v>
      </c>
      <c r="F694" s="536">
        <f t="shared" si="119"/>
        <v>0.6389928943470954</v>
      </c>
      <c r="G694" s="155">
        <f t="shared" si="121"/>
        <v>38399</v>
      </c>
      <c r="H694" s="155"/>
      <c r="I694" s="296"/>
      <c r="J694" s="297"/>
      <c r="K694" s="300"/>
      <c r="L694" s="300"/>
      <c r="M694" s="537"/>
    </row>
    <row r="695" spans="1:13" s="85" customFormat="1" ht="13.5" customHeight="1">
      <c r="A695" s="212"/>
      <c r="B695" s="234" t="s">
        <v>12</v>
      </c>
      <c r="C695" s="68" t="s">
        <v>93</v>
      </c>
      <c r="D695" s="155">
        <v>55700</v>
      </c>
      <c r="E695" s="155">
        <v>60200</v>
      </c>
      <c r="F695" s="536">
        <f t="shared" si="119"/>
        <v>1.0807899461400359</v>
      </c>
      <c r="G695" s="155">
        <f t="shared" si="121"/>
        <v>60200</v>
      </c>
      <c r="H695" s="155"/>
      <c r="I695" s="296"/>
      <c r="J695" s="297"/>
      <c r="K695" s="300"/>
      <c r="L695" s="300"/>
      <c r="M695" s="537"/>
    </row>
    <row r="696" spans="1:13" s="85" customFormat="1" ht="13.5" customHeight="1">
      <c r="A696" s="212"/>
      <c r="B696" s="234" t="s">
        <v>76</v>
      </c>
      <c r="C696" s="68" t="s">
        <v>77</v>
      </c>
      <c r="D696" s="155">
        <v>65</v>
      </c>
      <c r="E696" s="155">
        <v>65</v>
      </c>
      <c r="F696" s="536">
        <f t="shared" si="119"/>
        <v>1</v>
      </c>
      <c r="G696" s="155">
        <f t="shared" si="121"/>
        <v>65</v>
      </c>
      <c r="H696" s="155"/>
      <c r="I696" s="296"/>
      <c r="J696" s="297"/>
      <c r="K696" s="300"/>
      <c r="L696" s="300"/>
      <c r="M696" s="537"/>
    </row>
    <row r="697" spans="1:13" s="85" customFormat="1" ht="13.5" customHeight="1">
      <c r="A697" s="212"/>
      <c r="B697" s="234" t="s">
        <v>16</v>
      </c>
      <c r="C697" s="68" t="s">
        <v>95</v>
      </c>
      <c r="D697" s="155">
        <v>30243</v>
      </c>
      <c r="E697" s="155">
        <v>24532</v>
      </c>
      <c r="F697" s="536">
        <f t="shared" si="119"/>
        <v>0.8111629137321033</v>
      </c>
      <c r="G697" s="155">
        <f t="shared" si="121"/>
        <v>24532</v>
      </c>
      <c r="H697" s="155"/>
      <c r="I697" s="296"/>
      <c r="J697" s="297"/>
      <c r="K697" s="300"/>
      <c r="L697" s="300"/>
      <c r="M697" s="537"/>
    </row>
    <row r="698" spans="1:13" s="85" customFormat="1" ht="13.5" customHeight="1">
      <c r="A698" s="212"/>
      <c r="B698" s="234" t="s">
        <v>571</v>
      </c>
      <c r="C698" s="68" t="s">
        <v>423</v>
      </c>
      <c r="D698" s="155">
        <v>60</v>
      </c>
      <c r="E698" s="155">
        <v>0</v>
      </c>
      <c r="F698" s="536">
        <f t="shared" si="119"/>
        <v>0</v>
      </c>
      <c r="G698" s="155">
        <f t="shared" si="121"/>
        <v>0</v>
      </c>
      <c r="H698" s="155"/>
      <c r="I698" s="296"/>
      <c r="J698" s="297"/>
      <c r="K698" s="300"/>
      <c r="L698" s="300"/>
      <c r="M698" s="537"/>
    </row>
    <row r="699" spans="1:13" s="85" customFormat="1" ht="13.5" customHeight="1">
      <c r="A699" s="212"/>
      <c r="B699" s="234" t="s">
        <v>262</v>
      </c>
      <c r="C699" s="68" t="s">
        <v>258</v>
      </c>
      <c r="D699" s="155">
        <v>30</v>
      </c>
      <c r="E699" s="155">
        <v>0</v>
      </c>
      <c r="F699" s="536">
        <f t="shared" si="119"/>
        <v>0</v>
      </c>
      <c r="G699" s="155">
        <f t="shared" si="121"/>
        <v>0</v>
      </c>
      <c r="H699" s="155"/>
      <c r="I699" s="296"/>
      <c r="J699" s="297"/>
      <c r="K699" s="300"/>
      <c r="L699" s="300"/>
      <c r="M699" s="537"/>
    </row>
    <row r="700" spans="1:13" s="85" customFormat="1" ht="13.5" customHeight="1">
      <c r="A700" s="212"/>
      <c r="B700" s="234" t="s">
        <v>254</v>
      </c>
      <c r="C700" s="68" t="s">
        <v>258</v>
      </c>
      <c r="D700" s="155">
        <v>900</v>
      </c>
      <c r="E700" s="155">
        <v>823</v>
      </c>
      <c r="F700" s="536">
        <f t="shared" si="119"/>
        <v>0.9144444444444444</v>
      </c>
      <c r="G700" s="155">
        <f t="shared" si="121"/>
        <v>823</v>
      </c>
      <c r="H700" s="155"/>
      <c r="I700" s="296"/>
      <c r="J700" s="297"/>
      <c r="K700" s="300"/>
      <c r="L700" s="300"/>
      <c r="M700" s="537"/>
    </row>
    <row r="701" spans="1:13" s="85" customFormat="1" ht="13.5" customHeight="1">
      <c r="A701" s="212"/>
      <c r="B701" s="234" t="s">
        <v>22</v>
      </c>
      <c r="C701" s="68" t="s">
        <v>23</v>
      </c>
      <c r="D701" s="155">
        <v>20143</v>
      </c>
      <c r="E701" s="155">
        <v>23986</v>
      </c>
      <c r="F701" s="536">
        <f t="shared" si="119"/>
        <v>1.1907858809511989</v>
      </c>
      <c r="G701" s="155">
        <f t="shared" si="121"/>
        <v>23986</v>
      </c>
      <c r="H701" s="155"/>
      <c r="I701" s="296"/>
      <c r="J701" s="297"/>
      <c r="K701" s="300"/>
      <c r="L701" s="300"/>
      <c r="M701" s="537"/>
    </row>
    <row r="702" spans="1:13" s="85" customFormat="1" ht="12.75" customHeight="1">
      <c r="A702" s="212"/>
      <c r="B702" s="234" t="s">
        <v>38</v>
      </c>
      <c r="C702" s="68" t="s">
        <v>39</v>
      </c>
      <c r="D702" s="155">
        <v>0</v>
      </c>
      <c r="E702" s="155">
        <v>11400</v>
      </c>
      <c r="F702" s="536">
        <v>0</v>
      </c>
      <c r="G702" s="155">
        <f t="shared" si="121"/>
        <v>11400</v>
      </c>
      <c r="H702" s="155"/>
      <c r="I702" s="296"/>
      <c r="J702" s="297"/>
      <c r="K702" s="300"/>
      <c r="L702" s="300"/>
      <c r="M702" s="537"/>
    </row>
    <row r="703" spans="1:13" s="85" customFormat="1" ht="12.75" customHeight="1">
      <c r="A703" s="212"/>
      <c r="B703" s="234" t="s">
        <v>98</v>
      </c>
      <c r="C703" s="68" t="s">
        <v>431</v>
      </c>
      <c r="D703" s="155">
        <v>2084</v>
      </c>
      <c r="E703" s="155">
        <v>0</v>
      </c>
      <c r="F703" s="536">
        <v>0</v>
      </c>
      <c r="G703" s="155">
        <f t="shared" si="121"/>
        <v>0</v>
      </c>
      <c r="H703" s="155"/>
      <c r="I703" s="296"/>
      <c r="J703" s="297"/>
      <c r="K703" s="300"/>
      <c r="L703" s="300"/>
      <c r="M703" s="537"/>
    </row>
    <row r="704" spans="1:13" s="85" customFormat="1" ht="12.75" customHeight="1">
      <c r="A704" s="212"/>
      <c r="B704" s="234" t="s">
        <v>256</v>
      </c>
      <c r="C704" s="68" t="s">
        <v>260</v>
      </c>
      <c r="D704" s="155">
        <v>200</v>
      </c>
      <c r="E704" s="155">
        <v>200</v>
      </c>
      <c r="F704" s="536">
        <f t="shared" si="119"/>
        <v>1</v>
      </c>
      <c r="G704" s="155">
        <f t="shared" si="121"/>
        <v>200</v>
      </c>
      <c r="H704" s="155"/>
      <c r="I704" s="296"/>
      <c r="J704" s="297"/>
      <c r="K704" s="300"/>
      <c r="L704" s="300"/>
      <c r="M704" s="537"/>
    </row>
    <row r="705" spans="1:13" s="85" customFormat="1" ht="12.75" customHeight="1">
      <c r="A705" s="212"/>
      <c r="B705" s="234" t="s">
        <v>257</v>
      </c>
      <c r="C705" s="68" t="s">
        <v>261</v>
      </c>
      <c r="D705" s="155">
        <v>200</v>
      </c>
      <c r="E705" s="155">
        <v>0</v>
      </c>
      <c r="F705" s="536">
        <f t="shared" si="119"/>
        <v>0</v>
      </c>
      <c r="G705" s="155">
        <f t="shared" si="121"/>
        <v>0</v>
      </c>
      <c r="H705" s="155"/>
      <c r="I705" s="296"/>
      <c r="J705" s="297"/>
      <c r="K705" s="300"/>
      <c r="L705" s="300"/>
      <c r="M705" s="537"/>
    </row>
    <row r="706" spans="1:13" s="85" customFormat="1" ht="19.5" customHeight="1">
      <c r="A706" s="210" t="s">
        <v>285</v>
      </c>
      <c r="B706" s="238"/>
      <c r="C706" s="130" t="s">
        <v>286</v>
      </c>
      <c r="D706" s="294">
        <f>SUM(D707:D707)</f>
        <v>24000</v>
      </c>
      <c r="E706" s="294">
        <f>SUM(E707:E707)</f>
        <v>15000</v>
      </c>
      <c r="F706" s="682">
        <f t="shared" si="119"/>
        <v>0.625</v>
      </c>
      <c r="G706" s="294">
        <f aca="true" t="shared" si="122" ref="G706:M706">SUM(G707:G707)</f>
        <v>15000</v>
      </c>
      <c r="H706" s="294">
        <f t="shared" si="122"/>
        <v>0</v>
      </c>
      <c r="I706" s="294">
        <f t="shared" si="122"/>
        <v>0</v>
      </c>
      <c r="J706" s="294">
        <f t="shared" si="122"/>
        <v>0</v>
      </c>
      <c r="K706" s="294">
        <f t="shared" si="122"/>
        <v>0</v>
      </c>
      <c r="L706" s="294">
        <f t="shared" si="122"/>
        <v>0</v>
      </c>
      <c r="M706" s="295">
        <f t="shared" si="122"/>
        <v>0</v>
      </c>
    </row>
    <row r="707" spans="1:13" s="85" customFormat="1" ht="14.25" customHeight="1">
      <c r="A707" s="212"/>
      <c r="B707" s="234" t="s">
        <v>674</v>
      </c>
      <c r="C707" s="68" t="s">
        <v>322</v>
      </c>
      <c r="D707" s="155">
        <v>24000</v>
      </c>
      <c r="E707" s="155">
        <v>15000</v>
      </c>
      <c r="F707" s="536">
        <f t="shared" si="119"/>
        <v>0.625</v>
      </c>
      <c r="G707" s="155">
        <f>E707</f>
        <v>15000</v>
      </c>
      <c r="H707" s="155"/>
      <c r="I707" s="296"/>
      <c r="J707" s="296"/>
      <c r="K707" s="300"/>
      <c r="L707" s="300"/>
      <c r="M707" s="537"/>
    </row>
    <row r="708" spans="1:13" s="85" customFormat="1" ht="23.25" customHeight="1">
      <c r="A708" s="210" t="s">
        <v>287</v>
      </c>
      <c r="B708" s="236"/>
      <c r="C708" s="130" t="s">
        <v>288</v>
      </c>
      <c r="D708" s="294">
        <f>SUM(D709:D711)</f>
        <v>2400</v>
      </c>
      <c r="E708" s="294">
        <f>SUM(E709:E711)</f>
        <v>3000</v>
      </c>
      <c r="F708" s="682">
        <f t="shared" si="119"/>
        <v>1.25</v>
      </c>
      <c r="G708" s="294">
        <f aca="true" t="shared" si="123" ref="G708:M708">SUM(G709:G711)</f>
        <v>3000</v>
      </c>
      <c r="H708" s="294">
        <f t="shared" si="123"/>
        <v>2000</v>
      </c>
      <c r="I708" s="294">
        <f t="shared" si="123"/>
        <v>0</v>
      </c>
      <c r="J708" s="294">
        <f t="shared" si="123"/>
        <v>0</v>
      </c>
      <c r="K708" s="294">
        <f t="shared" si="123"/>
        <v>0</v>
      </c>
      <c r="L708" s="294">
        <f t="shared" si="123"/>
        <v>0</v>
      </c>
      <c r="M708" s="295">
        <f t="shared" si="123"/>
        <v>0</v>
      </c>
    </row>
    <row r="709" spans="1:13" s="85" customFormat="1" ht="13.5" customHeight="1">
      <c r="A709" s="212"/>
      <c r="B709" s="231" t="s">
        <v>569</v>
      </c>
      <c r="C709" s="68" t="s">
        <v>570</v>
      </c>
      <c r="D709" s="155">
        <v>1400</v>
      </c>
      <c r="E709" s="155">
        <v>2000</v>
      </c>
      <c r="F709" s="536">
        <f t="shared" si="119"/>
        <v>1.4285714285714286</v>
      </c>
      <c r="G709" s="155">
        <f>E709</f>
        <v>2000</v>
      </c>
      <c r="H709" s="155">
        <f>G709</f>
        <v>2000</v>
      </c>
      <c r="I709" s="296"/>
      <c r="J709" s="297">
        <v>0</v>
      </c>
      <c r="K709" s="300"/>
      <c r="L709" s="300"/>
      <c r="M709" s="537"/>
    </row>
    <row r="710" spans="1:13" s="85" customFormat="1" ht="13.5" customHeight="1">
      <c r="A710" s="212"/>
      <c r="B710" s="231" t="s">
        <v>10</v>
      </c>
      <c r="C710" s="68" t="s">
        <v>37</v>
      </c>
      <c r="D710" s="155">
        <v>600</v>
      </c>
      <c r="E710" s="155">
        <v>600</v>
      </c>
      <c r="F710" s="536">
        <f t="shared" si="119"/>
        <v>1</v>
      </c>
      <c r="G710" s="155">
        <f>E710</f>
        <v>600</v>
      </c>
      <c r="H710" s="155">
        <v>0</v>
      </c>
      <c r="I710" s="296"/>
      <c r="J710" s="297">
        <v>0</v>
      </c>
      <c r="K710" s="300"/>
      <c r="L710" s="300"/>
      <c r="M710" s="537"/>
    </row>
    <row r="711" spans="1:13" s="85" customFormat="1" ht="15" customHeight="1">
      <c r="A711" s="212"/>
      <c r="B711" s="231" t="s">
        <v>16</v>
      </c>
      <c r="C711" s="68" t="s">
        <v>17</v>
      </c>
      <c r="D711" s="155">
        <v>400</v>
      </c>
      <c r="E711" s="155">
        <v>400</v>
      </c>
      <c r="F711" s="536">
        <f t="shared" si="119"/>
        <v>1</v>
      </c>
      <c r="G711" s="155">
        <f>E711</f>
        <v>400</v>
      </c>
      <c r="H711" s="155">
        <v>0</v>
      </c>
      <c r="I711" s="296"/>
      <c r="J711" s="297">
        <v>0</v>
      </c>
      <c r="K711" s="300"/>
      <c r="L711" s="300"/>
      <c r="M711" s="537"/>
    </row>
    <row r="712" spans="1:13" s="85" customFormat="1" ht="23.25" customHeight="1">
      <c r="A712" s="548" t="s">
        <v>994</v>
      </c>
      <c r="B712" s="558"/>
      <c r="C712" s="534" t="s">
        <v>341</v>
      </c>
      <c r="D712" s="535">
        <f>D713</f>
        <v>3292</v>
      </c>
      <c r="E712" s="535">
        <f>E713</f>
        <v>2430</v>
      </c>
      <c r="F712" s="682">
        <f>E712/D712</f>
        <v>0.7381530984204131</v>
      </c>
      <c r="G712" s="535">
        <f>G713</f>
        <v>2430</v>
      </c>
      <c r="H712" s="535">
        <f aca="true" t="shared" si="124" ref="H712:M712">H713</f>
        <v>0</v>
      </c>
      <c r="I712" s="535">
        <f t="shared" si="124"/>
        <v>0</v>
      </c>
      <c r="J712" s="535">
        <f t="shared" si="124"/>
        <v>0</v>
      </c>
      <c r="K712" s="535">
        <f t="shared" si="124"/>
        <v>0</v>
      </c>
      <c r="L712" s="535">
        <f t="shared" si="124"/>
        <v>0</v>
      </c>
      <c r="M712" s="680">
        <f t="shared" si="124"/>
        <v>0</v>
      </c>
    </row>
    <row r="713" spans="1:13" s="85" customFormat="1" ht="15" customHeight="1">
      <c r="A713" s="212"/>
      <c r="B713" s="231" t="s">
        <v>255</v>
      </c>
      <c r="C713" s="68" t="s">
        <v>259</v>
      </c>
      <c r="D713" s="155">
        <v>3292</v>
      </c>
      <c r="E713" s="155">
        <v>2430</v>
      </c>
      <c r="F713" s="536">
        <f>E713/D713</f>
        <v>0.7381530984204131</v>
      </c>
      <c r="G713" s="155">
        <f>E713</f>
        <v>2430</v>
      </c>
      <c r="H713" s="155"/>
      <c r="I713" s="296"/>
      <c r="J713" s="297"/>
      <c r="K713" s="300"/>
      <c r="L713" s="300"/>
      <c r="M713" s="537"/>
    </row>
    <row r="714" spans="1:13" s="85" customFormat="1" ht="17.25" customHeight="1">
      <c r="A714" s="210" t="s">
        <v>289</v>
      </c>
      <c r="B714" s="236"/>
      <c r="C714" s="132" t="s">
        <v>72</v>
      </c>
      <c r="D714" s="294">
        <f>SUM(D715:D723)</f>
        <v>319748</v>
      </c>
      <c r="E714" s="294">
        <f>SUM(E715:E723)</f>
        <v>270983</v>
      </c>
      <c r="F714" s="682">
        <f t="shared" si="119"/>
        <v>0.8474892728023319</v>
      </c>
      <c r="G714" s="294">
        <f>SUM(G715:G723)</f>
        <v>270983</v>
      </c>
      <c r="H714" s="294">
        <f aca="true" t="shared" si="125" ref="H714:M714">SUM(H715:H723)</f>
        <v>182466</v>
      </c>
      <c r="I714" s="294">
        <f t="shared" si="125"/>
        <v>33701</v>
      </c>
      <c r="J714" s="294">
        <f t="shared" si="125"/>
        <v>0</v>
      </c>
      <c r="K714" s="294">
        <f t="shared" si="125"/>
        <v>0</v>
      </c>
      <c r="L714" s="294">
        <f t="shared" si="125"/>
        <v>0</v>
      </c>
      <c r="M714" s="295">
        <f t="shared" si="125"/>
        <v>0</v>
      </c>
    </row>
    <row r="715" spans="1:13" s="85" customFormat="1" ht="17.25" customHeight="1">
      <c r="A715" s="556"/>
      <c r="B715" s="557" t="s">
        <v>682</v>
      </c>
      <c r="C715" s="311" t="s">
        <v>321</v>
      </c>
      <c r="D715" s="307">
        <v>130</v>
      </c>
      <c r="E715" s="307">
        <v>0</v>
      </c>
      <c r="F715" s="581">
        <f>E715/D715</f>
        <v>0</v>
      </c>
      <c r="G715" s="307">
        <f>E715</f>
        <v>0</v>
      </c>
      <c r="H715" s="307"/>
      <c r="I715" s="307"/>
      <c r="J715" s="307"/>
      <c r="K715" s="307"/>
      <c r="L715" s="307"/>
      <c r="M715" s="360"/>
    </row>
    <row r="716" spans="1:13" s="85" customFormat="1" ht="17.25" customHeight="1">
      <c r="A716" s="556"/>
      <c r="B716" s="557" t="s">
        <v>2</v>
      </c>
      <c r="C716" s="311" t="s">
        <v>3</v>
      </c>
      <c r="D716" s="307">
        <v>176545</v>
      </c>
      <c r="E716" s="307">
        <v>172553</v>
      </c>
      <c r="F716" s="581">
        <f aca="true" t="shared" si="126" ref="F716:F723">E716/D716</f>
        <v>0.9773882013084483</v>
      </c>
      <c r="G716" s="307">
        <f aca="true" t="shared" si="127" ref="G716:G723">E716</f>
        <v>172553</v>
      </c>
      <c r="H716" s="307">
        <f>G716</f>
        <v>172553</v>
      </c>
      <c r="I716" s="307"/>
      <c r="J716" s="307"/>
      <c r="K716" s="307"/>
      <c r="L716" s="307"/>
      <c r="M716" s="360"/>
    </row>
    <row r="717" spans="1:13" s="85" customFormat="1" ht="17.25" customHeight="1">
      <c r="A717" s="556"/>
      <c r="B717" s="557" t="s">
        <v>6</v>
      </c>
      <c r="C717" s="68" t="s">
        <v>7</v>
      </c>
      <c r="D717" s="307">
        <v>12411</v>
      </c>
      <c r="E717" s="307">
        <v>9913</v>
      </c>
      <c r="F717" s="581">
        <f t="shared" si="126"/>
        <v>0.7987269357827733</v>
      </c>
      <c r="G717" s="307">
        <f t="shared" si="127"/>
        <v>9913</v>
      </c>
      <c r="H717" s="307">
        <f>G717</f>
        <v>9913</v>
      </c>
      <c r="I717" s="307"/>
      <c r="J717" s="307"/>
      <c r="K717" s="307"/>
      <c r="L717" s="307"/>
      <c r="M717" s="360"/>
    </row>
    <row r="718" spans="1:13" s="85" customFormat="1" ht="17.25" customHeight="1">
      <c r="A718" s="556"/>
      <c r="B718" s="557" t="s">
        <v>33</v>
      </c>
      <c r="C718" s="68" t="s">
        <v>34</v>
      </c>
      <c r="D718" s="307">
        <v>30835</v>
      </c>
      <c r="E718" s="307">
        <v>29231</v>
      </c>
      <c r="F718" s="581">
        <f t="shared" si="126"/>
        <v>0.9479811902059349</v>
      </c>
      <c r="G718" s="307">
        <f t="shared" si="127"/>
        <v>29231</v>
      </c>
      <c r="H718" s="307"/>
      <c r="I718" s="307">
        <f>G718</f>
        <v>29231</v>
      </c>
      <c r="J718" s="307"/>
      <c r="K718" s="307"/>
      <c r="L718" s="307"/>
      <c r="M718" s="360"/>
    </row>
    <row r="719" spans="1:13" s="85" customFormat="1" ht="17.25" customHeight="1">
      <c r="A719" s="556"/>
      <c r="B719" s="557" t="s">
        <v>8</v>
      </c>
      <c r="C719" s="68" t="s">
        <v>9</v>
      </c>
      <c r="D719" s="307">
        <v>4708</v>
      </c>
      <c r="E719" s="307">
        <v>4470</v>
      </c>
      <c r="F719" s="581">
        <f t="shared" si="126"/>
        <v>0.949447748513169</v>
      </c>
      <c r="G719" s="307">
        <f t="shared" si="127"/>
        <v>4470</v>
      </c>
      <c r="H719" s="307"/>
      <c r="I719" s="307">
        <f>G719</f>
        <v>4470</v>
      </c>
      <c r="J719" s="307"/>
      <c r="K719" s="307"/>
      <c r="L719" s="307"/>
      <c r="M719" s="360"/>
    </row>
    <row r="720" spans="1:13" s="85" customFormat="1" ht="17.25" customHeight="1">
      <c r="A720" s="556"/>
      <c r="B720" s="557" t="s">
        <v>995</v>
      </c>
      <c r="C720" s="68" t="s">
        <v>37</v>
      </c>
      <c r="D720" s="307">
        <v>1404</v>
      </c>
      <c r="E720" s="307">
        <v>114</v>
      </c>
      <c r="F720" s="581">
        <f t="shared" si="126"/>
        <v>0.0811965811965812</v>
      </c>
      <c r="G720" s="307">
        <f t="shared" si="127"/>
        <v>114</v>
      </c>
      <c r="H720" s="307"/>
      <c r="I720" s="307"/>
      <c r="J720" s="307"/>
      <c r="K720" s="307"/>
      <c r="L720" s="307"/>
      <c r="M720" s="360"/>
    </row>
    <row r="721" spans="1:13" s="85" customFormat="1" ht="17.25" customHeight="1">
      <c r="A721" s="556"/>
      <c r="B721" s="557" t="s">
        <v>996</v>
      </c>
      <c r="C721" s="68" t="s">
        <v>95</v>
      </c>
      <c r="D721" s="307">
        <v>35200</v>
      </c>
      <c r="E721" s="307">
        <v>2869</v>
      </c>
      <c r="F721" s="581">
        <f t="shared" si="126"/>
        <v>0.08150568181818182</v>
      </c>
      <c r="G721" s="307">
        <f t="shared" si="127"/>
        <v>2869</v>
      </c>
      <c r="H721" s="307"/>
      <c r="I721" s="307"/>
      <c r="J721" s="307"/>
      <c r="K721" s="307"/>
      <c r="L721" s="307"/>
      <c r="M721" s="360"/>
    </row>
    <row r="722" spans="1:13" s="85" customFormat="1" ht="17.25" customHeight="1">
      <c r="A722" s="556"/>
      <c r="B722" s="557" t="s">
        <v>997</v>
      </c>
      <c r="C722" s="311" t="s">
        <v>671</v>
      </c>
      <c r="D722" s="307">
        <v>9257</v>
      </c>
      <c r="E722" s="307">
        <v>754</v>
      </c>
      <c r="F722" s="581">
        <f t="shared" si="126"/>
        <v>0.08145187425731878</v>
      </c>
      <c r="G722" s="307">
        <f t="shared" si="127"/>
        <v>754</v>
      </c>
      <c r="H722" s="307"/>
      <c r="I722" s="307"/>
      <c r="J722" s="307"/>
      <c r="K722" s="307"/>
      <c r="L722" s="307"/>
      <c r="M722" s="360"/>
    </row>
    <row r="723" spans="1:13" s="85" customFormat="1" ht="18.75" customHeight="1">
      <c r="A723" s="212"/>
      <c r="B723" s="231" t="s">
        <v>22</v>
      </c>
      <c r="C723" s="68" t="s">
        <v>23</v>
      </c>
      <c r="D723" s="155">
        <v>49258</v>
      </c>
      <c r="E723" s="155">
        <v>51079</v>
      </c>
      <c r="F723" s="581">
        <f t="shared" si="126"/>
        <v>1.0369686142352512</v>
      </c>
      <c r="G723" s="307">
        <f t="shared" si="127"/>
        <v>51079</v>
      </c>
      <c r="H723" s="155">
        <v>0</v>
      </c>
      <c r="I723" s="296"/>
      <c r="J723" s="297">
        <v>0</v>
      </c>
      <c r="K723" s="300"/>
      <c r="L723" s="300"/>
      <c r="M723" s="537"/>
    </row>
    <row r="724" spans="1:13" s="85" customFormat="1" ht="24" customHeight="1">
      <c r="A724" s="226" t="s">
        <v>290</v>
      </c>
      <c r="B724" s="232"/>
      <c r="C724" s="105" t="s">
        <v>291</v>
      </c>
      <c r="D724" s="298">
        <f aca="true" t="shared" si="128" ref="D724:M724">D725+D727</f>
        <v>40100</v>
      </c>
      <c r="E724" s="298">
        <f t="shared" si="128"/>
        <v>40100</v>
      </c>
      <c r="F724" s="203">
        <f>E724/D724</f>
        <v>1</v>
      </c>
      <c r="G724" s="298">
        <f t="shared" si="128"/>
        <v>40100</v>
      </c>
      <c r="H724" s="298">
        <f t="shared" si="128"/>
        <v>0</v>
      </c>
      <c r="I724" s="298">
        <f t="shared" si="128"/>
        <v>0</v>
      </c>
      <c r="J724" s="298">
        <f t="shared" si="128"/>
        <v>33000</v>
      </c>
      <c r="K724" s="298">
        <f t="shared" si="128"/>
        <v>0</v>
      </c>
      <c r="L724" s="298">
        <f t="shared" si="128"/>
        <v>0</v>
      </c>
      <c r="M724" s="299">
        <f t="shared" si="128"/>
        <v>0</v>
      </c>
    </row>
    <row r="725" spans="1:13" s="85" customFormat="1" ht="15" customHeight="1">
      <c r="A725" s="210" t="s">
        <v>292</v>
      </c>
      <c r="B725" s="236"/>
      <c r="C725" s="130" t="s">
        <v>293</v>
      </c>
      <c r="D725" s="294">
        <f aca="true" t="shared" si="129" ref="D725:M725">D726</f>
        <v>33000</v>
      </c>
      <c r="E725" s="294">
        <f t="shared" si="129"/>
        <v>33000</v>
      </c>
      <c r="F725" s="235">
        <f>E725/D725</f>
        <v>1</v>
      </c>
      <c r="G725" s="294">
        <f t="shared" si="129"/>
        <v>33000</v>
      </c>
      <c r="H725" s="294">
        <f t="shared" si="129"/>
        <v>0</v>
      </c>
      <c r="I725" s="294">
        <f t="shared" si="129"/>
        <v>0</v>
      </c>
      <c r="J725" s="294">
        <f t="shared" si="129"/>
        <v>33000</v>
      </c>
      <c r="K725" s="294">
        <f t="shared" si="129"/>
        <v>0</v>
      </c>
      <c r="L725" s="294">
        <f t="shared" si="129"/>
        <v>0</v>
      </c>
      <c r="M725" s="295">
        <f t="shared" si="129"/>
        <v>0</v>
      </c>
    </row>
    <row r="726" spans="1:13" s="85" customFormat="1" ht="22.5" customHeight="1">
      <c r="A726" s="212"/>
      <c r="B726" s="231" t="s">
        <v>62</v>
      </c>
      <c r="C726" s="68" t="s">
        <v>294</v>
      </c>
      <c r="D726" s="155">
        <v>33000</v>
      </c>
      <c r="E726" s="155">
        <v>33000</v>
      </c>
      <c r="F726" s="536">
        <f t="shared" si="119"/>
        <v>1</v>
      </c>
      <c r="G726" s="155">
        <f>E726</f>
        <v>33000</v>
      </c>
      <c r="H726" s="155">
        <v>0</v>
      </c>
      <c r="I726" s="296">
        <v>0</v>
      </c>
      <c r="J726" s="296">
        <f>G726</f>
        <v>33000</v>
      </c>
      <c r="K726" s="300"/>
      <c r="L726" s="300"/>
      <c r="M726" s="537"/>
    </row>
    <row r="727" spans="1:13" s="85" customFormat="1" ht="15" customHeight="1">
      <c r="A727" s="210" t="s">
        <v>295</v>
      </c>
      <c r="B727" s="237"/>
      <c r="C727" s="130" t="s">
        <v>72</v>
      </c>
      <c r="D727" s="294">
        <f>SUM(D728:D729)</f>
        <v>7100</v>
      </c>
      <c r="E727" s="294">
        <f>SUM(E728:E729)</f>
        <v>7100</v>
      </c>
      <c r="F727" s="682">
        <f t="shared" si="119"/>
        <v>1</v>
      </c>
      <c r="G727" s="294">
        <f aca="true" t="shared" si="130" ref="G727:M727">SUM(G728:G729)</f>
        <v>7100</v>
      </c>
      <c r="H727" s="294">
        <f t="shared" si="130"/>
        <v>0</v>
      </c>
      <c r="I727" s="294">
        <f t="shared" si="130"/>
        <v>0</v>
      </c>
      <c r="J727" s="294">
        <f t="shared" si="130"/>
        <v>0</v>
      </c>
      <c r="K727" s="294">
        <f t="shared" si="130"/>
        <v>0</v>
      </c>
      <c r="L727" s="294">
        <f t="shared" si="130"/>
        <v>0</v>
      </c>
      <c r="M727" s="295">
        <f t="shared" si="130"/>
        <v>0</v>
      </c>
    </row>
    <row r="728" spans="1:13" s="85" customFormat="1" ht="18" customHeight="1">
      <c r="A728" s="224"/>
      <c r="B728" s="231" t="s">
        <v>10</v>
      </c>
      <c r="C728" s="68" t="s">
        <v>37</v>
      </c>
      <c r="D728" s="155">
        <v>5900</v>
      </c>
      <c r="E728" s="155">
        <v>5900</v>
      </c>
      <c r="F728" s="536">
        <f t="shared" si="119"/>
        <v>1</v>
      </c>
      <c r="G728" s="155">
        <f>E728</f>
        <v>5900</v>
      </c>
      <c r="H728" s="155">
        <v>0</v>
      </c>
      <c r="I728" s="296">
        <v>0</v>
      </c>
      <c r="J728" s="296">
        <v>0</v>
      </c>
      <c r="K728" s="300"/>
      <c r="L728" s="300"/>
      <c r="M728" s="537"/>
    </row>
    <row r="729" spans="1:13" s="85" customFormat="1" ht="16.5" customHeight="1">
      <c r="A729" s="224"/>
      <c r="B729" s="231" t="s">
        <v>16</v>
      </c>
      <c r="C729" s="68" t="s">
        <v>17</v>
      </c>
      <c r="D729" s="155">
        <v>1200</v>
      </c>
      <c r="E729" s="155">
        <v>1200</v>
      </c>
      <c r="F729" s="536">
        <f t="shared" si="119"/>
        <v>1</v>
      </c>
      <c r="G729" s="155">
        <f>E729</f>
        <v>1200</v>
      </c>
      <c r="H729" s="155">
        <v>0</v>
      </c>
      <c r="I729" s="296">
        <v>0</v>
      </c>
      <c r="J729" s="296">
        <v>0</v>
      </c>
      <c r="K729" s="300"/>
      <c r="L729" s="300"/>
      <c r="M729" s="537"/>
    </row>
    <row r="730" spans="1:13" s="85" customFormat="1" ht="18.75" customHeight="1">
      <c r="A730" s="213" t="s">
        <v>296</v>
      </c>
      <c r="B730" s="229"/>
      <c r="C730" s="105" t="s">
        <v>297</v>
      </c>
      <c r="D730" s="298">
        <f aca="true" t="shared" si="131" ref="D730:M730">D731</f>
        <v>15136</v>
      </c>
      <c r="E730" s="298">
        <f t="shared" si="131"/>
        <v>16000</v>
      </c>
      <c r="F730" s="681">
        <f t="shared" si="119"/>
        <v>1.0570824524312896</v>
      </c>
      <c r="G730" s="298">
        <f t="shared" si="131"/>
        <v>16000</v>
      </c>
      <c r="H730" s="298">
        <f t="shared" si="131"/>
        <v>0</v>
      </c>
      <c r="I730" s="298">
        <f t="shared" si="131"/>
        <v>0</v>
      </c>
      <c r="J730" s="298">
        <f t="shared" si="131"/>
        <v>16000</v>
      </c>
      <c r="K730" s="298">
        <f t="shared" si="131"/>
        <v>0</v>
      </c>
      <c r="L730" s="298">
        <f t="shared" si="131"/>
        <v>0</v>
      </c>
      <c r="M730" s="299">
        <f t="shared" si="131"/>
        <v>0</v>
      </c>
    </row>
    <row r="731" spans="1:13" s="85" customFormat="1" ht="18.75" customHeight="1">
      <c r="A731" s="210" t="s">
        <v>298</v>
      </c>
      <c r="B731" s="228"/>
      <c r="C731" s="130" t="s">
        <v>72</v>
      </c>
      <c r="D731" s="294">
        <f aca="true" t="shared" si="132" ref="D731:M731">D732</f>
        <v>15136</v>
      </c>
      <c r="E731" s="294">
        <f t="shared" si="132"/>
        <v>16000</v>
      </c>
      <c r="F731" s="682">
        <f>E731/D731</f>
        <v>1.0570824524312896</v>
      </c>
      <c r="G731" s="294">
        <f t="shared" si="132"/>
        <v>16000</v>
      </c>
      <c r="H731" s="294">
        <f t="shared" si="132"/>
        <v>0</v>
      </c>
      <c r="I731" s="294">
        <f t="shared" si="132"/>
        <v>0</v>
      </c>
      <c r="J731" s="294">
        <f t="shared" si="132"/>
        <v>16000</v>
      </c>
      <c r="K731" s="294">
        <f t="shared" si="132"/>
        <v>0</v>
      </c>
      <c r="L731" s="294">
        <f t="shared" si="132"/>
        <v>0</v>
      </c>
      <c r="M731" s="295">
        <f t="shared" si="132"/>
        <v>0</v>
      </c>
    </row>
    <row r="732" spans="1:13" s="85" customFormat="1" ht="33.75" customHeight="1" thickBot="1">
      <c r="A732" s="701"/>
      <c r="B732" s="579" t="s">
        <v>275</v>
      </c>
      <c r="C732" s="70" t="s">
        <v>323</v>
      </c>
      <c r="D732" s="302">
        <v>15136</v>
      </c>
      <c r="E732" s="302">
        <v>16000</v>
      </c>
      <c r="F732" s="702">
        <f t="shared" si="119"/>
        <v>1.0570824524312896</v>
      </c>
      <c r="G732" s="302">
        <f>E732</f>
        <v>16000</v>
      </c>
      <c r="H732" s="302">
        <v>0</v>
      </c>
      <c r="I732" s="703"/>
      <c r="J732" s="303">
        <f>G732</f>
        <v>16000</v>
      </c>
      <c r="K732" s="704"/>
      <c r="L732" s="704"/>
      <c r="M732" s="705"/>
    </row>
    <row r="733" spans="1:13" s="85" customFormat="1" ht="27.75" customHeight="1" thickBot="1">
      <c r="A733" s="706"/>
      <c r="B733" s="707"/>
      <c r="C733" s="708" t="s">
        <v>299</v>
      </c>
      <c r="D733" s="395">
        <f>D8+D14+D20+D47+D50+D60+D86+D185+D233+D240+D244+D448+D466+D586+D647+D724+D730</f>
        <v>36080611</v>
      </c>
      <c r="E733" s="395">
        <f>E8+E14+E20+E47+E50+E60+E86+E185+E233+E240+E244+E448+E466+E586+E647+E724+E730</f>
        <v>43267307</v>
      </c>
      <c r="F733" s="709">
        <f t="shared" si="119"/>
        <v>1.199184431771402</v>
      </c>
      <c r="G733" s="395">
        <f aca="true" t="shared" si="133" ref="G733:M733">G8+G14+G20+G47+G50+G60+G86+G185+G233+G240+G244+G448+G466+G586+G647+G724+G730</f>
        <v>34963859</v>
      </c>
      <c r="H733" s="395">
        <f t="shared" si="133"/>
        <v>18536547</v>
      </c>
      <c r="I733" s="395">
        <f t="shared" si="133"/>
        <v>2785616</v>
      </c>
      <c r="J733" s="395">
        <f t="shared" si="133"/>
        <v>2316626</v>
      </c>
      <c r="K733" s="395">
        <f t="shared" si="133"/>
        <v>918934</v>
      </c>
      <c r="L733" s="395">
        <f t="shared" si="133"/>
        <v>74780</v>
      </c>
      <c r="M733" s="396">
        <f t="shared" si="133"/>
        <v>8303448</v>
      </c>
    </row>
    <row r="734" spans="1:13" s="85" customFormat="1" ht="12.75">
      <c r="A734"/>
      <c r="B734"/>
      <c r="C734"/>
      <c r="D734" s="15"/>
      <c r="E734" s="15"/>
      <c r="F734" s="15"/>
      <c r="G734" s="15"/>
      <c r="H734"/>
      <c r="I734"/>
      <c r="J734"/>
      <c r="K734"/>
      <c r="L734"/>
      <c r="M734"/>
    </row>
    <row r="735" spans="1:13" s="85" customFormat="1" ht="12.75">
      <c r="A735"/>
      <c r="B735"/>
      <c r="C735"/>
      <c r="D735"/>
      <c r="E735"/>
      <c r="F735"/>
      <c r="G735"/>
      <c r="H735" s="750"/>
      <c r="I735" s="750"/>
      <c r="J735" s="750"/>
      <c r="K735" s="750"/>
      <c r="L735"/>
      <c r="M735"/>
    </row>
    <row r="736" spans="1:13" s="85" customFormat="1" ht="12.75">
      <c r="A736"/>
      <c r="B736"/>
      <c r="C736"/>
      <c r="D736"/>
      <c r="E736"/>
      <c r="F736"/>
      <c r="G736"/>
      <c r="H736"/>
      <c r="I736"/>
      <c r="J736"/>
      <c r="K736"/>
      <c r="L736"/>
      <c r="M736"/>
    </row>
    <row r="737" spans="1:13" s="85" customFormat="1" ht="12.75">
      <c r="A737"/>
      <c r="B737"/>
      <c r="C737"/>
      <c r="D737"/>
      <c r="E737"/>
      <c r="F737"/>
      <c r="G737"/>
      <c r="H737"/>
      <c r="I737"/>
      <c r="J737"/>
      <c r="K737"/>
      <c r="L737"/>
      <c r="M737"/>
    </row>
    <row r="738" spans="1:13" s="85" customFormat="1" ht="12.75">
      <c r="A738"/>
      <c r="B738"/>
      <c r="C738"/>
      <c r="D738"/>
      <c r="E738"/>
      <c r="F738"/>
      <c r="G738"/>
      <c r="H738"/>
      <c r="I738"/>
      <c r="J738"/>
      <c r="K738"/>
      <c r="L738"/>
      <c r="M738"/>
    </row>
    <row r="739" spans="1:13" s="85" customFormat="1" ht="12.75">
      <c r="A739"/>
      <c r="B739"/>
      <c r="C739"/>
      <c r="D739"/>
      <c r="E739"/>
      <c r="F739"/>
      <c r="G739"/>
      <c r="H739"/>
      <c r="I739"/>
      <c r="J739"/>
      <c r="K739"/>
      <c r="L739"/>
      <c r="M739"/>
    </row>
    <row r="740" spans="1:13" s="85" customFormat="1" ht="12.75">
      <c r="A740"/>
      <c r="B740"/>
      <c r="C740"/>
      <c r="D740"/>
      <c r="E740"/>
      <c r="F740"/>
      <c r="G740"/>
      <c r="H740"/>
      <c r="I740"/>
      <c r="J740"/>
      <c r="K740"/>
      <c r="L740"/>
      <c r="M740"/>
    </row>
    <row r="741" spans="1:13" s="85" customFormat="1" ht="12.75">
      <c r="A741"/>
      <c r="B741"/>
      <c r="C741"/>
      <c r="D741"/>
      <c r="E741"/>
      <c r="F741"/>
      <c r="G741"/>
      <c r="H741"/>
      <c r="I741"/>
      <c r="J741"/>
      <c r="K741"/>
      <c r="L741"/>
      <c r="M741"/>
    </row>
    <row r="742" spans="1:13" s="85" customFormat="1" ht="12.75">
      <c r="A742"/>
      <c r="B742"/>
      <c r="C742"/>
      <c r="D742"/>
      <c r="E742"/>
      <c r="F742"/>
      <c r="G742"/>
      <c r="H742"/>
      <c r="I742"/>
      <c r="J742"/>
      <c r="K742"/>
      <c r="L742"/>
      <c r="M742"/>
    </row>
    <row r="743" spans="1:13" s="85" customFormat="1" ht="12.75">
      <c r="A743"/>
      <c r="B743"/>
      <c r="C743"/>
      <c r="D743"/>
      <c r="E743"/>
      <c r="F743"/>
      <c r="G743"/>
      <c r="H743"/>
      <c r="I743"/>
      <c r="J743"/>
      <c r="K743"/>
      <c r="L743"/>
      <c r="M743"/>
    </row>
    <row r="744" spans="1:13" s="85" customFormat="1" ht="12.75">
      <c r="A744"/>
      <c r="B744"/>
      <c r="C744"/>
      <c r="D744"/>
      <c r="E744"/>
      <c r="F744"/>
      <c r="G744"/>
      <c r="H744"/>
      <c r="I744"/>
      <c r="J744"/>
      <c r="K744"/>
      <c r="L744"/>
      <c r="M744"/>
    </row>
    <row r="745" spans="1:13" s="85" customFormat="1" ht="12.75">
      <c r="A745"/>
      <c r="B745"/>
      <c r="C745"/>
      <c r="D745"/>
      <c r="E745"/>
      <c r="F745"/>
      <c r="G745"/>
      <c r="H745"/>
      <c r="I745"/>
      <c r="J745"/>
      <c r="K745"/>
      <c r="L745"/>
      <c r="M745"/>
    </row>
    <row r="746" spans="1:13" s="85" customFormat="1" ht="12.75">
      <c r="A746"/>
      <c r="B746"/>
      <c r="C746"/>
      <c r="D746"/>
      <c r="E746"/>
      <c r="F746"/>
      <c r="G746"/>
      <c r="H746"/>
      <c r="I746"/>
      <c r="J746"/>
      <c r="K746"/>
      <c r="L746"/>
      <c r="M746"/>
    </row>
    <row r="747" spans="1:13" s="85" customFormat="1" ht="12.75">
      <c r="A747"/>
      <c r="B747"/>
      <c r="C747"/>
      <c r="D747"/>
      <c r="E747"/>
      <c r="F747"/>
      <c r="G747"/>
      <c r="H747"/>
      <c r="I747"/>
      <c r="J747"/>
      <c r="K747"/>
      <c r="L747"/>
      <c r="M747"/>
    </row>
    <row r="748" spans="1:13" s="85" customFormat="1" ht="12.75">
      <c r="A748"/>
      <c r="B748"/>
      <c r="C748"/>
      <c r="D748"/>
      <c r="E748"/>
      <c r="F748"/>
      <c r="G748"/>
      <c r="H748"/>
      <c r="I748"/>
      <c r="J748"/>
      <c r="K748"/>
      <c r="L748"/>
      <c r="M748"/>
    </row>
    <row r="749" spans="1:13" s="85" customFormat="1" ht="12.75">
      <c r="A749"/>
      <c r="B749"/>
      <c r="C749"/>
      <c r="D749"/>
      <c r="E749"/>
      <c r="F749"/>
      <c r="G749"/>
      <c r="H749"/>
      <c r="I749"/>
      <c r="J749"/>
      <c r="K749"/>
      <c r="L749"/>
      <c r="M749"/>
    </row>
    <row r="750" spans="1:13" s="85" customFormat="1" ht="12.75">
      <c r="A750"/>
      <c r="B750"/>
      <c r="C750"/>
      <c r="D750"/>
      <c r="E750"/>
      <c r="F750"/>
      <c r="G750"/>
      <c r="H750"/>
      <c r="I750"/>
      <c r="J750"/>
      <c r="K750"/>
      <c r="L750"/>
      <c r="M750"/>
    </row>
    <row r="751" spans="1:13" s="85" customFormat="1" ht="12.75">
      <c r="A751"/>
      <c r="B751"/>
      <c r="C751"/>
      <c r="D751"/>
      <c r="E751"/>
      <c r="F751"/>
      <c r="G751"/>
      <c r="H751"/>
      <c r="I751"/>
      <c r="J751"/>
      <c r="K751"/>
      <c r="L751"/>
      <c r="M751"/>
    </row>
    <row r="752" spans="1:13" s="85" customFormat="1" ht="12.75">
      <c r="A752"/>
      <c r="B752"/>
      <c r="C752"/>
      <c r="D752"/>
      <c r="E752"/>
      <c r="F752"/>
      <c r="G752"/>
      <c r="H752"/>
      <c r="I752"/>
      <c r="J752"/>
      <c r="K752"/>
      <c r="L752"/>
      <c r="M752"/>
    </row>
    <row r="753" spans="1:13" s="85" customFormat="1" ht="12.75">
      <c r="A753"/>
      <c r="B753"/>
      <c r="C753"/>
      <c r="D753"/>
      <c r="E753"/>
      <c r="F753"/>
      <c r="G753"/>
      <c r="H753"/>
      <c r="I753"/>
      <c r="J753"/>
      <c r="K753"/>
      <c r="L753"/>
      <c r="M753"/>
    </row>
    <row r="754" spans="1:13" s="85" customFormat="1" ht="12.75">
      <c r="A754"/>
      <c r="B754"/>
      <c r="C754"/>
      <c r="D754"/>
      <c r="E754"/>
      <c r="F754"/>
      <c r="G754"/>
      <c r="H754"/>
      <c r="I754"/>
      <c r="J754"/>
      <c r="K754"/>
      <c r="L754"/>
      <c r="M754"/>
    </row>
    <row r="755" spans="1:13" s="85" customFormat="1" ht="12.75">
      <c r="A755"/>
      <c r="B755"/>
      <c r="C755"/>
      <c r="D755"/>
      <c r="E755"/>
      <c r="F755"/>
      <c r="G755"/>
      <c r="H755"/>
      <c r="I755"/>
      <c r="J755"/>
      <c r="K755"/>
      <c r="L755"/>
      <c r="M755"/>
    </row>
    <row r="756" spans="1:13" s="85" customFormat="1" ht="12.75">
      <c r="A756"/>
      <c r="B756"/>
      <c r="C756"/>
      <c r="D756"/>
      <c r="E756"/>
      <c r="F756"/>
      <c r="G756"/>
      <c r="H756"/>
      <c r="I756"/>
      <c r="J756"/>
      <c r="K756"/>
      <c r="L756"/>
      <c r="M756"/>
    </row>
    <row r="757" spans="1:13" s="85" customFormat="1" ht="12.75">
      <c r="A757"/>
      <c r="B757"/>
      <c r="C757"/>
      <c r="D757"/>
      <c r="E757"/>
      <c r="F757"/>
      <c r="G757"/>
      <c r="H757"/>
      <c r="I757"/>
      <c r="J757"/>
      <c r="K757"/>
      <c r="L757"/>
      <c r="M757"/>
    </row>
    <row r="758" spans="1:13" s="85" customFormat="1" ht="12.75">
      <c r="A758"/>
      <c r="B758"/>
      <c r="C758"/>
      <c r="D758"/>
      <c r="E758"/>
      <c r="F758"/>
      <c r="G758"/>
      <c r="H758"/>
      <c r="I758"/>
      <c r="J758"/>
      <c r="K758"/>
      <c r="L758"/>
      <c r="M758"/>
    </row>
    <row r="759" spans="1:13" s="85" customFormat="1" ht="12.75">
      <c r="A759"/>
      <c r="B759"/>
      <c r="C759"/>
      <c r="D759"/>
      <c r="E759"/>
      <c r="F759"/>
      <c r="G759"/>
      <c r="H759"/>
      <c r="I759"/>
      <c r="J759"/>
      <c r="K759"/>
      <c r="L759"/>
      <c r="M759"/>
    </row>
    <row r="760" spans="1:13" s="85" customFormat="1" ht="12.75">
      <c r="A760"/>
      <c r="B760"/>
      <c r="C760"/>
      <c r="D760"/>
      <c r="E760"/>
      <c r="F760"/>
      <c r="G760"/>
      <c r="H760"/>
      <c r="I760"/>
      <c r="J760"/>
      <c r="K760"/>
      <c r="L760"/>
      <c r="M760"/>
    </row>
    <row r="761" spans="1:13" s="85" customFormat="1" ht="12.75">
      <c r="A761"/>
      <c r="B761"/>
      <c r="C761"/>
      <c r="D761"/>
      <c r="E761"/>
      <c r="F761"/>
      <c r="G761"/>
      <c r="H761"/>
      <c r="I761"/>
      <c r="J761"/>
      <c r="K761"/>
      <c r="L761"/>
      <c r="M761"/>
    </row>
    <row r="762" spans="1:13" s="85" customFormat="1" ht="12.75">
      <c r="A762"/>
      <c r="B762"/>
      <c r="C762"/>
      <c r="D762"/>
      <c r="E762"/>
      <c r="F762"/>
      <c r="G762"/>
      <c r="H762"/>
      <c r="I762"/>
      <c r="J762"/>
      <c r="K762"/>
      <c r="L762"/>
      <c r="M762"/>
    </row>
    <row r="763" spans="1:13" s="85" customFormat="1" ht="12.75">
      <c r="A763"/>
      <c r="B763"/>
      <c r="C763"/>
      <c r="D763"/>
      <c r="E763"/>
      <c r="F763"/>
      <c r="G763"/>
      <c r="H763"/>
      <c r="I763"/>
      <c r="J763"/>
      <c r="K763"/>
      <c r="L763"/>
      <c r="M763"/>
    </row>
    <row r="764" spans="1:13" s="85" customFormat="1" ht="12.75">
      <c r="A764"/>
      <c r="B764"/>
      <c r="C764"/>
      <c r="D764"/>
      <c r="E764"/>
      <c r="F764"/>
      <c r="G764"/>
      <c r="H764"/>
      <c r="I764"/>
      <c r="J764"/>
      <c r="K764"/>
      <c r="L764"/>
      <c r="M764"/>
    </row>
    <row r="765" spans="1:13" s="85" customFormat="1" ht="12.75">
      <c r="A765"/>
      <c r="B765"/>
      <c r="C765"/>
      <c r="D765"/>
      <c r="E765"/>
      <c r="F765"/>
      <c r="G765"/>
      <c r="H765"/>
      <c r="I765"/>
      <c r="J765"/>
      <c r="K765"/>
      <c r="L765"/>
      <c r="M765"/>
    </row>
    <row r="766" spans="1:13" s="85" customFormat="1" ht="12.75">
      <c r="A766"/>
      <c r="B766"/>
      <c r="C766"/>
      <c r="D766"/>
      <c r="E766"/>
      <c r="F766"/>
      <c r="G766"/>
      <c r="H766"/>
      <c r="I766"/>
      <c r="J766"/>
      <c r="K766"/>
      <c r="L766"/>
      <c r="M766"/>
    </row>
    <row r="767" spans="1:13" s="85" customFormat="1" ht="12.75">
      <c r="A767"/>
      <c r="B767"/>
      <c r="C767"/>
      <c r="D767"/>
      <c r="E767"/>
      <c r="F767"/>
      <c r="G767"/>
      <c r="H767"/>
      <c r="I767"/>
      <c r="J767"/>
      <c r="K767"/>
      <c r="L767"/>
      <c r="M767"/>
    </row>
    <row r="768" spans="1:13" s="85" customFormat="1" ht="12.75">
      <c r="A768"/>
      <c r="B768"/>
      <c r="C768"/>
      <c r="D768"/>
      <c r="E768"/>
      <c r="F768"/>
      <c r="G768"/>
      <c r="H768"/>
      <c r="I768"/>
      <c r="J768"/>
      <c r="K768"/>
      <c r="L768"/>
      <c r="M768"/>
    </row>
    <row r="769" spans="1:13" s="85" customFormat="1" ht="12.75">
      <c r="A769"/>
      <c r="B769"/>
      <c r="C769"/>
      <c r="D769"/>
      <c r="E769"/>
      <c r="F769"/>
      <c r="G769"/>
      <c r="H769"/>
      <c r="I769"/>
      <c r="J769"/>
      <c r="K769"/>
      <c r="L769"/>
      <c r="M769"/>
    </row>
    <row r="770" spans="1:13" s="85" customFormat="1" ht="12.75">
      <c r="A770"/>
      <c r="B770"/>
      <c r="C770"/>
      <c r="D770"/>
      <c r="E770"/>
      <c r="F770"/>
      <c r="G770"/>
      <c r="H770"/>
      <c r="I770"/>
      <c r="J770"/>
      <c r="K770"/>
      <c r="L770"/>
      <c r="M770"/>
    </row>
    <row r="771" spans="1:13" s="85" customFormat="1" ht="12.75">
      <c r="A771"/>
      <c r="B771"/>
      <c r="C771"/>
      <c r="D771"/>
      <c r="E771"/>
      <c r="F771"/>
      <c r="G771"/>
      <c r="H771"/>
      <c r="I771"/>
      <c r="J771"/>
      <c r="K771"/>
      <c r="L771"/>
      <c r="M771"/>
    </row>
    <row r="772" spans="1:13" s="85" customFormat="1" ht="12.75">
      <c r="A772"/>
      <c r="B772"/>
      <c r="C772"/>
      <c r="D772"/>
      <c r="E772"/>
      <c r="F772"/>
      <c r="G772"/>
      <c r="H772"/>
      <c r="I772"/>
      <c r="J772"/>
      <c r="K772"/>
      <c r="L772"/>
      <c r="M772"/>
    </row>
    <row r="773" spans="1:13" s="85" customFormat="1" ht="12.75">
      <c r="A773"/>
      <c r="B773"/>
      <c r="C773"/>
      <c r="D773"/>
      <c r="E773"/>
      <c r="F773"/>
      <c r="G773"/>
      <c r="H773"/>
      <c r="I773"/>
      <c r="J773"/>
      <c r="K773"/>
      <c r="L773"/>
      <c r="M773"/>
    </row>
    <row r="774" spans="1:13" s="85" customFormat="1" ht="12.75">
      <c r="A774"/>
      <c r="B774"/>
      <c r="C774"/>
      <c r="D774"/>
      <c r="E774"/>
      <c r="F774"/>
      <c r="G774"/>
      <c r="H774"/>
      <c r="I774"/>
      <c r="J774"/>
      <c r="K774"/>
      <c r="L774"/>
      <c r="M774"/>
    </row>
    <row r="775" spans="1:13" s="85" customFormat="1" ht="12.75">
      <c r="A775"/>
      <c r="B775"/>
      <c r="C775"/>
      <c r="D775"/>
      <c r="E775"/>
      <c r="F775"/>
      <c r="G775"/>
      <c r="H775"/>
      <c r="I775"/>
      <c r="J775"/>
      <c r="K775"/>
      <c r="L775"/>
      <c r="M775"/>
    </row>
    <row r="776" spans="1:13" s="85" customFormat="1" ht="12.75">
      <c r="A776"/>
      <c r="B776"/>
      <c r="C776"/>
      <c r="D776"/>
      <c r="E776"/>
      <c r="F776"/>
      <c r="G776"/>
      <c r="H776"/>
      <c r="I776"/>
      <c r="J776"/>
      <c r="K776"/>
      <c r="L776"/>
      <c r="M776"/>
    </row>
    <row r="777" spans="1:13" s="85" customFormat="1" ht="12.75">
      <c r="A777"/>
      <c r="B777"/>
      <c r="C777"/>
      <c r="D777"/>
      <c r="E777"/>
      <c r="F777"/>
      <c r="G777"/>
      <c r="H777"/>
      <c r="I777"/>
      <c r="J777"/>
      <c r="K777"/>
      <c r="L777"/>
      <c r="M777"/>
    </row>
    <row r="778" spans="1:13" s="85" customFormat="1" ht="12.75">
      <c r="A778"/>
      <c r="B778"/>
      <c r="C778"/>
      <c r="D778"/>
      <c r="E778"/>
      <c r="F778"/>
      <c r="G778"/>
      <c r="H778"/>
      <c r="I778"/>
      <c r="J778"/>
      <c r="K778"/>
      <c r="L778"/>
      <c r="M778"/>
    </row>
    <row r="779" spans="1:13" s="85" customFormat="1" ht="12.75">
      <c r="A779"/>
      <c r="B779"/>
      <c r="C779"/>
      <c r="D779"/>
      <c r="E779"/>
      <c r="F779"/>
      <c r="G779"/>
      <c r="H779"/>
      <c r="I779"/>
      <c r="J779"/>
      <c r="K779"/>
      <c r="L779"/>
      <c r="M779"/>
    </row>
    <row r="780" spans="1:13" s="85" customFormat="1" ht="12.75">
      <c r="A780"/>
      <c r="B780"/>
      <c r="C780"/>
      <c r="D780"/>
      <c r="E780"/>
      <c r="F780"/>
      <c r="G780"/>
      <c r="H780"/>
      <c r="I780"/>
      <c r="J780"/>
      <c r="K780"/>
      <c r="L780"/>
      <c r="M780"/>
    </row>
    <row r="781" spans="1:13" s="85" customFormat="1" ht="12.75">
      <c r="A781"/>
      <c r="B781"/>
      <c r="C781"/>
      <c r="D781"/>
      <c r="E781"/>
      <c r="F781"/>
      <c r="G781"/>
      <c r="H781"/>
      <c r="I781"/>
      <c r="J781"/>
      <c r="K781"/>
      <c r="L781"/>
      <c r="M781"/>
    </row>
    <row r="782" spans="1:13" s="85" customFormat="1" ht="12.75">
      <c r="A782"/>
      <c r="B782"/>
      <c r="C782"/>
      <c r="D782"/>
      <c r="E782"/>
      <c r="F782"/>
      <c r="G782"/>
      <c r="H782"/>
      <c r="I782"/>
      <c r="J782"/>
      <c r="K782"/>
      <c r="L782"/>
      <c r="M782"/>
    </row>
    <row r="783" spans="1:13" s="85" customFormat="1" ht="12.75">
      <c r="A783"/>
      <c r="B783"/>
      <c r="C783"/>
      <c r="D783"/>
      <c r="E783"/>
      <c r="F783"/>
      <c r="G783"/>
      <c r="H783"/>
      <c r="I783"/>
      <c r="J783"/>
      <c r="K783"/>
      <c r="L783"/>
      <c r="M783"/>
    </row>
    <row r="784" spans="1:13" s="85" customFormat="1" ht="12.75">
      <c r="A784"/>
      <c r="B784"/>
      <c r="C784"/>
      <c r="D784"/>
      <c r="E784"/>
      <c r="F784"/>
      <c r="G784"/>
      <c r="H784"/>
      <c r="I784"/>
      <c r="J784"/>
      <c r="K784"/>
      <c r="L784"/>
      <c r="M784"/>
    </row>
    <row r="785" spans="1:13" s="85" customFormat="1" ht="12.75">
      <c r="A785"/>
      <c r="B785"/>
      <c r="C785"/>
      <c r="D785"/>
      <c r="E785"/>
      <c r="F785"/>
      <c r="G785"/>
      <c r="H785"/>
      <c r="I785"/>
      <c r="J785"/>
      <c r="K785"/>
      <c r="L785"/>
      <c r="M785"/>
    </row>
    <row r="786" spans="1:13" s="85" customFormat="1" ht="12.75">
      <c r="A786"/>
      <c r="B786"/>
      <c r="C786"/>
      <c r="D786"/>
      <c r="E786"/>
      <c r="F786"/>
      <c r="G786"/>
      <c r="H786"/>
      <c r="I786"/>
      <c r="J786"/>
      <c r="K786"/>
      <c r="L786"/>
      <c r="M786"/>
    </row>
    <row r="787" spans="1:13" s="85" customFormat="1" ht="12.75">
      <c r="A787"/>
      <c r="B787"/>
      <c r="C787"/>
      <c r="D787"/>
      <c r="E787"/>
      <c r="F787"/>
      <c r="G787"/>
      <c r="H787"/>
      <c r="I787"/>
      <c r="J787"/>
      <c r="K787"/>
      <c r="L787"/>
      <c r="M787"/>
    </row>
    <row r="788" spans="1:13" s="85" customFormat="1" ht="12.75">
      <c r="A788"/>
      <c r="B788"/>
      <c r="C788"/>
      <c r="D788"/>
      <c r="E788"/>
      <c r="F788"/>
      <c r="G788"/>
      <c r="H788"/>
      <c r="I788"/>
      <c r="J788"/>
      <c r="K788"/>
      <c r="L788"/>
      <c r="M788"/>
    </row>
    <row r="789" spans="1:13" s="85" customFormat="1" ht="12.75">
      <c r="A789"/>
      <c r="B789"/>
      <c r="C789"/>
      <c r="D789"/>
      <c r="E789"/>
      <c r="F789"/>
      <c r="G789"/>
      <c r="H789"/>
      <c r="I789"/>
      <c r="J789"/>
      <c r="K789"/>
      <c r="L789"/>
      <c r="M789"/>
    </row>
    <row r="790" spans="1:13" s="85" customFormat="1" ht="12.75">
      <c r="A790"/>
      <c r="B790"/>
      <c r="C790"/>
      <c r="D790"/>
      <c r="E790"/>
      <c r="F790"/>
      <c r="G790"/>
      <c r="H790"/>
      <c r="I790"/>
      <c r="J790"/>
      <c r="K790"/>
      <c r="L790"/>
      <c r="M790"/>
    </row>
    <row r="791" spans="1:13" s="85" customFormat="1" ht="12.75">
      <c r="A791"/>
      <c r="B791"/>
      <c r="C791"/>
      <c r="D791"/>
      <c r="E791"/>
      <c r="F791"/>
      <c r="G791"/>
      <c r="H791"/>
      <c r="I791"/>
      <c r="J791"/>
      <c r="K791"/>
      <c r="L791"/>
      <c r="M791"/>
    </row>
    <row r="792" spans="1:13" s="85" customFormat="1" ht="12.75">
      <c r="A792"/>
      <c r="B792"/>
      <c r="C792"/>
      <c r="D792"/>
      <c r="E792"/>
      <c r="F792"/>
      <c r="G792"/>
      <c r="H792"/>
      <c r="I792"/>
      <c r="J792"/>
      <c r="K792"/>
      <c r="L792"/>
      <c r="M792"/>
    </row>
    <row r="793" spans="1:13" s="85" customFormat="1" ht="12.75">
      <c r="A793"/>
      <c r="B793"/>
      <c r="C793"/>
      <c r="D793"/>
      <c r="E793"/>
      <c r="F793"/>
      <c r="G793"/>
      <c r="H793"/>
      <c r="I793"/>
      <c r="J793"/>
      <c r="K793"/>
      <c r="L793"/>
      <c r="M793"/>
    </row>
    <row r="794" spans="1:13" s="85" customFormat="1" ht="12.75">
      <c r="A794"/>
      <c r="B794"/>
      <c r="C794"/>
      <c r="D794"/>
      <c r="E794"/>
      <c r="F794"/>
      <c r="G794"/>
      <c r="H794"/>
      <c r="I794"/>
      <c r="J794"/>
      <c r="K794"/>
      <c r="L794"/>
      <c r="M794"/>
    </row>
    <row r="795" spans="1:13" s="85" customFormat="1" ht="12.75">
      <c r="A795"/>
      <c r="B795"/>
      <c r="C795"/>
      <c r="D795"/>
      <c r="E795"/>
      <c r="F795"/>
      <c r="G795"/>
      <c r="H795"/>
      <c r="I795"/>
      <c r="J795"/>
      <c r="K795"/>
      <c r="L795"/>
      <c r="M795"/>
    </row>
    <row r="796" spans="1:13" s="85" customFormat="1" ht="12.75">
      <c r="A796"/>
      <c r="B796"/>
      <c r="C796"/>
      <c r="D796"/>
      <c r="E796"/>
      <c r="F796"/>
      <c r="G796"/>
      <c r="H796"/>
      <c r="I796"/>
      <c r="J796"/>
      <c r="K796"/>
      <c r="L796"/>
      <c r="M796"/>
    </row>
    <row r="797" spans="1:13" s="85" customFormat="1" ht="12.75">
      <c r="A797"/>
      <c r="B797"/>
      <c r="C797"/>
      <c r="D797"/>
      <c r="E797"/>
      <c r="F797"/>
      <c r="G797"/>
      <c r="H797"/>
      <c r="I797"/>
      <c r="J797"/>
      <c r="K797"/>
      <c r="L797"/>
      <c r="M797"/>
    </row>
    <row r="798" spans="1:13" s="85" customFormat="1" ht="12.75">
      <c r="A798"/>
      <c r="B798"/>
      <c r="C798"/>
      <c r="D798"/>
      <c r="E798"/>
      <c r="F798"/>
      <c r="G798"/>
      <c r="H798"/>
      <c r="I798"/>
      <c r="J798"/>
      <c r="K798"/>
      <c r="L798"/>
      <c r="M798"/>
    </row>
    <row r="799" spans="1:13" s="85" customFormat="1" ht="12.75">
      <c r="A799"/>
      <c r="B799"/>
      <c r="C799"/>
      <c r="D799"/>
      <c r="E799"/>
      <c r="F799"/>
      <c r="G799"/>
      <c r="H799"/>
      <c r="I799"/>
      <c r="J799"/>
      <c r="K799"/>
      <c r="L799"/>
      <c r="M799"/>
    </row>
    <row r="800" spans="1:13" s="85" customFormat="1" ht="12.75">
      <c r="A800"/>
      <c r="B800"/>
      <c r="C800"/>
      <c r="D800"/>
      <c r="E800"/>
      <c r="F800"/>
      <c r="G800"/>
      <c r="H800"/>
      <c r="I800"/>
      <c r="J800"/>
      <c r="K800"/>
      <c r="L800"/>
      <c r="M800"/>
    </row>
    <row r="801" spans="1:13" s="85" customFormat="1" ht="12.75">
      <c r="A801"/>
      <c r="B801"/>
      <c r="C801"/>
      <c r="D801"/>
      <c r="E801"/>
      <c r="F801"/>
      <c r="G801"/>
      <c r="H801"/>
      <c r="I801"/>
      <c r="J801"/>
      <c r="K801"/>
      <c r="L801"/>
      <c r="M801"/>
    </row>
    <row r="802" spans="1:13" s="85" customFormat="1" ht="12.75">
      <c r="A802"/>
      <c r="B802"/>
      <c r="C802"/>
      <c r="D802"/>
      <c r="E802"/>
      <c r="F802"/>
      <c r="G802"/>
      <c r="H802"/>
      <c r="I802"/>
      <c r="J802"/>
      <c r="K802"/>
      <c r="L802"/>
      <c r="M802"/>
    </row>
    <row r="803" spans="1:13" s="85" customFormat="1" ht="12.75">
      <c r="A803"/>
      <c r="B803"/>
      <c r="C803"/>
      <c r="D803"/>
      <c r="E803"/>
      <c r="F803"/>
      <c r="G803"/>
      <c r="H803"/>
      <c r="I803"/>
      <c r="J803"/>
      <c r="K803"/>
      <c r="L803"/>
      <c r="M803"/>
    </row>
    <row r="804" spans="1:13" s="85" customFormat="1" ht="12.75">
      <c r="A804"/>
      <c r="B804"/>
      <c r="C804"/>
      <c r="D804"/>
      <c r="E804"/>
      <c r="F804"/>
      <c r="G804"/>
      <c r="H804"/>
      <c r="I804"/>
      <c r="J804"/>
      <c r="K804"/>
      <c r="L804"/>
      <c r="M804"/>
    </row>
    <row r="805" spans="1:13" s="85" customFormat="1" ht="12.75">
      <c r="A805"/>
      <c r="B805"/>
      <c r="C805"/>
      <c r="D805"/>
      <c r="E805"/>
      <c r="F805"/>
      <c r="G805"/>
      <c r="H805"/>
      <c r="I805"/>
      <c r="J805"/>
      <c r="K805"/>
      <c r="L805"/>
      <c r="M805"/>
    </row>
    <row r="806" spans="1:13" s="85" customFormat="1" ht="12.75">
      <c r="A806"/>
      <c r="B806"/>
      <c r="C806"/>
      <c r="D806"/>
      <c r="E806"/>
      <c r="F806"/>
      <c r="G806"/>
      <c r="H806"/>
      <c r="I806"/>
      <c r="J806"/>
      <c r="K806"/>
      <c r="L806"/>
      <c r="M806"/>
    </row>
    <row r="807" spans="1:13" s="85" customFormat="1" ht="12.75">
      <c r="A807"/>
      <c r="B807"/>
      <c r="C807"/>
      <c r="D807"/>
      <c r="E807"/>
      <c r="F807"/>
      <c r="G807"/>
      <c r="H807"/>
      <c r="I807"/>
      <c r="J807"/>
      <c r="K807"/>
      <c r="L807"/>
      <c r="M807"/>
    </row>
    <row r="808" spans="1:13" s="85" customFormat="1" ht="12.75">
      <c r="A808"/>
      <c r="B808"/>
      <c r="C808"/>
      <c r="D808"/>
      <c r="E808"/>
      <c r="F808"/>
      <c r="G808"/>
      <c r="H808"/>
      <c r="I808"/>
      <c r="J808"/>
      <c r="K808"/>
      <c r="L808"/>
      <c r="M808"/>
    </row>
    <row r="809" spans="1:13" s="85" customFormat="1" ht="12.75">
      <c r="A809"/>
      <c r="B809"/>
      <c r="C809"/>
      <c r="D809"/>
      <c r="E809"/>
      <c r="F809"/>
      <c r="G809"/>
      <c r="H809"/>
      <c r="I809"/>
      <c r="J809"/>
      <c r="K809"/>
      <c r="L809"/>
      <c r="M809"/>
    </row>
    <row r="810" spans="1:13" s="85" customFormat="1" ht="12.75">
      <c r="A810"/>
      <c r="B810"/>
      <c r="C810"/>
      <c r="D810"/>
      <c r="E810"/>
      <c r="F810"/>
      <c r="G810"/>
      <c r="H810"/>
      <c r="I810"/>
      <c r="J810"/>
      <c r="K810"/>
      <c r="L810"/>
      <c r="M810"/>
    </row>
    <row r="811" spans="1:13" s="85" customFormat="1" ht="12.75">
      <c r="A811"/>
      <c r="B811"/>
      <c r="C811"/>
      <c r="D811"/>
      <c r="E811"/>
      <c r="F811"/>
      <c r="G811"/>
      <c r="H811"/>
      <c r="I811"/>
      <c r="J811"/>
      <c r="K811"/>
      <c r="L811"/>
      <c r="M811"/>
    </row>
    <row r="812" spans="1:13" s="85" customFormat="1" ht="12.75">
      <c r="A812"/>
      <c r="B812"/>
      <c r="C812"/>
      <c r="D812"/>
      <c r="E812"/>
      <c r="F812"/>
      <c r="G812"/>
      <c r="H812"/>
      <c r="I812"/>
      <c r="J812"/>
      <c r="K812"/>
      <c r="L812"/>
      <c r="M812"/>
    </row>
    <row r="813" spans="1:13" s="85" customFormat="1" ht="12.75">
      <c r="A813"/>
      <c r="B813"/>
      <c r="C813"/>
      <c r="D813"/>
      <c r="E813"/>
      <c r="F813"/>
      <c r="G813"/>
      <c r="H813"/>
      <c r="I813"/>
      <c r="J813"/>
      <c r="K813"/>
      <c r="L813"/>
      <c r="M813"/>
    </row>
    <row r="814" spans="1:13" s="85" customFormat="1" ht="12.75">
      <c r="A814"/>
      <c r="B814"/>
      <c r="C814"/>
      <c r="D814"/>
      <c r="E814"/>
      <c r="F814"/>
      <c r="G814"/>
      <c r="H814"/>
      <c r="I814"/>
      <c r="J814"/>
      <c r="K814"/>
      <c r="L814"/>
      <c r="M814"/>
    </row>
    <row r="815" spans="1:13" s="85" customFormat="1" ht="12.75">
      <c r="A815"/>
      <c r="B815"/>
      <c r="C815"/>
      <c r="D815"/>
      <c r="E815"/>
      <c r="F815"/>
      <c r="G815"/>
      <c r="H815"/>
      <c r="I815"/>
      <c r="J815"/>
      <c r="K815"/>
      <c r="L815"/>
      <c r="M815"/>
    </row>
    <row r="816" spans="1:13" s="85" customFormat="1" ht="12.75">
      <c r="A816"/>
      <c r="B816"/>
      <c r="C816"/>
      <c r="D816"/>
      <c r="E816"/>
      <c r="F816"/>
      <c r="G816"/>
      <c r="H816"/>
      <c r="I816"/>
      <c r="J816"/>
      <c r="K816"/>
      <c r="L816"/>
      <c r="M816"/>
    </row>
    <row r="817" spans="1:13" s="85" customFormat="1" ht="12.75">
      <c r="A817"/>
      <c r="B817"/>
      <c r="C817"/>
      <c r="D817"/>
      <c r="E817"/>
      <c r="F817"/>
      <c r="G817"/>
      <c r="H817"/>
      <c r="I817"/>
      <c r="J817"/>
      <c r="K817"/>
      <c r="L817"/>
      <c r="M817"/>
    </row>
    <row r="818" spans="1:13" s="85" customFormat="1" ht="12.75">
      <c r="A818"/>
      <c r="B818"/>
      <c r="C818"/>
      <c r="D818"/>
      <c r="E818"/>
      <c r="F818"/>
      <c r="G818"/>
      <c r="H818"/>
      <c r="I818"/>
      <c r="J818"/>
      <c r="K818"/>
      <c r="L818"/>
      <c r="M818"/>
    </row>
    <row r="819" spans="1:13" s="85" customFormat="1" ht="12.75">
      <c r="A819"/>
      <c r="B819"/>
      <c r="C819"/>
      <c r="D819"/>
      <c r="E819"/>
      <c r="F819"/>
      <c r="G819"/>
      <c r="H819"/>
      <c r="I819"/>
      <c r="J819"/>
      <c r="K819"/>
      <c r="L819"/>
      <c r="M819"/>
    </row>
    <row r="820" spans="1:13" s="85" customFormat="1" ht="12.75">
      <c r="A820"/>
      <c r="B820"/>
      <c r="C820"/>
      <c r="D820"/>
      <c r="E820"/>
      <c r="F820"/>
      <c r="G820"/>
      <c r="H820"/>
      <c r="I820"/>
      <c r="J820"/>
      <c r="K820"/>
      <c r="L820"/>
      <c r="M820"/>
    </row>
    <row r="821" spans="1:13" s="85" customFormat="1" ht="12.75">
      <c r="A821"/>
      <c r="B821"/>
      <c r="C821"/>
      <c r="D821"/>
      <c r="E821"/>
      <c r="F821"/>
      <c r="G821"/>
      <c r="H821"/>
      <c r="I821"/>
      <c r="J821"/>
      <c r="K821"/>
      <c r="L821"/>
      <c r="M821"/>
    </row>
    <row r="822" spans="1:13" s="85" customFormat="1" ht="12.75">
      <c r="A822"/>
      <c r="B822"/>
      <c r="C822"/>
      <c r="D822"/>
      <c r="E822"/>
      <c r="F822"/>
      <c r="G822"/>
      <c r="H822"/>
      <c r="I822"/>
      <c r="J822"/>
      <c r="K822"/>
      <c r="L822"/>
      <c r="M822"/>
    </row>
    <row r="823" spans="1:13" s="85" customFormat="1" ht="12.75">
      <c r="A823"/>
      <c r="B823"/>
      <c r="C823"/>
      <c r="D823"/>
      <c r="E823"/>
      <c r="F823"/>
      <c r="G823"/>
      <c r="H823"/>
      <c r="I823"/>
      <c r="J823"/>
      <c r="K823"/>
      <c r="L823"/>
      <c r="M823"/>
    </row>
    <row r="824" spans="1:13" s="85" customFormat="1" ht="12.75">
      <c r="A824"/>
      <c r="B824"/>
      <c r="C824"/>
      <c r="D824"/>
      <c r="E824"/>
      <c r="F824"/>
      <c r="G824"/>
      <c r="H824"/>
      <c r="I824"/>
      <c r="J824"/>
      <c r="K824"/>
      <c r="L824"/>
      <c r="M824"/>
    </row>
    <row r="825" spans="1:13" s="85" customFormat="1" ht="12.75">
      <c r="A825"/>
      <c r="B825"/>
      <c r="C825"/>
      <c r="D825"/>
      <c r="E825"/>
      <c r="F825"/>
      <c r="G825"/>
      <c r="H825"/>
      <c r="I825"/>
      <c r="J825"/>
      <c r="K825"/>
      <c r="L825"/>
      <c r="M825"/>
    </row>
    <row r="826" spans="1:13" s="85" customFormat="1" ht="12.75">
      <c r="A826"/>
      <c r="B826"/>
      <c r="C826"/>
      <c r="D826"/>
      <c r="E826"/>
      <c r="F826"/>
      <c r="G826"/>
      <c r="H826"/>
      <c r="I826"/>
      <c r="J826"/>
      <c r="K826"/>
      <c r="L826"/>
      <c r="M826"/>
    </row>
    <row r="827" spans="1:13" s="85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</row>
    <row r="828" spans="1:13" s="85" customFormat="1" ht="12.75">
      <c r="A828"/>
      <c r="B828"/>
      <c r="C828"/>
      <c r="D828"/>
      <c r="E828"/>
      <c r="F828"/>
      <c r="G828"/>
      <c r="H828"/>
      <c r="I828"/>
      <c r="J828"/>
      <c r="K828"/>
      <c r="L828"/>
      <c r="M828"/>
    </row>
    <row r="829" spans="1:13" s="85" customFormat="1" ht="12.75">
      <c r="A829"/>
      <c r="B829"/>
      <c r="C829"/>
      <c r="D829"/>
      <c r="E829"/>
      <c r="F829"/>
      <c r="G829"/>
      <c r="H829"/>
      <c r="I829"/>
      <c r="J829"/>
      <c r="K829"/>
      <c r="L829"/>
      <c r="M829"/>
    </row>
    <row r="830" spans="1:13" s="85" customFormat="1" ht="12.75">
      <c r="A830"/>
      <c r="B830"/>
      <c r="C830"/>
      <c r="D830"/>
      <c r="E830"/>
      <c r="F830"/>
      <c r="G830"/>
      <c r="H830"/>
      <c r="I830"/>
      <c r="J830"/>
      <c r="K830"/>
      <c r="L830"/>
      <c r="M830"/>
    </row>
    <row r="831" spans="1:13" s="85" customFormat="1" ht="12.75">
      <c r="A831"/>
      <c r="B831"/>
      <c r="C831"/>
      <c r="D831"/>
      <c r="E831"/>
      <c r="F831"/>
      <c r="G831"/>
      <c r="H831"/>
      <c r="I831"/>
      <c r="J831"/>
      <c r="K831"/>
      <c r="L831"/>
      <c r="M831"/>
    </row>
    <row r="832" spans="1:13" s="85" customFormat="1" ht="12.75">
      <c r="A832"/>
      <c r="B832"/>
      <c r="C832"/>
      <c r="D832"/>
      <c r="E832"/>
      <c r="F832"/>
      <c r="G832"/>
      <c r="H832"/>
      <c r="I832"/>
      <c r="J832"/>
      <c r="K832"/>
      <c r="L832"/>
      <c r="M832"/>
    </row>
    <row r="833" spans="1:13" s="85" customFormat="1" ht="12.75">
      <c r="A833"/>
      <c r="B833"/>
      <c r="C833"/>
      <c r="D833"/>
      <c r="E833"/>
      <c r="F833"/>
      <c r="G833"/>
      <c r="H833"/>
      <c r="I833"/>
      <c r="J833"/>
      <c r="K833"/>
      <c r="L833"/>
      <c r="M833"/>
    </row>
    <row r="834" spans="1:13" s="85" customFormat="1" ht="12.75">
      <c r="A834"/>
      <c r="B834"/>
      <c r="C834"/>
      <c r="D834"/>
      <c r="E834"/>
      <c r="F834"/>
      <c r="G834"/>
      <c r="H834"/>
      <c r="I834"/>
      <c r="J834"/>
      <c r="K834"/>
      <c r="L834"/>
      <c r="M834"/>
    </row>
    <row r="835" spans="1:13" s="85" customFormat="1" ht="12.75">
      <c r="A835"/>
      <c r="B835"/>
      <c r="C835"/>
      <c r="D835"/>
      <c r="E835"/>
      <c r="F835"/>
      <c r="G835"/>
      <c r="H835"/>
      <c r="I835"/>
      <c r="J835"/>
      <c r="K835"/>
      <c r="L835"/>
      <c r="M835"/>
    </row>
    <row r="836" spans="1:13" s="85" customFormat="1" ht="12.75">
      <c r="A836"/>
      <c r="B836"/>
      <c r="C836"/>
      <c r="D836"/>
      <c r="E836"/>
      <c r="F836"/>
      <c r="G836"/>
      <c r="H836"/>
      <c r="I836"/>
      <c r="J836"/>
      <c r="K836"/>
      <c r="L836"/>
      <c r="M836"/>
    </row>
    <row r="837" spans="1:13" s="85" customFormat="1" ht="12.75">
      <c r="A837"/>
      <c r="B837"/>
      <c r="C837"/>
      <c r="D837"/>
      <c r="E837"/>
      <c r="F837"/>
      <c r="G837"/>
      <c r="H837"/>
      <c r="I837"/>
      <c r="J837"/>
      <c r="K837"/>
      <c r="L837"/>
      <c r="M837"/>
    </row>
    <row r="838" spans="1:13" s="85" customFormat="1" ht="12.75">
      <c r="A838"/>
      <c r="B838"/>
      <c r="C838"/>
      <c r="D838"/>
      <c r="E838"/>
      <c r="F838"/>
      <c r="G838"/>
      <c r="H838"/>
      <c r="I838"/>
      <c r="J838"/>
      <c r="K838"/>
      <c r="L838"/>
      <c r="M838"/>
    </row>
    <row r="839" spans="1:13" s="85" customFormat="1" ht="12.75">
      <c r="A839"/>
      <c r="B839"/>
      <c r="C839"/>
      <c r="D839"/>
      <c r="E839"/>
      <c r="F839"/>
      <c r="G839"/>
      <c r="H839"/>
      <c r="I839"/>
      <c r="J839"/>
      <c r="K839"/>
      <c r="L839"/>
      <c r="M839"/>
    </row>
    <row r="840" spans="1:13" s="85" customFormat="1" ht="12.75">
      <c r="A840"/>
      <c r="B840"/>
      <c r="C840"/>
      <c r="D840"/>
      <c r="E840"/>
      <c r="F840"/>
      <c r="G840"/>
      <c r="H840"/>
      <c r="I840"/>
      <c r="J840"/>
      <c r="K840"/>
      <c r="L840"/>
      <c r="M840"/>
    </row>
    <row r="841" spans="1:13" s="85" customFormat="1" ht="12.75">
      <c r="A841"/>
      <c r="B841"/>
      <c r="C841"/>
      <c r="D841"/>
      <c r="E841"/>
      <c r="F841"/>
      <c r="G841"/>
      <c r="H841"/>
      <c r="I841"/>
      <c r="J841"/>
      <c r="K841"/>
      <c r="L841"/>
      <c r="M841"/>
    </row>
    <row r="842" spans="1:13" s="85" customFormat="1" ht="12.75">
      <c r="A842"/>
      <c r="B842"/>
      <c r="C842"/>
      <c r="D842"/>
      <c r="E842"/>
      <c r="F842"/>
      <c r="G842"/>
      <c r="H842"/>
      <c r="I842"/>
      <c r="J842"/>
      <c r="K842"/>
      <c r="L842"/>
      <c r="M842"/>
    </row>
    <row r="843" spans="1:13" s="85" customFormat="1" ht="12.75">
      <c r="A843"/>
      <c r="B843"/>
      <c r="C843"/>
      <c r="D843"/>
      <c r="E843"/>
      <c r="F843"/>
      <c r="G843"/>
      <c r="H843"/>
      <c r="I843"/>
      <c r="J843"/>
      <c r="K843"/>
      <c r="L843"/>
      <c r="M843"/>
    </row>
    <row r="844" spans="1:13" s="85" customFormat="1" ht="12.75">
      <c r="A844"/>
      <c r="B844"/>
      <c r="C844"/>
      <c r="D844"/>
      <c r="E844"/>
      <c r="F844"/>
      <c r="G844"/>
      <c r="H844"/>
      <c r="I844"/>
      <c r="J844"/>
      <c r="K844"/>
      <c r="L844"/>
      <c r="M844"/>
    </row>
    <row r="845" spans="1:13" s="85" customFormat="1" ht="12.75">
      <c r="A845"/>
      <c r="B845"/>
      <c r="C845"/>
      <c r="D845"/>
      <c r="E845"/>
      <c r="F845"/>
      <c r="G845"/>
      <c r="H845"/>
      <c r="I845"/>
      <c r="J845"/>
      <c r="K845"/>
      <c r="L845"/>
      <c r="M845"/>
    </row>
    <row r="846" spans="1:13" s="85" customFormat="1" ht="12.75">
      <c r="A846"/>
      <c r="B846"/>
      <c r="C846"/>
      <c r="D846"/>
      <c r="E846"/>
      <c r="F846"/>
      <c r="G846"/>
      <c r="H846"/>
      <c r="I846"/>
      <c r="J846"/>
      <c r="K846"/>
      <c r="L846"/>
      <c r="M846"/>
    </row>
    <row r="847" spans="1:13" s="85" customFormat="1" ht="12.75">
      <c r="A847"/>
      <c r="B847"/>
      <c r="C847"/>
      <c r="D847"/>
      <c r="E847"/>
      <c r="F847"/>
      <c r="G847"/>
      <c r="H847"/>
      <c r="I847"/>
      <c r="J847"/>
      <c r="K847"/>
      <c r="L847"/>
      <c r="M847"/>
    </row>
    <row r="848" spans="1:13" s="85" customFormat="1" ht="12.75">
      <c r="A848"/>
      <c r="B848"/>
      <c r="C848"/>
      <c r="D848"/>
      <c r="E848"/>
      <c r="F848"/>
      <c r="G848"/>
      <c r="H848"/>
      <c r="I848"/>
      <c r="J848"/>
      <c r="K848"/>
      <c r="L848"/>
      <c r="M848"/>
    </row>
    <row r="849" spans="1:13" s="85" customFormat="1" ht="12.75">
      <c r="A849"/>
      <c r="B849"/>
      <c r="C849"/>
      <c r="D849"/>
      <c r="E849"/>
      <c r="F849"/>
      <c r="G849"/>
      <c r="H849"/>
      <c r="I849"/>
      <c r="J849"/>
      <c r="K849"/>
      <c r="L849"/>
      <c r="M849"/>
    </row>
    <row r="850" spans="1:13" s="85" customFormat="1" ht="12.75">
      <c r="A850"/>
      <c r="B850"/>
      <c r="C850"/>
      <c r="D850"/>
      <c r="E850"/>
      <c r="F850"/>
      <c r="G850"/>
      <c r="H850"/>
      <c r="I850"/>
      <c r="J850"/>
      <c r="K850"/>
      <c r="L850"/>
      <c r="M850"/>
    </row>
    <row r="851" spans="1:13" s="85" customFormat="1" ht="12.75">
      <c r="A851"/>
      <c r="B851"/>
      <c r="C851"/>
      <c r="D851"/>
      <c r="E851"/>
      <c r="F851"/>
      <c r="G851"/>
      <c r="H851"/>
      <c r="I851"/>
      <c r="J851"/>
      <c r="K851"/>
      <c r="L851"/>
      <c r="M851"/>
    </row>
    <row r="852" spans="1:13" s="85" customFormat="1" ht="12.75">
      <c r="A852"/>
      <c r="B852"/>
      <c r="C852"/>
      <c r="D852"/>
      <c r="E852"/>
      <c r="F852"/>
      <c r="G852"/>
      <c r="H852"/>
      <c r="I852"/>
      <c r="J852"/>
      <c r="K852"/>
      <c r="L852"/>
      <c r="M852"/>
    </row>
    <row r="853" spans="1:13" s="85" customFormat="1" ht="12.75">
      <c r="A853"/>
      <c r="B853"/>
      <c r="C853"/>
      <c r="D853"/>
      <c r="E853"/>
      <c r="F853"/>
      <c r="G853"/>
      <c r="H853"/>
      <c r="I853"/>
      <c r="J853"/>
      <c r="K853"/>
      <c r="L853"/>
      <c r="M853"/>
    </row>
    <row r="854" spans="1:13" s="85" customFormat="1" ht="12.75">
      <c r="A854"/>
      <c r="B854"/>
      <c r="C854"/>
      <c r="D854"/>
      <c r="E854"/>
      <c r="F854"/>
      <c r="G854"/>
      <c r="H854"/>
      <c r="I854"/>
      <c r="J854"/>
      <c r="K854"/>
      <c r="L854"/>
      <c r="M854"/>
    </row>
    <row r="855" spans="1:13" s="85" customFormat="1" ht="12.75">
      <c r="A855"/>
      <c r="B855"/>
      <c r="C855"/>
      <c r="D855"/>
      <c r="E855"/>
      <c r="F855"/>
      <c r="G855"/>
      <c r="H855"/>
      <c r="I855"/>
      <c r="J855"/>
      <c r="K855"/>
      <c r="L855"/>
      <c r="M855"/>
    </row>
    <row r="856" spans="1:13" s="85" customFormat="1" ht="12.75">
      <c r="A856"/>
      <c r="B856"/>
      <c r="C856"/>
      <c r="D856"/>
      <c r="E856"/>
      <c r="F856"/>
      <c r="G856"/>
      <c r="H856"/>
      <c r="I856"/>
      <c r="J856"/>
      <c r="K856"/>
      <c r="L856"/>
      <c r="M856"/>
    </row>
    <row r="857" spans="1:13" s="85" customFormat="1" ht="12.75">
      <c r="A857"/>
      <c r="B857"/>
      <c r="C857"/>
      <c r="D857"/>
      <c r="E857"/>
      <c r="F857"/>
      <c r="G857"/>
      <c r="H857"/>
      <c r="I857"/>
      <c r="J857"/>
      <c r="K857"/>
      <c r="L857"/>
      <c r="M857"/>
    </row>
    <row r="858" spans="1:13" s="85" customFormat="1" ht="12.75">
      <c r="A858"/>
      <c r="B858"/>
      <c r="C858"/>
      <c r="D858"/>
      <c r="E858"/>
      <c r="F858"/>
      <c r="G858"/>
      <c r="H858"/>
      <c r="I858"/>
      <c r="J858"/>
      <c r="K858"/>
      <c r="L858"/>
      <c r="M858"/>
    </row>
    <row r="859" spans="1:13" s="85" customFormat="1" ht="12.75">
      <c r="A859"/>
      <c r="B859"/>
      <c r="C859"/>
      <c r="D859"/>
      <c r="E859"/>
      <c r="F859"/>
      <c r="G859"/>
      <c r="H859"/>
      <c r="I859"/>
      <c r="J859"/>
      <c r="K859"/>
      <c r="L859"/>
      <c r="M859"/>
    </row>
    <row r="860" spans="1:13" s="85" customFormat="1" ht="12.75">
      <c r="A860"/>
      <c r="B860"/>
      <c r="C860"/>
      <c r="D860"/>
      <c r="E860"/>
      <c r="F860"/>
      <c r="G860"/>
      <c r="H860"/>
      <c r="I860"/>
      <c r="J860"/>
      <c r="K860"/>
      <c r="L860"/>
      <c r="M860"/>
    </row>
    <row r="861" spans="1:13" s="85" customFormat="1" ht="12.75">
      <c r="A861"/>
      <c r="B861"/>
      <c r="C861"/>
      <c r="D861"/>
      <c r="E861"/>
      <c r="F861"/>
      <c r="G861"/>
      <c r="H861"/>
      <c r="I861"/>
      <c r="J861"/>
      <c r="K861"/>
      <c r="L861"/>
      <c r="M861"/>
    </row>
    <row r="862" spans="1:13" s="85" customFormat="1" ht="12.75">
      <c r="A862"/>
      <c r="B862"/>
      <c r="C862"/>
      <c r="D862"/>
      <c r="E862"/>
      <c r="F862"/>
      <c r="G862"/>
      <c r="H862"/>
      <c r="I862"/>
      <c r="J862"/>
      <c r="K862"/>
      <c r="L862"/>
      <c r="M862"/>
    </row>
    <row r="863" spans="1:13" s="85" customFormat="1" ht="12.75">
      <c r="A863"/>
      <c r="B863"/>
      <c r="C863"/>
      <c r="D863"/>
      <c r="E863"/>
      <c r="F863"/>
      <c r="G863"/>
      <c r="H863"/>
      <c r="I863"/>
      <c r="J863"/>
      <c r="K863"/>
      <c r="L863"/>
      <c r="M863"/>
    </row>
    <row r="864" spans="1:13" s="85" customFormat="1" ht="12.75">
      <c r="A864"/>
      <c r="B864"/>
      <c r="C864"/>
      <c r="D864"/>
      <c r="E864"/>
      <c r="F864"/>
      <c r="G864"/>
      <c r="H864"/>
      <c r="I864"/>
      <c r="J864"/>
      <c r="K864"/>
      <c r="L864"/>
      <c r="M864"/>
    </row>
    <row r="865" spans="1:13" s="85" customFormat="1" ht="12.75">
      <c r="A865"/>
      <c r="B865"/>
      <c r="C865"/>
      <c r="D865"/>
      <c r="E865"/>
      <c r="F865"/>
      <c r="G865"/>
      <c r="H865"/>
      <c r="I865"/>
      <c r="J865"/>
      <c r="K865"/>
      <c r="L865"/>
      <c r="M865"/>
    </row>
    <row r="866" spans="1:13" s="85" customFormat="1" ht="12.75">
      <c r="A866"/>
      <c r="B866"/>
      <c r="C866"/>
      <c r="D866"/>
      <c r="E866"/>
      <c r="F866"/>
      <c r="G866"/>
      <c r="H866"/>
      <c r="I866"/>
      <c r="J866"/>
      <c r="K866"/>
      <c r="L866"/>
      <c r="M866"/>
    </row>
    <row r="867" spans="1:13" s="85" customFormat="1" ht="12.75">
      <c r="A867"/>
      <c r="B867"/>
      <c r="C867"/>
      <c r="D867"/>
      <c r="E867"/>
      <c r="F867"/>
      <c r="G867"/>
      <c r="H867"/>
      <c r="I867"/>
      <c r="J867"/>
      <c r="K867"/>
      <c r="L867"/>
      <c r="M867"/>
    </row>
    <row r="868" spans="1:13" s="85" customFormat="1" ht="12.75">
      <c r="A868"/>
      <c r="B868"/>
      <c r="C868"/>
      <c r="D868"/>
      <c r="E868"/>
      <c r="F868"/>
      <c r="G868"/>
      <c r="H868"/>
      <c r="I868"/>
      <c r="J868"/>
      <c r="K868"/>
      <c r="L868"/>
      <c r="M868"/>
    </row>
    <row r="869" spans="1:13" s="85" customFormat="1" ht="12.75">
      <c r="A869"/>
      <c r="B869"/>
      <c r="C869"/>
      <c r="D869"/>
      <c r="E869"/>
      <c r="F869"/>
      <c r="G869"/>
      <c r="H869"/>
      <c r="I869"/>
      <c r="J869"/>
      <c r="K869"/>
      <c r="L869"/>
      <c r="M869"/>
    </row>
    <row r="870" spans="1:13" s="85" customFormat="1" ht="12.75">
      <c r="A870"/>
      <c r="B870"/>
      <c r="C870"/>
      <c r="D870"/>
      <c r="E870"/>
      <c r="F870"/>
      <c r="G870"/>
      <c r="H870"/>
      <c r="I870"/>
      <c r="J870"/>
      <c r="K870"/>
      <c r="L870"/>
      <c r="M870"/>
    </row>
    <row r="871" spans="1:13" s="85" customFormat="1" ht="12.75">
      <c r="A871"/>
      <c r="B871"/>
      <c r="C871"/>
      <c r="D871"/>
      <c r="E871"/>
      <c r="F871"/>
      <c r="G871"/>
      <c r="H871"/>
      <c r="I871"/>
      <c r="J871"/>
      <c r="K871"/>
      <c r="L871"/>
      <c r="M871"/>
    </row>
    <row r="872" spans="1:13" s="85" customFormat="1" ht="12.75">
      <c r="A872"/>
      <c r="B872"/>
      <c r="C872"/>
      <c r="D872"/>
      <c r="E872"/>
      <c r="F872"/>
      <c r="G872"/>
      <c r="H872"/>
      <c r="I872"/>
      <c r="J872"/>
      <c r="K872"/>
      <c r="L872"/>
      <c r="M872"/>
    </row>
    <row r="873" spans="1:13" s="85" customFormat="1" ht="12.75">
      <c r="A873"/>
      <c r="B873"/>
      <c r="C873"/>
      <c r="D873"/>
      <c r="E873"/>
      <c r="F873"/>
      <c r="G873"/>
      <c r="H873"/>
      <c r="I873"/>
      <c r="J873"/>
      <c r="K873"/>
      <c r="L873"/>
      <c r="M873"/>
    </row>
    <row r="874" spans="1:13" s="85" customFormat="1" ht="12.75">
      <c r="A874"/>
      <c r="B874"/>
      <c r="C874"/>
      <c r="D874"/>
      <c r="E874"/>
      <c r="F874"/>
      <c r="G874"/>
      <c r="H874"/>
      <c r="I874"/>
      <c r="J874"/>
      <c r="K874"/>
      <c r="L874"/>
      <c r="M874"/>
    </row>
    <row r="875" spans="1:13" s="85" customFormat="1" ht="12.75">
      <c r="A875"/>
      <c r="B875"/>
      <c r="C875"/>
      <c r="D875"/>
      <c r="E875"/>
      <c r="F875"/>
      <c r="G875"/>
      <c r="H875"/>
      <c r="I875"/>
      <c r="J875"/>
      <c r="K875"/>
      <c r="L875"/>
      <c r="M875"/>
    </row>
    <row r="876" spans="1:13" s="85" customFormat="1" ht="12.75">
      <c r="A876"/>
      <c r="B876"/>
      <c r="C876"/>
      <c r="D876"/>
      <c r="E876"/>
      <c r="F876"/>
      <c r="G876"/>
      <c r="H876"/>
      <c r="I876"/>
      <c r="J876"/>
      <c r="K876"/>
      <c r="L876"/>
      <c r="M876"/>
    </row>
    <row r="877" spans="1:13" s="85" customFormat="1" ht="12.75">
      <c r="A877"/>
      <c r="B877"/>
      <c r="C877"/>
      <c r="D877"/>
      <c r="E877"/>
      <c r="F877"/>
      <c r="G877"/>
      <c r="H877"/>
      <c r="I877"/>
      <c r="J877"/>
      <c r="K877"/>
      <c r="L877"/>
      <c r="M877"/>
    </row>
    <row r="878" spans="1:13" s="85" customFormat="1" ht="12.75">
      <c r="A878"/>
      <c r="B878"/>
      <c r="C878"/>
      <c r="D878"/>
      <c r="E878"/>
      <c r="F878"/>
      <c r="G878"/>
      <c r="H878"/>
      <c r="I878"/>
      <c r="J878"/>
      <c r="K878"/>
      <c r="L878"/>
      <c r="M878"/>
    </row>
    <row r="879" spans="1:13" s="85" customFormat="1" ht="12.75">
      <c r="A879"/>
      <c r="B879"/>
      <c r="C879"/>
      <c r="D879"/>
      <c r="E879"/>
      <c r="F879"/>
      <c r="G879"/>
      <c r="H879"/>
      <c r="I879"/>
      <c r="J879"/>
      <c r="K879"/>
      <c r="L879"/>
      <c r="M879"/>
    </row>
    <row r="880" spans="1:13" s="85" customFormat="1" ht="12.75">
      <c r="A880"/>
      <c r="B880"/>
      <c r="C880"/>
      <c r="D880"/>
      <c r="E880"/>
      <c r="F880"/>
      <c r="G880"/>
      <c r="H880"/>
      <c r="I880"/>
      <c r="J880"/>
      <c r="K880"/>
      <c r="L880"/>
      <c r="M880"/>
    </row>
    <row r="881" spans="1:13" s="85" customFormat="1" ht="12.75">
      <c r="A881"/>
      <c r="B881"/>
      <c r="C881"/>
      <c r="D881"/>
      <c r="E881"/>
      <c r="F881"/>
      <c r="G881"/>
      <c r="H881"/>
      <c r="I881"/>
      <c r="J881"/>
      <c r="K881"/>
      <c r="L881"/>
      <c r="M881"/>
    </row>
    <row r="882" spans="1:13" s="85" customFormat="1" ht="12.75">
      <c r="A882"/>
      <c r="B882"/>
      <c r="C882"/>
      <c r="D882"/>
      <c r="E882"/>
      <c r="F882"/>
      <c r="G882"/>
      <c r="H882"/>
      <c r="I882"/>
      <c r="J882"/>
      <c r="K882"/>
      <c r="L882"/>
      <c r="M882"/>
    </row>
    <row r="883" spans="1:13" s="85" customFormat="1" ht="12.75">
      <c r="A883"/>
      <c r="B883"/>
      <c r="C883"/>
      <c r="D883"/>
      <c r="E883"/>
      <c r="F883"/>
      <c r="G883"/>
      <c r="H883"/>
      <c r="I883"/>
      <c r="J883"/>
      <c r="K883"/>
      <c r="L883"/>
      <c r="M883"/>
    </row>
    <row r="884" spans="1:13" s="85" customFormat="1" ht="12.75">
      <c r="A884"/>
      <c r="B884"/>
      <c r="C884"/>
      <c r="D884"/>
      <c r="E884"/>
      <c r="F884"/>
      <c r="G884"/>
      <c r="H884"/>
      <c r="I884"/>
      <c r="J884"/>
      <c r="K884"/>
      <c r="L884"/>
      <c r="M884"/>
    </row>
    <row r="885" spans="1:13" s="85" customFormat="1" ht="12.75">
      <c r="A885"/>
      <c r="B885"/>
      <c r="C885"/>
      <c r="D885"/>
      <c r="E885"/>
      <c r="F885"/>
      <c r="G885"/>
      <c r="H885"/>
      <c r="I885"/>
      <c r="J885"/>
      <c r="K885"/>
      <c r="L885"/>
      <c r="M885"/>
    </row>
    <row r="886" spans="1:13" s="85" customFormat="1" ht="12.75">
      <c r="A886"/>
      <c r="B886"/>
      <c r="C886"/>
      <c r="D886"/>
      <c r="E886"/>
      <c r="F886"/>
      <c r="G886"/>
      <c r="H886"/>
      <c r="I886"/>
      <c r="J886"/>
      <c r="K886"/>
      <c r="L886"/>
      <c r="M886"/>
    </row>
    <row r="887" spans="1:13" s="85" customFormat="1" ht="12.75">
      <c r="A887"/>
      <c r="B887"/>
      <c r="C887"/>
      <c r="D887"/>
      <c r="E887"/>
      <c r="F887"/>
      <c r="G887"/>
      <c r="H887"/>
      <c r="I887"/>
      <c r="J887"/>
      <c r="K887"/>
      <c r="L887"/>
      <c r="M887"/>
    </row>
    <row r="888" spans="1:13" s="85" customFormat="1" ht="12.75">
      <c r="A888"/>
      <c r="B888"/>
      <c r="C888"/>
      <c r="D888"/>
      <c r="E888"/>
      <c r="F888"/>
      <c r="G888"/>
      <c r="H888"/>
      <c r="I888"/>
      <c r="J888"/>
      <c r="K888"/>
      <c r="L888"/>
      <c r="M888"/>
    </row>
    <row r="889" spans="1:13" s="85" customFormat="1" ht="12.75">
      <c r="A889"/>
      <c r="B889"/>
      <c r="C889"/>
      <c r="D889"/>
      <c r="E889"/>
      <c r="F889"/>
      <c r="G889"/>
      <c r="H889"/>
      <c r="I889"/>
      <c r="J889"/>
      <c r="K889"/>
      <c r="L889"/>
      <c r="M889"/>
    </row>
    <row r="890" spans="1:13" s="85" customFormat="1" ht="12.75">
      <c r="A890"/>
      <c r="B890"/>
      <c r="C890"/>
      <c r="D890"/>
      <c r="E890"/>
      <c r="F890"/>
      <c r="G890"/>
      <c r="H890"/>
      <c r="I890"/>
      <c r="J890"/>
      <c r="K890"/>
      <c r="L890"/>
      <c r="M890"/>
    </row>
    <row r="891" spans="1:13" s="85" customFormat="1" ht="12.75">
      <c r="A891"/>
      <c r="B891"/>
      <c r="C891"/>
      <c r="D891"/>
      <c r="E891"/>
      <c r="F891"/>
      <c r="G891"/>
      <c r="H891"/>
      <c r="I891"/>
      <c r="J891"/>
      <c r="K891"/>
      <c r="L891"/>
      <c r="M891"/>
    </row>
    <row r="892" spans="1:13" s="85" customFormat="1" ht="12.75">
      <c r="A892"/>
      <c r="B892"/>
      <c r="C892"/>
      <c r="D892"/>
      <c r="E892"/>
      <c r="F892"/>
      <c r="G892"/>
      <c r="H892"/>
      <c r="I892"/>
      <c r="J892"/>
      <c r="K892"/>
      <c r="L892"/>
      <c r="M892"/>
    </row>
    <row r="893" spans="1:13" s="85" customFormat="1" ht="12.75">
      <c r="A893"/>
      <c r="B893"/>
      <c r="C893"/>
      <c r="D893"/>
      <c r="E893"/>
      <c r="F893"/>
      <c r="G893"/>
      <c r="H893"/>
      <c r="I893"/>
      <c r="J893"/>
      <c r="K893"/>
      <c r="L893"/>
      <c r="M893"/>
    </row>
    <row r="894" spans="1:13" s="85" customFormat="1" ht="12.75">
      <c r="A894"/>
      <c r="B894"/>
      <c r="C894"/>
      <c r="D894"/>
      <c r="E894"/>
      <c r="F894"/>
      <c r="G894"/>
      <c r="H894"/>
      <c r="I894"/>
      <c r="J894"/>
      <c r="K894"/>
      <c r="L894"/>
      <c r="M894"/>
    </row>
    <row r="895" spans="1:13" s="85" customFormat="1" ht="12.75">
      <c r="A895"/>
      <c r="B895"/>
      <c r="C895"/>
      <c r="D895"/>
      <c r="E895"/>
      <c r="F895"/>
      <c r="G895"/>
      <c r="H895"/>
      <c r="I895"/>
      <c r="J895"/>
      <c r="K895"/>
      <c r="L895"/>
      <c r="M895"/>
    </row>
    <row r="896" spans="1:13" s="85" customFormat="1" ht="12.75">
      <c r="A896"/>
      <c r="B896"/>
      <c r="C896"/>
      <c r="D896"/>
      <c r="E896"/>
      <c r="F896"/>
      <c r="G896"/>
      <c r="H896"/>
      <c r="I896"/>
      <c r="J896"/>
      <c r="K896"/>
      <c r="L896"/>
      <c r="M896"/>
    </row>
    <row r="897" spans="1:13" s="85" customFormat="1" ht="12.75">
      <c r="A897"/>
      <c r="B897"/>
      <c r="C897"/>
      <c r="D897"/>
      <c r="E897"/>
      <c r="F897"/>
      <c r="G897"/>
      <c r="H897"/>
      <c r="I897"/>
      <c r="J897"/>
      <c r="K897"/>
      <c r="L897"/>
      <c r="M897"/>
    </row>
    <row r="898" spans="1:13" s="85" customFormat="1" ht="12.75">
      <c r="A898"/>
      <c r="B898"/>
      <c r="C898"/>
      <c r="D898"/>
      <c r="E898"/>
      <c r="F898"/>
      <c r="G898"/>
      <c r="H898"/>
      <c r="I898"/>
      <c r="J898"/>
      <c r="K898"/>
      <c r="L898"/>
      <c r="M898"/>
    </row>
    <row r="899" spans="1:13" s="85" customFormat="1" ht="12.75">
      <c r="A899"/>
      <c r="B899"/>
      <c r="C899"/>
      <c r="D899"/>
      <c r="E899"/>
      <c r="F899"/>
      <c r="G899"/>
      <c r="H899"/>
      <c r="I899"/>
      <c r="J899"/>
      <c r="K899"/>
      <c r="L899"/>
      <c r="M899"/>
    </row>
    <row r="900" spans="1:13" s="85" customFormat="1" ht="12.75">
      <c r="A900"/>
      <c r="B900"/>
      <c r="C900"/>
      <c r="D900"/>
      <c r="E900"/>
      <c r="F900"/>
      <c r="G900"/>
      <c r="H900"/>
      <c r="I900"/>
      <c r="J900"/>
      <c r="K900"/>
      <c r="L900"/>
      <c r="M900"/>
    </row>
    <row r="901" spans="1:13" s="85" customFormat="1" ht="12.75">
      <c r="A901"/>
      <c r="B901"/>
      <c r="C901"/>
      <c r="D901"/>
      <c r="E901"/>
      <c r="F901"/>
      <c r="G901"/>
      <c r="H901"/>
      <c r="I901"/>
      <c r="J901"/>
      <c r="K901"/>
      <c r="L901"/>
      <c r="M901"/>
    </row>
    <row r="902" spans="1:13" s="85" customFormat="1" ht="12.75">
      <c r="A902"/>
      <c r="B902"/>
      <c r="C902"/>
      <c r="D902"/>
      <c r="E902"/>
      <c r="F902"/>
      <c r="G902"/>
      <c r="H902"/>
      <c r="I902"/>
      <c r="J902"/>
      <c r="K902"/>
      <c r="L902"/>
      <c r="M902"/>
    </row>
    <row r="903" spans="1:13" s="85" customFormat="1" ht="12.75">
      <c r="A903"/>
      <c r="B903"/>
      <c r="C903"/>
      <c r="D903"/>
      <c r="E903"/>
      <c r="F903"/>
      <c r="G903"/>
      <c r="H903"/>
      <c r="I903"/>
      <c r="J903"/>
      <c r="K903"/>
      <c r="L903"/>
      <c r="M903"/>
    </row>
    <row r="904" spans="1:13" s="85" customFormat="1" ht="12.75">
      <c r="A904"/>
      <c r="B904"/>
      <c r="C904"/>
      <c r="D904"/>
      <c r="E904"/>
      <c r="F904"/>
      <c r="G904"/>
      <c r="H904"/>
      <c r="I904"/>
      <c r="J904"/>
      <c r="K904"/>
      <c r="L904"/>
      <c r="M904"/>
    </row>
    <row r="905" spans="1:13" s="85" customFormat="1" ht="12.75">
      <c r="A905"/>
      <c r="B905"/>
      <c r="C905"/>
      <c r="D905"/>
      <c r="E905"/>
      <c r="F905"/>
      <c r="G905"/>
      <c r="H905"/>
      <c r="I905"/>
      <c r="J905"/>
      <c r="K905"/>
      <c r="L905"/>
      <c r="M905"/>
    </row>
    <row r="906" spans="1:13" s="85" customFormat="1" ht="12.75">
      <c r="A906"/>
      <c r="B906"/>
      <c r="C906"/>
      <c r="D906"/>
      <c r="E906"/>
      <c r="F906"/>
      <c r="G906"/>
      <c r="H906"/>
      <c r="I906"/>
      <c r="J906"/>
      <c r="K906"/>
      <c r="L906"/>
      <c r="M906"/>
    </row>
    <row r="907" spans="1:13" s="85" customFormat="1" ht="12.75">
      <c r="A907"/>
      <c r="B907"/>
      <c r="C907"/>
      <c r="D907"/>
      <c r="E907"/>
      <c r="F907"/>
      <c r="G907"/>
      <c r="H907"/>
      <c r="I907"/>
      <c r="J907"/>
      <c r="K907"/>
      <c r="L907"/>
      <c r="M907"/>
    </row>
    <row r="908" spans="1:13" s="85" customFormat="1" ht="12.75">
      <c r="A908"/>
      <c r="B908"/>
      <c r="C908"/>
      <c r="D908"/>
      <c r="E908"/>
      <c r="F908"/>
      <c r="G908"/>
      <c r="H908"/>
      <c r="I908"/>
      <c r="J908"/>
      <c r="K908"/>
      <c r="L908"/>
      <c r="M908"/>
    </row>
    <row r="909" spans="1:13" s="85" customFormat="1" ht="12.75">
      <c r="A909"/>
      <c r="B909"/>
      <c r="C909"/>
      <c r="D909"/>
      <c r="E909"/>
      <c r="F909"/>
      <c r="G909"/>
      <c r="H909"/>
      <c r="I909"/>
      <c r="J909"/>
      <c r="K909"/>
      <c r="L909"/>
      <c r="M909"/>
    </row>
    <row r="910" spans="1:13" s="85" customFormat="1" ht="12.75">
      <c r="A910"/>
      <c r="B910"/>
      <c r="C910"/>
      <c r="D910"/>
      <c r="E910"/>
      <c r="F910"/>
      <c r="G910"/>
      <c r="H910"/>
      <c r="I910"/>
      <c r="J910"/>
      <c r="K910"/>
      <c r="L910"/>
      <c r="M910"/>
    </row>
    <row r="911" spans="1:13" s="85" customFormat="1" ht="12.75">
      <c r="A911"/>
      <c r="B911"/>
      <c r="C911"/>
      <c r="D911"/>
      <c r="E911"/>
      <c r="F911"/>
      <c r="G911"/>
      <c r="H911"/>
      <c r="I911"/>
      <c r="J911"/>
      <c r="K911"/>
      <c r="L911"/>
      <c r="M911"/>
    </row>
    <row r="912" spans="1:13" s="85" customFormat="1" ht="12.75">
      <c r="A912"/>
      <c r="B912"/>
      <c r="C912"/>
      <c r="D912"/>
      <c r="E912"/>
      <c r="F912"/>
      <c r="G912"/>
      <c r="H912"/>
      <c r="I912"/>
      <c r="J912"/>
      <c r="K912"/>
      <c r="L912"/>
      <c r="M912"/>
    </row>
    <row r="913" spans="1:13" s="85" customFormat="1" ht="12.75">
      <c r="A913"/>
      <c r="B913"/>
      <c r="C913"/>
      <c r="D913"/>
      <c r="E913"/>
      <c r="F913"/>
      <c r="G913"/>
      <c r="H913"/>
      <c r="I913"/>
      <c r="J913"/>
      <c r="K913"/>
      <c r="L913"/>
      <c r="M913"/>
    </row>
    <row r="914" spans="1:13" s="85" customFormat="1" ht="12.75">
      <c r="A914"/>
      <c r="B914"/>
      <c r="C914"/>
      <c r="D914"/>
      <c r="E914"/>
      <c r="F914"/>
      <c r="G914"/>
      <c r="H914"/>
      <c r="I914"/>
      <c r="J914"/>
      <c r="K914"/>
      <c r="L914"/>
      <c r="M914"/>
    </row>
    <row r="915" spans="1:13" s="85" customFormat="1" ht="12.75">
      <c r="A915"/>
      <c r="B915"/>
      <c r="C915"/>
      <c r="D915"/>
      <c r="E915"/>
      <c r="F915"/>
      <c r="G915"/>
      <c r="H915"/>
      <c r="I915"/>
      <c r="J915"/>
      <c r="K915"/>
      <c r="L915"/>
      <c r="M915"/>
    </row>
    <row r="916" spans="1:13" s="85" customFormat="1" ht="12.75">
      <c r="A916"/>
      <c r="B916"/>
      <c r="C916"/>
      <c r="D916"/>
      <c r="E916"/>
      <c r="F916"/>
      <c r="G916"/>
      <c r="H916"/>
      <c r="I916"/>
      <c r="J916"/>
      <c r="K916"/>
      <c r="L916"/>
      <c r="M916"/>
    </row>
    <row r="917" spans="1:13" s="85" customFormat="1" ht="12.75">
      <c r="A917"/>
      <c r="B917"/>
      <c r="C917"/>
      <c r="D917"/>
      <c r="E917"/>
      <c r="F917"/>
      <c r="G917"/>
      <c r="H917"/>
      <c r="I917"/>
      <c r="J917"/>
      <c r="K917"/>
      <c r="L917"/>
      <c r="M917"/>
    </row>
    <row r="918" spans="1:13" s="85" customFormat="1" ht="12.75">
      <c r="A918"/>
      <c r="B918"/>
      <c r="C918"/>
      <c r="D918"/>
      <c r="E918"/>
      <c r="F918"/>
      <c r="G918"/>
      <c r="H918"/>
      <c r="I918"/>
      <c r="J918"/>
      <c r="K918"/>
      <c r="L918"/>
      <c r="M918"/>
    </row>
    <row r="919" spans="1:13" s="85" customFormat="1" ht="12.75">
      <c r="A919"/>
      <c r="B919"/>
      <c r="C919"/>
      <c r="D919"/>
      <c r="E919"/>
      <c r="F919"/>
      <c r="G919"/>
      <c r="H919"/>
      <c r="I919"/>
      <c r="J919"/>
      <c r="K919"/>
      <c r="L919"/>
      <c r="M919"/>
    </row>
    <row r="920" spans="1:13" s="85" customFormat="1" ht="12.75">
      <c r="A920"/>
      <c r="B920"/>
      <c r="C920"/>
      <c r="D920"/>
      <c r="E920"/>
      <c r="F920"/>
      <c r="G920"/>
      <c r="H920"/>
      <c r="I920"/>
      <c r="J920"/>
      <c r="K920"/>
      <c r="L920"/>
      <c r="M920"/>
    </row>
    <row r="921" spans="1:13" s="85" customFormat="1" ht="12.75">
      <c r="A921"/>
      <c r="B921"/>
      <c r="C921"/>
      <c r="D921"/>
      <c r="E921"/>
      <c r="F921"/>
      <c r="G921"/>
      <c r="H921"/>
      <c r="I921"/>
      <c r="J921"/>
      <c r="K921"/>
      <c r="L921"/>
      <c r="M921"/>
    </row>
    <row r="922" spans="1:13" s="85" customFormat="1" ht="12.75">
      <c r="A922"/>
      <c r="B922"/>
      <c r="C922"/>
      <c r="D922"/>
      <c r="E922"/>
      <c r="F922"/>
      <c r="G922"/>
      <c r="H922"/>
      <c r="I922"/>
      <c r="J922"/>
      <c r="K922"/>
      <c r="L922"/>
      <c r="M922"/>
    </row>
    <row r="923" spans="1:13" s="85" customFormat="1" ht="12.75">
      <c r="A923"/>
      <c r="B923"/>
      <c r="C923"/>
      <c r="D923"/>
      <c r="E923"/>
      <c r="F923"/>
      <c r="G923"/>
      <c r="H923"/>
      <c r="I923"/>
      <c r="J923"/>
      <c r="K923"/>
      <c r="L923"/>
      <c r="M923"/>
    </row>
    <row r="924" spans="1:13" s="85" customFormat="1" ht="12.75">
      <c r="A924"/>
      <c r="B924"/>
      <c r="C924"/>
      <c r="D924"/>
      <c r="E924"/>
      <c r="F924"/>
      <c r="G924"/>
      <c r="H924"/>
      <c r="I924"/>
      <c r="J924"/>
      <c r="K924"/>
      <c r="L924"/>
      <c r="M924"/>
    </row>
    <row r="925" spans="1:13" s="85" customFormat="1" ht="12.75">
      <c r="A925"/>
      <c r="B925"/>
      <c r="C925"/>
      <c r="D925"/>
      <c r="E925"/>
      <c r="F925"/>
      <c r="G925"/>
      <c r="H925"/>
      <c r="I925"/>
      <c r="J925"/>
      <c r="K925"/>
      <c r="L925"/>
      <c r="M925"/>
    </row>
    <row r="926" spans="1:13" s="85" customFormat="1" ht="12.75">
      <c r="A926"/>
      <c r="B926"/>
      <c r="C926"/>
      <c r="D926"/>
      <c r="E926"/>
      <c r="F926"/>
      <c r="G926"/>
      <c r="H926"/>
      <c r="I926"/>
      <c r="J926"/>
      <c r="K926"/>
      <c r="L926"/>
      <c r="M926"/>
    </row>
    <row r="927" spans="1:13" s="85" customFormat="1" ht="12.75">
      <c r="A927"/>
      <c r="B927"/>
      <c r="C927"/>
      <c r="D927"/>
      <c r="E927"/>
      <c r="F927"/>
      <c r="G927"/>
      <c r="H927"/>
      <c r="I927"/>
      <c r="J927"/>
      <c r="K927"/>
      <c r="L927"/>
      <c r="M927"/>
    </row>
    <row r="928" spans="1:13" s="85" customFormat="1" ht="12.75">
      <c r="A928"/>
      <c r="B928"/>
      <c r="C928"/>
      <c r="D928"/>
      <c r="E928"/>
      <c r="F928"/>
      <c r="G928"/>
      <c r="H928"/>
      <c r="I928"/>
      <c r="J928"/>
      <c r="K928"/>
      <c r="L928"/>
      <c r="M928"/>
    </row>
    <row r="929" spans="1:13" s="85" customFormat="1" ht="12.75">
      <c r="A929"/>
      <c r="B929"/>
      <c r="C929"/>
      <c r="D929"/>
      <c r="E929"/>
      <c r="F929"/>
      <c r="G929"/>
      <c r="H929"/>
      <c r="I929"/>
      <c r="J929"/>
      <c r="K929"/>
      <c r="L929"/>
      <c r="M929"/>
    </row>
    <row r="930" spans="1:13" s="85" customFormat="1" ht="12.75">
      <c r="A930"/>
      <c r="B930"/>
      <c r="C930"/>
      <c r="D930"/>
      <c r="E930"/>
      <c r="F930"/>
      <c r="G930"/>
      <c r="H930"/>
      <c r="I930"/>
      <c r="J930"/>
      <c r="K930"/>
      <c r="L930"/>
      <c r="M930"/>
    </row>
    <row r="931" spans="1:13" s="85" customFormat="1" ht="12.75">
      <c r="A931"/>
      <c r="B931"/>
      <c r="C931"/>
      <c r="D931"/>
      <c r="E931"/>
      <c r="F931"/>
      <c r="G931"/>
      <c r="H931"/>
      <c r="I931"/>
      <c r="J931"/>
      <c r="K931"/>
      <c r="L931"/>
      <c r="M931"/>
    </row>
    <row r="932" spans="1:13" s="85" customFormat="1" ht="12.75">
      <c r="A932"/>
      <c r="B932"/>
      <c r="C932"/>
      <c r="D932"/>
      <c r="E932"/>
      <c r="F932"/>
      <c r="G932"/>
      <c r="H932"/>
      <c r="I932"/>
      <c r="J932"/>
      <c r="K932"/>
      <c r="L932"/>
      <c r="M932"/>
    </row>
    <row r="933" spans="1:13" s="85" customFormat="1" ht="12.75">
      <c r="A933"/>
      <c r="B933"/>
      <c r="C933"/>
      <c r="D933"/>
      <c r="E933"/>
      <c r="F933"/>
      <c r="G933"/>
      <c r="H933"/>
      <c r="I933"/>
      <c r="J933"/>
      <c r="K933"/>
      <c r="L933"/>
      <c r="M933"/>
    </row>
    <row r="934" spans="1:13" s="85" customFormat="1" ht="12.75">
      <c r="A934"/>
      <c r="B934"/>
      <c r="C934"/>
      <c r="D934"/>
      <c r="E934"/>
      <c r="F934"/>
      <c r="G934"/>
      <c r="H934"/>
      <c r="I934"/>
      <c r="J934"/>
      <c r="K934"/>
      <c r="L934"/>
      <c r="M934"/>
    </row>
    <row r="935" spans="1:13" s="85" customFormat="1" ht="12.75">
      <c r="A935"/>
      <c r="B935"/>
      <c r="C935"/>
      <c r="D935"/>
      <c r="E935"/>
      <c r="F935"/>
      <c r="G935"/>
      <c r="H935"/>
      <c r="I935"/>
      <c r="J935"/>
      <c r="K935"/>
      <c r="L935"/>
      <c r="M935"/>
    </row>
    <row r="936" spans="1:13" s="85" customFormat="1" ht="12.75">
      <c r="A936"/>
      <c r="B936"/>
      <c r="C936"/>
      <c r="D936"/>
      <c r="E936"/>
      <c r="F936"/>
      <c r="G936"/>
      <c r="H936"/>
      <c r="I936"/>
      <c r="J936"/>
      <c r="K936"/>
      <c r="L936"/>
      <c r="M936"/>
    </row>
    <row r="937" spans="1:13" s="85" customFormat="1" ht="12.75">
      <c r="A937"/>
      <c r="B937"/>
      <c r="C937"/>
      <c r="D937"/>
      <c r="E937"/>
      <c r="F937"/>
      <c r="G937"/>
      <c r="H937"/>
      <c r="I937"/>
      <c r="J937"/>
      <c r="K937"/>
      <c r="L937"/>
      <c r="M937"/>
    </row>
    <row r="938" spans="1:13" s="85" customFormat="1" ht="12.75">
      <c r="A938"/>
      <c r="B938"/>
      <c r="C938"/>
      <c r="D938"/>
      <c r="E938"/>
      <c r="F938"/>
      <c r="G938"/>
      <c r="H938"/>
      <c r="I938"/>
      <c r="J938"/>
      <c r="K938"/>
      <c r="L938"/>
      <c r="M938"/>
    </row>
    <row r="939" spans="1:13" s="85" customFormat="1" ht="12.75">
      <c r="A939"/>
      <c r="B939"/>
      <c r="C939"/>
      <c r="D939"/>
      <c r="E939"/>
      <c r="F939"/>
      <c r="G939"/>
      <c r="H939"/>
      <c r="I939"/>
      <c r="J939"/>
      <c r="K939"/>
      <c r="L939"/>
      <c r="M939"/>
    </row>
    <row r="940" spans="1:13" s="85" customFormat="1" ht="12.75">
      <c r="A940"/>
      <c r="B940"/>
      <c r="C940"/>
      <c r="D940"/>
      <c r="E940"/>
      <c r="F940"/>
      <c r="G940"/>
      <c r="H940"/>
      <c r="I940"/>
      <c r="J940"/>
      <c r="K940"/>
      <c r="L940"/>
      <c r="M940"/>
    </row>
    <row r="941" spans="1:13" s="85" customFormat="1" ht="12.75">
      <c r="A941"/>
      <c r="B941"/>
      <c r="C941"/>
      <c r="D941"/>
      <c r="E941"/>
      <c r="F941"/>
      <c r="G941"/>
      <c r="H941"/>
      <c r="I941"/>
      <c r="J941"/>
      <c r="K941"/>
      <c r="L941"/>
      <c r="M941"/>
    </row>
    <row r="942" spans="1:13" s="85" customFormat="1" ht="12.75">
      <c r="A942"/>
      <c r="B942"/>
      <c r="C942"/>
      <c r="D942"/>
      <c r="E942"/>
      <c r="F942"/>
      <c r="G942"/>
      <c r="H942"/>
      <c r="I942"/>
      <c r="J942"/>
      <c r="K942"/>
      <c r="L942"/>
      <c r="M942"/>
    </row>
    <row r="943" spans="1:13" s="85" customFormat="1" ht="12.75">
      <c r="A943"/>
      <c r="B943"/>
      <c r="C943"/>
      <c r="D943"/>
      <c r="E943"/>
      <c r="F943"/>
      <c r="G943"/>
      <c r="H943"/>
      <c r="I943"/>
      <c r="J943"/>
      <c r="K943"/>
      <c r="L943"/>
      <c r="M943"/>
    </row>
    <row r="944" spans="1:13" s="85" customFormat="1" ht="12.75">
      <c r="A944"/>
      <c r="B944"/>
      <c r="C944"/>
      <c r="D944"/>
      <c r="E944"/>
      <c r="F944"/>
      <c r="G944"/>
      <c r="H944"/>
      <c r="I944"/>
      <c r="J944"/>
      <c r="K944"/>
      <c r="L944"/>
      <c r="M944"/>
    </row>
    <row r="945" spans="1:13" s="85" customFormat="1" ht="12.75">
      <c r="A945"/>
      <c r="B945"/>
      <c r="C945"/>
      <c r="D945"/>
      <c r="E945"/>
      <c r="F945"/>
      <c r="G945"/>
      <c r="H945"/>
      <c r="I945"/>
      <c r="J945"/>
      <c r="K945"/>
      <c r="L945"/>
      <c r="M945"/>
    </row>
    <row r="946" spans="1:13" s="85" customFormat="1" ht="12.75">
      <c r="A946"/>
      <c r="B946"/>
      <c r="C946"/>
      <c r="D946"/>
      <c r="E946"/>
      <c r="F946"/>
      <c r="G946"/>
      <c r="H946"/>
      <c r="I946"/>
      <c r="J946"/>
      <c r="K946"/>
      <c r="L946"/>
      <c r="M946"/>
    </row>
    <row r="947" spans="1:13" s="85" customFormat="1" ht="12.75">
      <c r="A947"/>
      <c r="B947"/>
      <c r="C947"/>
      <c r="D947"/>
      <c r="E947"/>
      <c r="F947"/>
      <c r="G947"/>
      <c r="H947"/>
      <c r="I947"/>
      <c r="J947"/>
      <c r="K947"/>
      <c r="L947"/>
      <c r="M947"/>
    </row>
    <row r="948" spans="1:13" s="85" customFormat="1" ht="12.75">
      <c r="A948"/>
      <c r="B948"/>
      <c r="C948"/>
      <c r="D948"/>
      <c r="E948"/>
      <c r="F948"/>
      <c r="G948"/>
      <c r="H948"/>
      <c r="I948"/>
      <c r="J948"/>
      <c r="K948"/>
      <c r="L948"/>
      <c r="M948"/>
    </row>
    <row r="949" spans="1:13" s="85" customFormat="1" ht="12.75">
      <c r="A949"/>
      <c r="B949"/>
      <c r="C949"/>
      <c r="D949"/>
      <c r="E949"/>
      <c r="F949"/>
      <c r="G949"/>
      <c r="H949"/>
      <c r="I949"/>
      <c r="J949"/>
      <c r="K949"/>
      <c r="L949"/>
      <c r="M949"/>
    </row>
    <row r="950" spans="1:13" s="85" customFormat="1" ht="12.75">
      <c r="A950"/>
      <c r="B950"/>
      <c r="C950"/>
      <c r="D950"/>
      <c r="E950"/>
      <c r="F950"/>
      <c r="G950"/>
      <c r="H950"/>
      <c r="I950"/>
      <c r="J950"/>
      <c r="K950"/>
      <c r="L950"/>
      <c r="M950"/>
    </row>
    <row r="951" spans="1:13" s="85" customFormat="1" ht="12.75">
      <c r="A951"/>
      <c r="B951"/>
      <c r="C951"/>
      <c r="D951"/>
      <c r="E951"/>
      <c r="F951"/>
      <c r="G951"/>
      <c r="H951"/>
      <c r="I951"/>
      <c r="J951"/>
      <c r="K951"/>
      <c r="L951"/>
      <c r="M951"/>
    </row>
    <row r="952" spans="1:13" s="85" customFormat="1" ht="12.75">
      <c r="A952"/>
      <c r="B952"/>
      <c r="C952"/>
      <c r="D952"/>
      <c r="E952"/>
      <c r="F952"/>
      <c r="G952"/>
      <c r="H952"/>
      <c r="I952"/>
      <c r="J952"/>
      <c r="K952"/>
      <c r="L952"/>
      <c r="M952"/>
    </row>
    <row r="953" spans="1:13" s="85" customFormat="1" ht="12.75">
      <c r="A953"/>
      <c r="B953"/>
      <c r="C953"/>
      <c r="D953"/>
      <c r="E953"/>
      <c r="F953"/>
      <c r="G953"/>
      <c r="H953"/>
      <c r="I953"/>
      <c r="J953"/>
      <c r="K953"/>
      <c r="L953"/>
      <c r="M953"/>
    </row>
    <row r="954" spans="1:13" s="85" customFormat="1" ht="12.75">
      <c r="A954"/>
      <c r="B954"/>
      <c r="C954"/>
      <c r="D954"/>
      <c r="E954"/>
      <c r="F954"/>
      <c r="G954"/>
      <c r="H954"/>
      <c r="I954"/>
      <c r="J954"/>
      <c r="K954"/>
      <c r="L954"/>
      <c r="M954"/>
    </row>
    <row r="955" spans="1:13" s="85" customFormat="1" ht="12.75">
      <c r="A955"/>
      <c r="B955"/>
      <c r="C955"/>
      <c r="D955"/>
      <c r="E955"/>
      <c r="F955"/>
      <c r="G955"/>
      <c r="H955"/>
      <c r="I955"/>
      <c r="J955"/>
      <c r="K955"/>
      <c r="L955"/>
      <c r="M955"/>
    </row>
    <row r="956" spans="1:13" s="85" customFormat="1" ht="12.75">
      <c r="A956"/>
      <c r="B956"/>
      <c r="C956"/>
      <c r="D956"/>
      <c r="E956"/>
      <c r="F956"/>
      <c r="G956"/>
      <c r="H956"/>
      <c r="I956"/>
      <c r="J956"/>
      <c r="K956"/>
      <c r="L956"/>
      <c r="M956"/>
    </row>
    <row r="957" spans="1:13" s="85" customFormat="1" ht="12.75">
      <c r="A957"/>
      <c r="B957"/>
      <c r="C957"/>
      <c r="D957"/>
      <c r="E957"/>
      <c r="F957"/>
      <c r="G957"/>
      <c r="H957"/>
      <c r="I957"/>
      <c r="J957"/>
      <c r="K957"/>
      <c r="L957"/>
      <c r="M957"/>
    </row>
    <row r="958" spans="1:13" s="85" customFormat="1" ht="12.75">
      <c r="A958"/>
      <c r="B958"/>
      <c r="C958"/>
      <c r="D958"/>
      <c r="E958"/>
      <c r="F958"/>
      <c r="G958"/>
      <c r="H958"/>
      <c r="I958"/>
      <c r="J958"/>
      <c r="K958"/>
      <c r="L958"/>
      <c r="M958"/>
    </row>
    <row r="959" spans="1:13" s="85" customFormat="1" ht="12.75">
      <c r="A959"/>
      <c r="B959"/>
      <c r="C959"/>
      <c r="D959"/>
      <c r="E959"/>
      <c r="F959"/>
      <c r="G959"/>
      <c r="H959"/>
      <c r="I959"/>
      <c r="J959"/>
      <c r="K959"/>
      <c r="L959"/>
      <c r="M959"/>
    </row>
    <row r="960" spans="1:13" s="85" customFormat="1" ht="12.75">
      <c r="A960"/>
      <c r="B960"/>
      <c r="C960"/>
      <c r="D960"/>
      <c r="E960"/>
      <c r="F960"/>
      <c r="G960"/>
      <c r="H960"/>
      <c r="I960"/>
      <c r="J960"/>
      <c r="K960"/>
      <c r="L960"/>
      <c r="M960"/>
    </row>
    <row r="961" spans="1:13" s="85" customFormat="1" ht="12.75">
      <c r="A961"/>
      <c r="B961"/>
      <c r="C961"/>
      <c r="D961"/>
      <c r="E961"/>
      <c r="F961"/>
      <c r="G961"/>
      <c r="H961"/>
      <c r="I961"/>
      <c r="J961"/>
      <c r="K961"/>
      <c r="L961"/>
      <c r="M961"/>
    </row>
    <row r="962" spans="1:13" s="85" customFormat="1" ht="12.75">
      <c r="A962"/>
      <c r="B962"/>
      <c r="C962"/>
      <c r="D962"/>
      <c r="E962"/>
      <c r="F962"/>
      <c r="G962"/>
      <c r="H962"/>
      <c r="I962"/>
      <c r="J962"/>
      <c r="K962"/>
      <c r="L962"/>
      <c r="M962"/>
    </row>
    <row r="963" spans="1:13" s="85" customFormat="1" ht="12.75">
      <c r="A963"/>
      <c r="B963"/>
      <c r="C963"/>
      <c r="D963"/>
      <c r="E963"/>
      <c r="F963"/>
      <c r="G963"/>
      <c r="H963"/>
      <c r="I963"/>
      <c r="J963"/>
      <c r="K963"/>
      <c r="L963"/>
      <c r="M963"/>
    </row>
    <row r="964" spans="1:13" s="85" customFormat="1" ht="12.75">
      <c r="A964"/>
      <c r="B964"/>
      <c r="C964"/>
      <c r="D964"/>
      <c r="E964"/>
      <c r="F964"/>
      <c r="G964"/>
      <c r="H964"/>
      <c r="I964"/>
      <c r="J964"/>
      <c r="K964"/>
      <c r="L964"/>
      <c r="M964"/>
    </row>
    <row r="965" spans="1:13" s="85" customFormat="1" ht="12.75">
      <c r="A965"/>
      <c r="B965"/>
      <c r="C965"/>
      <c r="D965"/>
      <c r="E965"/>
      <c r="F965"/>
      <c r="G965"/>
      <c r="H965"/>
      <c r="I965"/>
      <c r="J965"/>
      <c r="K965"/>
      <c r="L965"/>
      <c r="M965"/>
    </row>
    <row r="966" spans="1:13" s="85" customFormat="1" ht="12.75">
      <c r="A966"/>
      <c r="B966"/>
      <c r="C966"/>
      <c r="D966"/>
      <c r="E966"/>
      <c r="F966"/>
      <c r="G966"/>
      <c r="H966"/>
      <c r="I966"/>
      <c r="J966"/>
      <c r="K966"/>
      <c r="L966"/>
      <c r="M966"/>
    </row>
    <row r="967" spans="1:13" s="85" customFormat="1" ht="12.75">
      <c r="A967"/>
      <c r="B967"/>
      <c r="C967"/>
      <c r="D967"/>
      <c r="E967"/>
      <c r="F967"/>
      <c r="G967"/>
      <c r="H967"/>
      <c r="I967"/>
      <c r="J967"/>
      <c r="K967"/>
      <c r="L967"/>
      <c r="M967"/>
    </row>
    <row r="968" spans="1:13" s="85" customFormat="1" ht="12.75">
      <c r="A968"/>
      <c r="B968"/>
      <c r="C968"/>
      <c r="D968"/>
      <c r="E968"/>
      <c r="F968"/>
      <c r="G968"/>
      <c r="H968"/>
      <c r="I968"/>
      <c r="J968"/>
      <c r="K968"/>
      <c r="L968"/>
      <c r="M968"/>
    </row>
    <row r="969" spans="1:13" s="85" customFormat="1" ht="12.75">
      <c r="A969"/>
      <c r="B969"/>
      <c r="C969"/>
      <c r="D969"/>
      <c r="E969"/>
      <c r="F969"/>
      <c r="G969"/>
      <c r="H969"/>
      <c r="I969"/>
      <c r="J969"/>
      <c r="K969"/>
      <c r="L969"/>
      <c r="M969"/>
    </row>
    <row r="970" spans="1:13" s="85" customFormat="1" ht="12.75">
      <c r="A970"/>
      <c r="B970"/>
      <c r="C970"/>
      <c r="D970"/>
      <c r="E970"/>
      <c r="F970"/>
      <c r="G970"/>
      <c r="H970"/>
      <c r="I970"/>
      <c r="J970"/>
      <c r="K970"/>
      <c r="L970"/>
      <c r="M970"/>
    </row>
    <row r="971" spans="1:13" s="85" customFormat="1" ht="12.75">
      <c r="A971"/>
      <c r="B971"/>
      <c r="C971"/>
      <c r="D971"/>
      <c r="E971"/>
      <c r="F971"/>
      <c r="G971"/>
      <c r="H971"/>
      <c r="I971"/>
      <c r="J971"/>
      <c r="K971"/>
      <c r="L971"/>
      <c r="M971"/>
    </row>
    <row r="972" spans="1:13" s="85" customFormat="1" ht="12.75">
      <c r="A972"/>
      <c r="B972"/>
      <c r="C972"/>
      <c r="D972"/>
      <c r="E972"/>
      <c r="F972"/>
      <c r="G972"/>
      <c r="H972"/>
      <c r="I972"/>
      <c r="J972"/>
      <c r="K972"/>
      <c r="L972"/>
      <c r="M972"/>
    </row>
    <row r="973" spans="1:13" s="85" customFormat="1" ht="12.75">
      <c r="A973"/>
      <c r="B973"/>
      <c r="C973"/>
      <c r="D973"/>
      <c r="E973"/>
      <c r="F973"/>
      <c r="G973"/>
      <c r="H973"/>
      <c r="I973"/>
      <c r="J973"/>
      <c r="K973"/>
      <c r="L973"/>
      <c r="M973"/>
    </row>
    <row r="974" spans="1:13" s="85" customFormat="1" ht="12.75">
      <c r="A974"/>
      <c r="B974"/>
      <c r="C974"/>
      <c r="D974"/>
      <c r="E974"/>
      <c r="F974"/>
      <c r="G974"/>
      <c r="H974"/>
      <c r="I974"/>
      <c r="J974"/>
      <c r="K974"/>
      <c r="L974"/>
      <c r="M974"/>
    </row>
    <row r="975" spans="1:13" s="85" customFormat="1" ht="12.75">
      <c r="A975"/>
      <c r="B975"/>
      <c r="C975"/>
      <c r="D975"/>
      <c r="E975"/>
      <c r="F975"/>
      <c r="G975"/>
      <c r="H975"/>
      <c r="I975"/>
      <c r="J975"/>
      <c r="K975"/>
      <c r="L975"/>
      <c r="M975"/>
    </row>
    <row r="976" spans="1:13" s="85" customFormat="1" ht="12.75">
      <c r="A976"/>
      <c r="B976"/>
      <c r="C976"/>
      <c r="D976"/>
      <c r="E976"/>
      <c r="F976"/>
      <c r="G976"/>
      <c r="H976"/>
      <c r="I976"/>
      <c r="J976"/>
      <c r="K976"/>
      <c r="L976"/>
      <c r="M976"/>
    </row>
    <row r="977" spans="1:13" s="85" customFormat="1" ht="12.75">
      <c r="A977"/>
      <c r="B977"/>
      <c r="C977"/>
      <c r="D977"/>
      <c r="E977"/>
      <c r="F977"/>
      <c r="G977"/>
      <c r="H977"/>
      <c r="I977"/>
      <c r="J977"/>
      <c r="K977"/>
      <c r="L977"/>
      <c r="M977"/>
    </row>
    <row r="978" spans="1:13" s="85" customFormat="1" ht="12.75">
      <c r="A978"/>
      <c r="B978"/>
      <c r="C978"/>
      <c r="D978"/>
      <c r="E978"/>
      <c r="F978"/>
      <c r="G978"/>
      <c r="H978"/>
      <c r="I978"/>
      <c r="J978"/>
      <c r="K978"/>
      <c r="L978"/>
      <c r="M978"/>
    </row>
    <row r="979" spans="1:13" s="85" customFormat="1" ht="12.75">
      <c r="A979"/>
      <c r="B979"/>
      <c r="C979"/>
      <c r="D979"/>
      <c r="E979"/>
      <c r="F979"/>
      <c r="G979"/>
      <c r="H979"/>
      <c r="I979"/>
      <c r="J979"/>
      <c r="K979"/>
      <c r="L979"/>
      <c r="M979"/>
    </row>
    <row r="980" spans="1:13" s="85" customFormat="1" ht="12.75">
      <c r="A980"/>
      <c r="B980"/>
      <c r="C980"/>
      <c r="D980"/>
      <c r="E980"/>
      <c r="F980"/>
      <c r="G980"/>
      <c r="H980"/>
      <c r="I980"/>
      <c r="J980"/>
      <c r="K980"/>
      <c r="L980"/>
      <c r="M980"/>
    </row>
    <row r="981" spans="1:13" s="85" customFormat="1" ht="12.75">
      <c r="A981"/>
      <c r="B981"/>
      <c r="C981"/>
      <c r="D981"/>
      <c r="E981"/>
      <c r="F981"/>
      <c r="G981"/>
      <c r="H981"/>
      <c r="I981"/>
      <c r="J981"/>
      <c r="K981"/>
      <c r="L981"/>
      <c r="M981"/>
    </row>
    <row r="982" spans="1:13" s="85" customFormat="1" ht="12.75">
      <c r="A982"/>
      <c r="B982"/>
      <c r="C982"/>
      <c r="D982"/>
      <c r="E982"/>
      <c r="F982"/>
      <c r="G982"/>
      <c r="H982"/>
      <c r="I982"/>
      <c r="J982"/>
      <c r="K982"/>
      <c r="L982"/>
      <c r="M982"/>
    </row>
    <row r="983" spans="1:13" s="85" customFormat="1" ht="12.75">
      <c r="A983"/>
      <c r="B983"/>
      <c r="C983"/>
      <c r="D983"/>
      <c r="E983"/>
      <c r="F983"/>
      <c r="G983"/>
      <c r="H983"/>
      <c r="I983"/>
      <c r="J983"/>
      <c r="K983"/>
      <c r="L983"/>
      <c r="M983"/>
    </row>
    <row r="984" spans="1:13" s="85" customFormat="1" ht="12.75">
      <c r="A984"/>
      <c r="B984"/>
      <c r="C984"/>
      <c r="D984"/>
      <c r="E984"/>
      <c r="F984"/>
      <c r="G984"/>
      <c r="H984"/>
      <c r="I984"/>
      <c r="J984"/>
      <c r="K984"/>
      <c r="L984"/>
      <c r="M984"/>
    </row>
    <row r="985" spans="1:13" s="85" customFormat="1" ht="12.75">
      <c r="A985"/>
      <c r="B985"/>
      <c r="C985"/>
      <c r="D985"/>
      <c r="E985"/>
      <c r="F985"/>
      <c r="G985"/>
      <c r="H985"/>
      <c r="I985"/>
      <c r="J985"/>
      <c r="K985"/>
      <c r="L985"/>
      <c r="M985"/>
    </row>
    <row r="986" spans="1:13" s="85" customFormat="1" ht="12.75">
      <c r="A986"/>
      <c r="B986"/>
      <c r="C986"/>
      <c r="D986"/>
      <c r="E986"/>
      <c r="F986"/>
      <c r="G986"/>
      <c r="H986"/>
      <c r="I986"/>
      <c r="J986"/>
      <c r="K986"/>
      <c r="L986"/>
      <c r="M986"/>
    </row>
    <row r="987" spans="1:13" s="85" customFormat="1" ht="12.75">
      <c r="A987"/>
      <c r="B987"/>
      <c r="C987"/>
      <c r="D987"/>
      <c r="E987"/>
      <c r="F987"/>
      <c r="G987"/>
      <c r="H987"/>
      <c r="I987"/>
      <c r="J987"/>
      <c r="K987"/>
      <c r="L987"/>
      <c r="M987"/>
    </row>
    <row r="988" spans="1:13" s="85" customFormat="1" ht="12.75">
      <c r="A988"/>
      <c r="B988"/>
      <c r="C988"/>
      <c r="D988"/>
      <c r="E988"/>
      <c r="F988"/>
      <c r="G988"/>
      <c r="H988"/>
      <c r="I988"/>
      <c r="J988"/>
      <c r="K988"/>
      <c r="L988"/>
      <c r="M988"/>
    </row>
    <row r="989" spans="1:13" s="85" customFormat="1" ht="12.75">
      <c r="A989"/>
      <c r="B989"/>
      <c r="C989"/>
      <c r="D989"/>
      <c r="E989"/>
      <c r="F989"/>
      <c r="G989"/>
      <c r="H989"/>
      <c r="I989"/>
      <c r="J989"/>
      <c r="K989"/>
      <c r="L989"/>
      <c r="M989"/>
    </row>
    <row r="990" spans="1:13" s="85" customFormat="1" ht="12.75">
      <c r="A990"/>
      <c r="B990"/>
      <c r="C990"/>
      <c r="D990"/>
      <c r="E990"/>
      <c r="F990"/>
      <c r="G990"/>
      <c r="H990"/>
      <c r="I990"/>
      <c r="J990"/>
      <c r="K990"/>
      <c r="L990"/>
      <c r="M990"/>
    </row>
    <row r="991" spans="1:13" s="85" customFormat="1" ht="12.75">
      <c r="A991"/>
      <c r="B991"/>
      <c r="C991"/>
      <c r="D991"/>
      <c r="E991"/>
      <c r="F991"/>
      <c r="G991"/>
      <c r="H991"/>
      <c r="I991"/>
      <c r="J991"/>
      <c r="K991"/>
      <c r="L991"/>
      <c r="M991"/>
    </row>
    <row r="992" spans="1:13" s="85" customFormat="1" ht="12.75">
      <c r="A992"/>
      <c r="B992"/>
      <c r="C992"/>
      <c r="D992"/>
      <c r="E992"/>
      <c r="F992"/>
      <c r="G992"/>
      <c r="H992"/>
      <c r="I992"/>
      <c r="J992"/>
      <c r="K992"/>
      <c r="L992"/>
      <c r="M992"/>
    </row>
    <row r="993" spans="1:13" s="85" customFormat="1" ht="12.75">
      <c r="A993"/>
      <c r="B993"/>
      <c r="C993"/>
      <c r="D993"/>
      <c r="E993"/>
      <c r="F993"/>
      <c r="G993"/>
      <c r="H993"/>
      <c r="I993"/>
      <c r="J993"/>
      <c r="K993"/>
      <c r="L993"/>
      <c r="M993"/>
    </row>
    <row r="994" spans="1:13" s="85" customFormat="1" ht="12.75">
      <c r="A994"/>
      <c r="B994"/>
      <c r="C994"/>
      <c r="D994"/>
      <c r="E994"/>
      <c r="F994"/>
      <c r="G994"/>
      <c r="H994"/>
      <c r="I994"/>
      <c r="J994"/>
      <c r="K994"/>
      <c r="L994"/>
      <c r="M994"/>
    </row>
    <row r="995" spans="1:13" s="85" customFormat="1" ht="12.75">
      <c r="A995"/>
      <c r="B995"/>
      <c r="C995"/>
      <c r="D995"/>
      <c r="E995"/>
      <c r="F995"/>
      <c r="G995"/>
      <c r="H995"/>
      <c r="I995"/>
      <c r="J995"/>
      <c r="K995"/>
      <c r="L995"/>
      <c r="M995"/>
    </row>
    <row r="996" spans="1:13" s="85" customFormat="1" ht="12.75">
      <c r="A996"/>
      <c r="B996"/>
      <c r="C996"/>
      <c r="D996"/>
      <c r="E996"/>
      <c r="F996"/>
      <c r="G996"/>
      <c r="H996"/>
      <c r="I996"/>
      <c r="J996"/>
      <c r="K996"/>
      <c r="L996"/>
      <c r="M996"/>
    </row>
    <row r="997" spans="1:13" s="85" customFormat="1" ht="12.75">
      <c r="A997"/>
      <c r="B997"/>
      <c r="C997"/>
      <c r="D997"/>
      <c r="E997"/>
      <c r="F997"/>
      <c r="G997"/>
      <c r="H997"/>
      <c r="I997"/>
      <c r="J997"/>
      <c r="K997"/>
      <c r="L997"/>
      <c r="M997"/>
    </row>
    <row r="998" spans="1:13" s="85" customFormat="1" ht="12.75">
      <c r="A998"/>
      <c r="B998"/>
      <c r="C998"/>
      <c r="D998"/>
      <c r="E998"/>
      <c r="F998"/>
      <c r="G998"/>
      <c r="H998"/>
      <c r="I998"/>
      <c r="J998"/>
      <c r="K998"/>
      <c r="L998"/>
      <c r="M998"/>
    </row>
    <row r="999" spans="1:13" s="85" customFormat="1" ht="12.75">
      <c r="A999"/>
      <c r="B999"/>
      <c r="C999"/>
      <c r="D999"/>
      <c r="E999"/>
      <c r="F999"/>
      <c r="G999"/>
      <c r="H999"/>
      <c r="I999"/>
      <c r="J999"/>
      <c r="K999"/>
      <c r="L999"/>
      <c r="M999"/>
    </row>
    <row r="1000" spans="1:13" s="85" customFormat="1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</row>
    <row r="1001" spans="1:13" s="85" customFormat="1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</row>
    <row r="1002" spans="1:13" s="85" customFormat="1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</row>
    <row r="1003" spans="1:13" s="85" customFormat="1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</row>
    <row r="1004" spans="1:13" s="85" customFormat="1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</row>
    <row r="1005" spans="1:13" s="85" customFormat="1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</row>
    <row r="1006" spans="1:13" s="85" customFormat="1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</row>
    <row r="1007" spans="1:13" s="85" customFormat="1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</row>
    <row r="1008" spans="1:13" s="85" customFormat="1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</row>
    <row r="1009" spans="1:13" s="85" customFormat="1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</row>
    <row r="1010" spans="1:13" s="85" customFormat="1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</row>
    <row r="1011" spans="1:13" s="85" customFormat="1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</row>
    <row r="1012" spans="1:13" s="85" customFormat="1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</row>
    <row r="1013" spans="1:13" s="85" customFormat="1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</row>
    <row r="1014" spans="1:13" s="85" customFormat="1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</row>
    <row r="1015" spans="1:13" s="85" customFormat="1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</row>
    <row r="1016" spans="1:13" s="85" customFormat="1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</row>
    <row r="1017" spans="1:13" s="85" customFormat="1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</row>
    <row r="1018" spans="1:13" s="85" customFormat="1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</row>
    <row r="1019" spans="1:13" s="85" customFormat="1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</row>
    <row r="1020" spans="1:13" s="85" customFormat="1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</row>
    <row r="1021" spans="1:13" s="85" customFormat="1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</row>
    <row r="1022" spans="1:13" s="85" customFormat="1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</row>
    <row r="1023" spans="1:13" s="85" customFormat="1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</row>
    <row r="1024" spans="1:13" s="85" customFormat="1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</row>
    <row r="1025" spans="1:13" s="85" customFormat="1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</row>
    <row r="1026" spans="1:13" s="85" customFormat="1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</row>
    <row r="1027" spans="1:13" s="85" customFormat="1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</row>
    <row r="1028" spans="1:13" s="85" customFormat="1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</row>
    <row r="1029" spans="1:13" s="85" customFormat="1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</row>
    <row r="1030" spans="1:13" s="85" customFormat="1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</row>
    <row r="1031" spans="1:13" s="85" customFormat="1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</row>
    <row r="1032" spans="1:13" s="85" customFormat="1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</row>
    <row r="1033" spans="1:13" s="85" customFormat="1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</row>
    <row r="1034" spans="1:13" s="85" customFormat="1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</row>
    <row r="1035" spans="1:13" s="85" customFormat="1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</row>
    <row r="1036" spans="1:13" s="85" customFormat="1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</row>
    <row r="1037" spans="1:13" s="85" customFormat="1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</row>
    <row r="1038" spans="1:13" s="85" customFormat="1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</row>
    <row r="1039" spans="1:13" s="85" customFormat="1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</row>
    <row r="1040" spans="1:13" s="85" customFormat="1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</row>
    <row r="1041" spans="1:13" s="85" customFormat="1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</row>
    <row r="1042" spans="1:13" s="85" customFormat="1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</row>
    <row r="1043" spans="1:13" s="85" customFormat="1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</row>
    <row r="1044" spans="1:13" s="85" customFormat="1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</row>
    <row r="1045" spans="1:13" s="85" customFormat="1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</row>
    <row r="1046" spans="1:13" s="85" customFormat="1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</row>
    <row r="1047" spans="1:13" s="85" customFormat="1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</row>
    <row r="1048" spans="1:13" s="85" customFormat="1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</row>
    <row r="1049" spans="1:13" s="85" customFormat="1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</row>
    <row r="1050" spans="1:13" s="85" customFormat="1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</row>
    <row r="1051" spans="1:13" s="85" customFormat="1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</row>
    <row r="1052" spans="1:13" s="85" customFormat="1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</row>
    <row r="1053" spans="1:13" s="85" customFormat="1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</row>
    <row r="1054" spans="1:13" s="85" customFormat="1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</row>
    <row r="1055" spans="1:13" s="85" customFormat="1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</row>
    <row r="1056" spans="1:13" s="85" customFormat="1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</row>
    <row r="1057" spans="1:13" s="85" customFormat="1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</row>
    <row r="1058" spans="1:13" s="85" customFormat="1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</row>
    <row r="1059" spans="1:13" s="85" customFormat="1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</row>
    <row r="1060" spans="1:13" s="85" customFormat="1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</row>
    <row r="1061" spans="1:13" s="85" customFormat="1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</row>
    <row r="1062" spans="1:13" s="85" customFormat="1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</row>
    <row r="1063" spans="1:13" s="85" customFormat="1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</row>
    <row r="1064" spans="1:13" s="85" customFormat="1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</row>
    <row r="1065" spans="1:13" s="85" customFormat="1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</row>
    <row r="1066" spans="1:13" s="85" customFormat="1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</row>
    <row r="1067" spans="1:13" s="85" customFormat="1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</row>
    <row r="1068" spans="1:13" s="85" customFormat="1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</row>
    <row r="1069" spans="1:13" s="85" customFormat="1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</row>
    <row r="1070" spans="1:13" s="85" customFormat="1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</row>
    <row r="1071" spans="1:13" s="85" customFormat="1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</row>
    <row r="1072" spans="1:13" s="85" customFormat="1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</row>
    <row r="1073" spans="1:13" s="85" customFormat="1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</row>
    <row r="1074" spans="1:13" s="85" customFormat="1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</row>
    <row r="1075" spans="1:13" s="85" customFormat="1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</row>
    <row r="1076" spans="1:13" s="85" customFormat="1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</row>
    <row r="1077" spans="1:13" s="85" customFormat="1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</row>
    <row r="1078" spans="1:13" s="85" customFormat="1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</row>
    <row r="1079" spans="1:13" s="85" customFormat="1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</row>
    <row r="1080" spans="1:13" s="85" customFormat="1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</row>
    <row r="1081" spans="1:13" s="85" customFormat="1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</row>
    <row r="1082" spans="1:13" s="85" customFormat="1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</row>
    <row r="1083" spans="1:13" s="85" customFormat="1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</row>
    <row r="1084" spans="1:13" s="85" customFormat="1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</row>
    <row r="1085" spans="1:13" s="85" customFormat="1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</row>
    <row r="1086" spans="1:13" s="85" customFormat="1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</row>
    <row r="1087" spans="1:13" s="85" customFormat="1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</row>
    <row r="1088" spans="1:13" s="85" customFormat="1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</row>
    <row r="1089" spans="1:13" s="85" customFormat="1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</row>
    <row r="1090" spans="1:13" s="85" customFormat="1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</row>
    <row r="1091" spans="1:13" s="85" customFormat="1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</row>
    <row r="1092" spans="1:13" s="85" customFormat="1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</row>
    <row r="1093" spans="1:13" s="85" customFormat="1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</row>
    <row r="1094" spans="1:13" s="85" customFormat="1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</row>
    <row r="1095" spans="1:13" s="85" customFormat="1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</row>
    <row r="1096" spans="1:13" s="85" customFormat="1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</row>
    <row r="1097" spans="1:13" s="85" customFormat="1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</row>
    <row r="1098" spans="1:13" s="85" customFormat="1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</row>
    <row r="1099" spans="1:13" s="85" customFormat="1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</row>
    <row r="1100" spans="1:13" s="85" customFormat="1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</row>
    <row r="1101" spans="1:13" s="85" customFormat="1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</row>
    <row r="1102" spans="1:13" s="85" customFormat="1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</row>
    <row r="1103" spans="1:13" s="85" customFormat="1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</row>
    <row r="1104" spans="1:13" s="85" customFormat="1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</row>
    <row r="1105" spans="1:13" s="85" customFormat="1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</row>
    <row r="1106" spans="1:13" s="85" customFormat="1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</row>
    <row r="1107" spans="1:13" s="85" customFormat="1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</row>
    <row r="1108" spans="1:13" s="85" customFormat="1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</row>
    <row r="1109" spans="1:13" s="85" customFormat="1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</row>
    <row r="1110" spans="1:13" s="85" customFormat="1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</row>
    <row r="1111" spans="1:13" s="85" customFormat="1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</row>
    <row r="1112" spans="1:13" s="85" customFormat="1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</row>
    <row r="1113" spans="1:13" s="85" customFormat="1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</row>
    <row r="1114" spans="1:13" s="85" customFormat="1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</row>
    <row r="1115" spans="1:13" s="85" customFormat="1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</row>
    <row r="1116" spans="1:13" s="85" customFormat="1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</row>
    <row r="1117" spans="1:13" s="85" customFormat="1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</row>
    <row r="1118" spans="1:13" s="85" customFormat="1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</row>
    <row r="1119" spans="1:13" s="85" customFormat="1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</row>
    <row r="1120" spans="1:13" s="85" customFormat="1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</row>
    <row r="1121" spans="1:13" s="85" customFormat="1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</row>
    <row r="1122" spans="1:13" s="85" customFormat="1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</row>
    <row r="1123" spans="1:13" s="85" customFormat="1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</row>
    <row r="1124" spans="1:13" s="85" customFormat="1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</row>
    <row r="1125" spans="1:13" s="85" customFormat="1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</row>
    <row r="1126" spans="1:13" s="85" customFormat="1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</row>
    <row r="1127" spans="1:13" s="85" customFormat="1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</row>
    <row r="1128" spans="1:13" s="85" customFormat="1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</row>
    <row r="1129" spans="1:13" s="85" customFormat="1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</row>
    <row r="1130" spans="1:13" s="85" customFormat="1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</row>
    <row r="1131" spans="1:13" s="85" customFormat="1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</row>
    <row r="1132" spans="1:13" s="85" customFormat="1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</row>
    <row r="1133" spans="1:13" s="85" customFormat="1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</row>
    <row r="1134" spans="1:13" s="85" customFormat="1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</row>
    <row r="1135" spans="1:13" s="85" customFormat="1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</row>
    <row r="1136" spans="1:13" s="85" customFormat="1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</row>
    <row r="1137" spans="1:13" s="85" customFormat="1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</row>
    <row r="1138" spans="1:13" s="85" customFormat="1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</row>
    <row r="1139" spans="1:13" s="85" customFormat="1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</row>
    <row r="1140" spans="1:13" s="85" customFormat="1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</row>
    <row r="1141" spans="1:13" s="85" customFormat="1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</row>
    <row r="1142" spans="1:13" s="85" customFormat="1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</row>
    <row r="1143" spans="1:13" s="85" customFormat="1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</row>
    <row r="1144" spans="1:13" s="85" customFormat="1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</row>
    <row r="1145" spans="1:13" s="85" customFormat="1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</row>
    <row r="1146" spans="1:13" s="85" customFormat="1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</row>
    <row r="1147" spans="1:13" s="85" customFormat="1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</row>
    <row r="1148" spans="1:13" s="85" customFormat="1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</row>
    <row r="1149" spans="1:13" s="85" customFormat="1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</row>
    <row r="1150" spans="1:13" s="85" customFormat="1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</row>
    <row r="1151" spans="1:13" s="85" customFormat="1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</row>
    <row r="1152" spans="1:13" s="85" customFormat="1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</row>
    <row r="1153" spans="1:13" s="85" customFormat="1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</row>
    <row r="1154" spans="1:13" s="85" customFormat="1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</row>
    <row r="1155" spans="1:13" s="85" customFormat="1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</row>
    <row r="1156" spans="1:13" s="85" customFormat="1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</row>
    <row r="1157" spans="1:13" s="85" customFormat="1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</row>
    <row r="1158" spans="1:13" s="85" customFormat="1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</row>
    <row r="1159" spans="1:13" s="85" customFormat="1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</row>
    <row r="1160" spans="1:13" s="85" customFormat="1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</row>
    <row r="1161" spans="1:13" s="85" customFormat="1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</row>
    <row r="1162" spans="1:13" s="85" customFormat="1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</row>
    <row r="1163" spans="1:13" s="85" customFormat="1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</row>
    <row r="1164" spans="1:13" s="85" customFormat="1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</row>
    <row r="1165" spans="1:13" s="85" customFormat="1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</row>
    <row r="1166" spans="1:13" s="85" customFormat="1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</row>
    <row r="1167" spans="1:13" s="85" customFormat="1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</row>
    <row r="1168" spans="1:13" s="85" customFormat="1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</row>
    <row r="1169" spans="1:13" s="85" customFormat="1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</row>
    <row r="1170" spans="1:13" s="85" customFormat="1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</row>
    <row r="1171" spans="1:13" s="85" customFormat="1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</row>
    <row r="1172" spans="1:13" s="85" customFormat="1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</row>
    <row r="1173" spans="1:13" s="85" customFormat="1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</row>
    <row r="1174" spans="1:13" s="85" customFormat="1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</row>
    <row r="1175" spans="1:13" s="85" customFormat="1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</row>
    <row r="1176" spans="1:13" s="85" customFormat="1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</row>
    <row r="1177" spans="1:13" s="85" customFormat="1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</row>
    <row r="1178" spans="1:13" s="85" customFormat="1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</row>
    <row r="1179" spans="1:13" s="85" customFormat="1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</row>
    <row r="1180" spans="1:13" s="85" customFormat="1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</row>
    <row r="1181" spans="1:13" s="85" customFormat="1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</row>
    <row r="1182" spans="1:13" s="85" customFormat="1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</row>
    <row r="1183" spans="1:13" s="85" customFormat="1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</row>
    <row r="1184" spans="1:13" s="85" customFormat="1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</row>
    <row r="1185" spans="1:13" s="85" customFormat="1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</row>
    <row r="1186" spans="1:13" s="85" customFormat="1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</row>
    <row r="1187" spans="1:13" s="85" customFormat="1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</row>
    <row r="1188" spans="1:13" s="85" customFormat="1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</row>
    <row r="1189" spans="1:13" s="85" customFormat="1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</row>
    <row r="1190" spans="1:13" s="85" customFormat="1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</row>
    <row r="1191" spans="1:13" s="85" customFormat="1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</row>
    <row r="1192" spans="1:13" s="85" customFormat="1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</row>
    <row r="1193" spans="1:13" s="85" customFormat="1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</row>
    <row r="1194" spans="1:13" s="85" customFormat="1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</row>
    <row r="1195" spans="1:13" s="85" customFormat="1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</row>
    <row r="1196" spans="1:13" s="85" customFormat="1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</row>
    <row r="1197" spans="1:13" s="85" customFormat="1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</row>
    <row r="1198" spans="1:13" s="85" customFormat="1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</row>
    <row r="1199" spans="1:13" s="85" customFormat="1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</row>
    <row r="1200" spans="1:13" s="85" customFormat="1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</row>
    <row r="1201" spans="1:13" s="85" customFormat="1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</row>
    <row r="1202" spans="1:13" s="85" customFormat="1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</row>
    <row r="1203" spans="1:13" s="85" customFormat="1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</row>
    <row r="1204" spans="1:13" s="85" customFormat="1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</row>
    <row r="1205" spans="1:13" s="85" customFormat="1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</row>
    <row r="1206" spans="1:13" s="85" customFormat="1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</row>
    <row r="1207" spans="1:13" s="85" customFormat="1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</row>
    <row r="1208" spans="1:13" s="85" customFormat="1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</row>
    <row r="1209" spans="1:13" s="85" customFormat="1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</row>
    <row r="1210" spans="1:13" s="85" customFormat="1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</row>
    <row r="1211" spans="1:13" s="85" customFormat="1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</row>
    <row r="1212" spans="1:13" s="85" customFormat="1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</row>
    <row r="1213" spans="1:13" s="85" customFormat="1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</row>
    <row r="1214" spans="1:13" s="85" customFormat="1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</row>
    <row r="1215" spans="1:13" s="85" customFormat="1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</row>
    <row r="1216" spans="1:13" s="85" customFormat="1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</row>
    <row r="1217" spans="1:13" s="85" customFormat="1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</row>
    <row r="1218" spans="1:13" s="85" customFormat="1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</row>
    <row r="1219" spans="1:13" s="85" customFormat="1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</row>
    <row r="1220" spans="1:13" s="85" customFormat="1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</row>
    <row r="1221" spans="1:13" s="85" customFormat="1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</row>
    <row r="1222" spans="1:13" s="85" customFormat="1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</row>
    <row r="1223" spans="1:13" s="85" customFormat="1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</row>
    <row r="1224" spans="1:13" s="85" customFormat="1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</row>
    <row r="1225" spans="1:13" s="85" customFormat="1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</row>
    <row r="1226" spans="1:13" s="85" customFormat="1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</row>
    <row r="1227" spans="1:13" s="85" customFormat="1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</row>
    <row r="1228" spans="1:13" s="85" customFormat="1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</row>
    <row r="1229" spans="1:13" s="85" customFormat="1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</row>
    <row r="1230" spans="1:13" s="85" customFormat="1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</row>
    <row r="1231" spans="1:13" s="85" customFormat="1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</row>
    <row r="1232" spans="1:13" s="85" customFormat="1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</row>
    <row r="1233" spans="1:13" s="85" customFormat="1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</row>
    <row r="1234" spans="1:13" s="85" customFormat="1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</row>
    <row r="1235" spans="1:13" s="85" customFormat="1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</row>
    <row r="1236" spans="1:13" s="85" customFormat="1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</row>
    <row r="1237" spans="1:13" s="85" customFormat="1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</row>
    <row r="1238" spans="1:13" s="85" customFormat="1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</row>
    <row r="1239" spans="1:13" s="85" customFormat="1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</row>
    <row r="1240" spans="1:13" s="85" customFormat="1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</row>
    <row r="1241" spans="1:13" s="85" customFormat="1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</row>
    <row r="1242" spans="1:13" s="85" customFormat="1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</row>
    <row r="1243" spans="1:13" s="85" customFormat="1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</row>
    <row r="1244" spans="1:13" s="85" customFormat="1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</row>
    <row r="1245" spans="1:13" s="85" customFormat="1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</row>
    <row r="1246" spans="1:13" s="85" customFormat="1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</row>
    <row r="1247" spans="1:13" s="85" customFormat="1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</row>
    <row r="1248" spans="1:13" s="85" customFormat="1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</row>
    <row r="1249" spans="1:13" s="85" customFormat="1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</row>
    <row r="1250" spans="1:13" s="85" customFormat="1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</row>
    <row r="1251" spans="1:13" s="85" customFormat="1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</row>
    <row r="1252" spans="1:13" s="85" customFormat="1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</row>
    <row r="1253" spans="1:13" s="85" customFormat="1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</row>
    <row r="1254" spans="1:13" s="85" customFormat="1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</row>
    <row r="1255" spans="1:13" s="85" customFormat="1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</row>
    <row r="1256" spans="1:13" s="85" customFormat="1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</row>
    <row r="1257" spans="1:13" s="85" customFormat="1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</row>
    <row r="1258" spans="1:13" s="85" customFormat="1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</row>
    <row r="1259" spans="1:13" s="85" customFormat="1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</row>
    <row r="1260" spans="1:13" s="85" customFormat="1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</row>
    <row r="1261" spans="1:13" s="85" customFormat="1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</row>
    <row r="1262" spans="1:13" s="85" customFormat="1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</row>
    <row r="1263" spans="1:13" s="85" customFormat="1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</row>
    <row r="1264" spans="1:13" s="85" customFormat="1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</row>
    <row r="1265" spans="1:13" s="85" customFormat="1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</row>
    <row r="1266" spans="1:13" s="85" customFormat="1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</row>
    <row r="1267" spans="1:13" s="85" customFormat="1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</row>
    <row r="1268" spans="1:13" s="85" customFormat="1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</row>
    <row r="1269" spans="1:13" s="85" customFormat="1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</row>
    <row r="1270" spans="1:13" s="85" customFormat="1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</row>
    <row r="1271" spans="1:13" s="85" customFormat="1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</row>
    <row r="1272" spans="1:13" s="85" customFormat="1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</row>
    <row r="1273" spans="1:13" s="85" customFormat="1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</row>
    <row r="1274" spans="1:13" s="85" customFormat="1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</row>
    <row r="1275" spans="1:13" s="85" customFormat="1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</row>
    <row r="1276" spans="1:13" s="85" customFormat="1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</row>
    <row r="1277" spans="1:13" s="85" customFormat="1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</row>
    <row r="1278" spans="1:13" s="85" customFormat="1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</row>
    <row r="1279" spans="1:13" s="85" customFormat="1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</row>
    <row r="1280" spans="1:13" s="85" customFormat="1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</row>
    <row r="1281" spans="1:13" s="85" customFormat="1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</row>
    <row r="1282" spans="1:13" s="85" customFormat="1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</row>
    <row r="1283" spans="1:13" s="85" customFormat="1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</row>
    <row r="1284" spans="1:13" s="85" customFormat="1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</row>
    <row r="1285" spans="1:13" s="85" customFormat="1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</row>
    <row r="1286" spans="1:13" s="85" customFormat="1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</row>
    <row r="1287" spans="1:13" s="85" customFormat="1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</row>
    <row r="1288" spans="1:13" s="85" customFormat="1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</row>
    <row r="1289" spans="1:13" s="85" customFormat="1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</row>
    <row r="1290" spans="1:13" s="85" customFormat="1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</row>
    <row r="1291" spans="1:13" s="85" customFormat="1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</row>
    <row r="1292" spans="1:13" s="85" customFormat="1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</row>
    <row r="1293" spans="1:13" s="85" customFormat="1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</row>
    <row r="1294" spans="1:13" s="85" customFormat="1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</row>
    <row r="1295" spans="1:13" s="85" customFormat="1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</row>
    <row r="1296" spans="1:13" s="85" customFormat="1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</row>
    <row r="1297" spans="1:13" s="85" customFormat="1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</row>
    <row r="1298" spans="1:13" s="85" customFormat="1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</row>
    <row r="1299" spans="1:13" s="85" customFormat="1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</row>
    <row r="1300" spans="1:13" s="85" customFormat="1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</row>
    <row r="1301" spans="1:13" s="85" customFormat="1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</row>
    <row r="1302" spans="1:13" s="85" customFormat="1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</row>
    <row r="1303" spans="1:13" s="85" customFormat="1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</row>
    <row r="1304" spans="1:13" s="85" customFormat="1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</row>
    <row r="1305" spans="1:13" s="85" customFormat="1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</row>
    <row r="1306" spans="1:13" s="85" customFormat="1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</row>
    <row r="1307" spans="1:13" s="85" customFormat="1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</row>
    <row r="1308" spans="1:13" s="85" customFormat="1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</row>
    <row r="1309" spans="1:13" s="85" customFormat="1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</row>
    <row r="1310" spans="1:13" s="85" customFormat="1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</row>
    <row r="1311" spans="1:13" s="85" customFormat="1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</row>
    <row r="1312" spans="1:13" s="85" customFormat="1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</row>
    <row r="1313" spans="1:13" s="85" customFormat="1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</row>
    <row r="1314" spans="1:13" s="85" customFormat="1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</row>
    <row r="1315" spans="1:13" s="85" customFormat="1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</row>
    <row r="1316" spans="1:13" s="85" customFormat="1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</row>
    <row r="1317" spans="1:13" s="85" customFormat="1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</row>
    <row r="1318" spans="1:13" s="85" customFormat="1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</row>
    <row r="1319" spans="1:13" s="85" customFormat="1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</row>
    <row r="1320" spans="1:13" s="85" customFormat="1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</row>
    <row r="1321" spans="1:13" s="85" customFormat="1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</row>
    <row r="1322" spans="1:13" s="85" customFormat="1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</row>
    <row r="1323" spans="1:13" s="85" customFormat="1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</row>
    <row r="1324" spans="1:13" s="85" customFormat="1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</row>
    <row r="1325" spans="1:13" s="85" customFormat="1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</row>
    <row r="1326" spans="1:13" s="85" customFormat="1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</row>
    <row r="1327" spans="1:13" s="85" customFormat="1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</row>
    <row r="1328" spans="1:13" s="85" customFormat="1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</row>
    <row r="1329" spans="1:13" s="85" customFormat="1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</row>
    <row r="1330" spans="1:13" s="85" customFormat="1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</row>
    <row r="1331" spans="1:13" s="85" customFormat="1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</row>
    <row r="1332" spans="1:13" s="85" customFormat="1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</row>
    <row r="1333" spans="1:13" s="85" customFormat="1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</row>
    <row r="1334" spans="1:13" s="85" customFormat="1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</row>
    <row r="1335" spans="1:13" s="85" customFormat="1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</row>
    <row r="1336" spans="1:13" s="85" customFormat="1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</row>
    <row r="1337" spans="1:13" s="85" customFormat="1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</row>
    <row r="1338" spans="1:13" s="85" customFormat="1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</row>
    <row r="1339" spans="1:13" s="85" customFormat="1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</row>
    <row r="1340" spans="1:13" s="85" customFormat="1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</row>
    <row r="1341" spans="1:13" s="85" customFormat="1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</row>
    <row r="1342" spans="1:13" s="85" customFormat="1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</row>
    <row r="1343" spans="1:13" s="85" customFormat="1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</row>
    <row r="1344" spans="1:13" s="85" customFormat="1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</row>
    <row r="1345" spans="1:13" s="85" customFormat="1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</row>
    <row r="1346" spans="1:13" s="85" customFormat="1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</row>
    <row r="1347" spans="1:13" s="85" customFormat="1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</row>
    <row r="1348" spans="1:13" s="85" customFormat="1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</row>
    <row r="1349" spans="1:13" s="85" customFormat="1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</row>
    <row r="1350" spans="1:13" s="85" customFormat="1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</row>
    <row r="1351" spans="1:13" s="85" customFormat="1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</row>
    <row r="1352" spans="1:13" s="85" customFormat="1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</row>
    <row r="1353" spans="1:13" s="85" customFormat="1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</row>
    <row r="1354" spans="1:13" s="85" customFormat="1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</row>
    <row r="1355" spans="1:13" s="85" customFormat="1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</row>
    <row r="1356" spans="1:13" s="85" customFormat="1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</row>
    <row r="1357" spans="1:13" s="85" customFormat="1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</row>
    <row r="1358" spans="1:13" s="85" customFormat="1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</row>
    <row r="1359" spans="1:13" s="85" customFormat="1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</row>
    <row r="1360" spans="1:13" s="85" customFormat="1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</row>
    <row r="1361" spans="1:13" s="85" customFormat="1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</row>
    <row r="1362" spans="1:13" s="85" customFormat="1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</row>
    <row r="1363" spans="1:13" s="85" customFormat="1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</row>
    <row r="1364" spans="1:13" s="85" customFormat="1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</row>
    <row r="1365" spans="1:13" s="85" customFormat="1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</row>
    <row r="1366" spans="1:13" s="85" customFormat="1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</row>
    <row r="1367" spans="1:13" s="85" customFormat="1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</row>
    <row r="1368" spans="1:13" s="85" customFormat="1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</row>
    <row r="1369" spans="1:13" s="85" customFormat="1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</row>
    <row r="1370" spans="1:13" s="85" customFormat="1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</row>
    <row r="1371" spans="1:13" s="85" customFormat="1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</row>
    <row r="1372" spans="1:13" s="85" customFormat="1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</row>
    <row r="1373" spans="1:13" s="85" customFormat="1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</row>
    <row r="1374" spans="1:13" s="85" customFormat="1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</row>
    <row r="1375" spans="1:13" s="85" customFormat="1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</row>
    <row r="1376" spans="1:13" s="85" customFormat="1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</row>
    <row r="1377" spans="1:13" s="85" customFormat="1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</row>
    <row r="1378" spans="1:13" s="85" customFormat="1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</row>
    <row r="1379" spans="1:13" s="85" customFormat="1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</row>
    <row r="1380" spans="1:13" s="85" customFormat="1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</row>
    <row r="1381" spans="1:13" s="85" customFormat="1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</row>
    <row r="1382" spans="1:13" s="85" customFormat="1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</row>
    <row r="1383" spans="1:13" s="85" customFormat="1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</row>
    <row r="1384" spans="1:13" s="85" customFormat="1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</row>
    <row r="1385" spans="1:13" s="85" customFormat="1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</row>
    <row r="1386" spans="1:13" s="85" customFormat="1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</row>
    <row r="1387" spans="1:13" s="85" customFormat="1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</row>
    <row r="1388" spans="1:13" s="85" customFormat="1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</row>
    <row r="1389" spans="1:13" s="85" customFormat="1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</row>
    <row r="1390" spans="1:13" s="85" customFormat="1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</row>
    <row r="1391" spans="1:13" s="85" customFormat="1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</row>
    <row r="1392" spans="1:13" s="85" customFormat="1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</row>
    <row r="1393" spans="1:13" s="85" customFormat="1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</row>
    <row r="1394" spans="1:13" s="85" customFormat="1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</row>
    <row r="1395" spans="1:13" s="85" customFormat="1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</row>
    <row r="1396" spans="1:13" s="85" customFormat="1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</row>
    <row r="1397" spans="1:13" s="85" customFormat="1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</row>
    <row r="1398" spans="1:13" s="85" customFormat="1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</row>
    <row r="1399" spans="1:13" s="85" customFormat="1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</row>
    <row r="1400" spans="1:13" s="85" customFormat="1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</row>
    <row r="1401" spans="1:13" s="85" customFormat="1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</row>
    <row r="1402" spans="1:13" s="85" customFormat="1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</row>
    <row r="1403" spans="1:13" s="85" customFormat="1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</row>
    <row r="1404" spans="1:13" s="85" customFormat="1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</row>
    <row r="1405" spans="1:13" s="85" customFormat="1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</row>
    <row r="1406" spans="1:13" s="85" customFormat="1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</row>
    <row r="1407" spans="1:13" s="85" customFormat="1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</row>
    <row r="1408" spans="1:13" s="85" customFormat="1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</row>
    <row r="1409" spans="1:13" s="85" customFormat="1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</row>
    <row r="1410" spans="1:13" s="85" customFormat="1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</row>
    <row r="1411" spans="1:13" s="85" customFormat="1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</row>
    <row r="1412" spans="1:13" s="85" customFormat="1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</row>
    <row r="1413" spans="1:13" s="85" customFormat="1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</row>
    <row r="1414" spans="1:13" s="85" customFormat="1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</row>
    <row r="1415" spans="1:13" s="85" customFormat="1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</row>
    <row r="1416" spans="1:13" s="85" customFormat="1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</row>
    <row r="1417" spans="1:13" s="85" customFormat="1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</row>
    <row r="1418" spans="1:13" s="85" customFormat="1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</row>
    <row r="1419" spans="1:13" s="85" customFormat="1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</row>
    <row r="1420" spans="1:13" s="85" customFormat="1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</row>
    <row r="1421" spans="1:13" s="85" customFormat="1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</row>
    <row r="1422" spans="1:13" s="85" customFormat="1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</row>
    <row r="1423" spans="1:13" s="85" customFormat="1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</row>
    <row r="1424" spans="1:13" s="85" customFormat="1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</row>
    <row r="1425" spans="1:13" s="85" customFormat="1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</row>
    <row r="1426" spans="1:13" s="85" customFormat="1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</row>
    <row r="1427" spans="1:13" s="85" customFormat="1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</row>
    <row r="1428" spans="1:13" s="85" customFormat="1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</row>
    <row r="1429" spans="1:13" s="85" customFormat="1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</row>
    <row r="1430" spans="1:13" s="85" customFormat="1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</row>
    <row r="1431" spans="1:13" s="85" customFormat="1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</row>
    <row r="1432" spans="1:13" s="85" customFormat="1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</row>
    <row r="1433" spans="1:13" s="85" customFormat="1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</row>
    <row r="1434" spans="1:13" s="85" customFormat="1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</row>
    <row r="1435" spans="1:13" s="85" customFormat="1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</row>
    <row r="1436" spans="1:13" s="85" customFormat="1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</row>
    <row r="1437" spans="1:13" s="85" customFormat="1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</row>
    <row r="1438" spans="1:13" s="85" customFormat="1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</row>
    <row r="1439" spans="1:13" s="85" customFormat="1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</row>
    <row r="1440" spans="1:13" s="85" customFormat="1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</row>
    <row r="1441" spans="1:13" s="85" customFormat="1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</row>
    <row r="1442" spans="1:13" s="85" customFormat="1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</row>
    <row r="1443" spans="1:13" s="85" customFormat="1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</row>
    <row r="1444" spans="1:13" s="85" customFormat="1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</row>
    <row r="1445" spans="1:13" s="85" customFormat="1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</row>
    <row r="1446" spans="1:13" s="85" customFormat="1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</row>
    <row r="1447" spans="1:13" s="85" customFormat="1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</row>
    <row r="1448" spans="1:13" s="85" customFormat="1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</row>
    <row r="1449" spans="1:13" s="85" customFormat="1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</row>
    <row r="1450" spans="1:13" s="85" customFormat="1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</row>
    <row r="1451" spans="1:13" s="85" customFormat="1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</row>
    <row r="1452" spans="1:13" s="85" customFormat="1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</row>
    <row r="1453" spans="1:13" s="85" customFormat="1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</row>
    <row r="1454" spans="1:13" s="85" customFormat="1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</row>
    <row r="1455" spans="1:13" s="85" customFormat="1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</row>
    <row r="1456" spans="1:13" s="85" customFormat="1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</row>
    <row r="1457" spans="1:13" s="85" customFormat="1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</row>
    <row r="1458" spans="1:13" s="85" customFormat="1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</row>
    <row r="1459" spans="1:13" s="85" customFormat="1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</row>
    <row r="1460" spans="1:13" s="85" customFormat="1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</row>
    <row r="1461" spans="1:13" s="85" customFormat="1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</row>
    <row r="1462" spans="1:13" s="85" customFormat="1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</row>
    <row r="1463" spans="1:13" s="85" customFormat="1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</row>
    <row r="1464" spans="1:13" s="85" customFormat="1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</row>
    <row r="1465" spans="1:13" s="85" customFormat="1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</row>
    <row r="1466" spans="1:13" s="85" customFormat="1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</row>
    <row r="1467" spans="1:13" s="85" customFormat="1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</row>
    <row r="1468" spans="1:13" s="85" customFormat="1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</row>
    <row r="1469" spans="1:13" s="85" customFormat="1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</row>
    <row r="1470" spans="1:13" s="85" customFormat="1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</row>
    <row r="1471" spans="1:13" s="85" customFormat="1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</row>
    <row r="1472" spans="1:13" s="85" customFormat="1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</row>
    <row r="1473" spans="1:13" s="85" customFormat="1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</row>
    <row r="1474" spans="1:13" s="85" customFormat="1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</row>
    <row r="1475" spans="1:13" s="85" customFormat="1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</row>
    <row r="1476" spans="1:13" s="85" customFormat="1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</row>
    <row r="1477" spans="1:13" s="85" customFormat="1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</row>
    <row r="1478" spans="1:13" s="85" customFormat="1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</row>
    <row r="1479" spans="1:13" s="85" customFormat="1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</row>
    <row r="1480" spans="1:13" s="85" customFormat="1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</row>
    <row r="1481" spans="1:13" s="85" customFormat="1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</row>
    <row r="1482" spans="1:13" s="85" customFormat="1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</row>
    <row r="1483" spans="1:13" s="85" customFormat="1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</row>
    <row r="1484" spans="1:13" s="85" customFormat="1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</row>
    <row r="1485" spans="1:13" s="85" customFormat="1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</row>
    <row r="1486" spans="1:13" s="85" customFormat="1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</row>
    <row r="1487" spans="1:13" s="85" customFormat="1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</row>
    <row r="1488" spans="1:13" s="85" customFormat="1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</row>
    <row r="1489" spans="1:13" s="85" customFormat="1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</row>
    <row r="1490" spans="1:13" s="85" customFormat="1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</row>
    <row r="1491" spans="1:13" s="85" customFormat="1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</row>
    <row r="1492" spans="1:13" s="85" customFormat="1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</row>
    <row r="1493" spans="1:13" s="85" customFormat="1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</row>
    <row r="1494" spans="1:13" s="85" customFormat="1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</row>
    <row r="1495" spans="1:13" s="85" customFormat="1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</row>
    <row r="1496" spans="1:13" s="85" customFormat="1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</row>
    <row r="1497" spans="1:13" s="85" customFormat="1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</row>
    <row r="1498" spans="1:13" s="85" customFormat="1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</row>
    <row r="1499" spans="1:13" s="85" customFormat="1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</row>
    <row r="1500" spans="1:13" s="85" customFormat="1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</row>
    <row r="1501" spans="1:13" s="85" customFormat="1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</row>
    <row r="1502" spans="1:13" s="85" customFormat="1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</row>
    <row r="1503" spans="1:13" s="85" customFormat="1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</row>
    <row r="1504" spans="1:13" s="85" customFormat="1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</row>
    <row r="1505" spans="1:13" s="85" customFormat="1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</row>
    <row r="1506" spans="1:13" s="85" customFormat="1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</row>
    <row r="1507" spans="1:13" s="85" customFormat="1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</row>
    <row r="1508" spans="1:13" s="85" customFormat="1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</row>
    <row r="1509" spans="1:13" s="85" customFormat="1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</row>
    <row r="1510" spans="1:13" s="85" customFormat="1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</row>
    <row r="1511" spans="1:13" s="85" customFormat="1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</row>
    <row r="1512" spans="1:13" s="85" customFormat="1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</row>
    <row r="1513" spans="1:13" s="85" customFormat="1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</row>
    <row r="1514" spans="1:13" s="85" customFormat="1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</row>
    <row r="1515" spans="1:13" s="85" customFormat="1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</row>
    <row r="1516" spans="1:13" s="85" customFormat="1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</row>
    <row r="1517" spans="1:13" s="85" customFormat="1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</row>
    <row r="1518" spans="1:13" s="85" customFormat="1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</row>
    <row r="1519" spans="1:13" s="85" customFormat="1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</row>
    <row r="1520" spans="1:13" s="85" customFormat="1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</row>
    <row r="1521" spans="1:13" s="85" customFormat="1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</row>
    <row r="1522" spans="1:13" s="85" customFormat="1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</row>
    <row r="1523" spans="1:13" s="85" customFormat="1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</row>
    <row r="1524" spans="1:13" s="85" customFormat="1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</row>
    <row r="1525" spans="1:13" s="85" customFormat="1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</row>
    <row r="1526" spans="1:13" s="85" customFormat="1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</row>
    <row r="1527" spans="1:13" s="85" customFormat="1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</row>
    <row r="1528" spans="1:13" s="85" customFormat="1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</row>
    <row r="1529" spans="1:13" s="85" customFormat="1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</row>
    <row r="1530" spans="1:13" s="85" customFormat="1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</row>
    <row r="1531" spans="1:13" s="85" customFormat="1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</row>
    <row r="1532" spans="1:13" s="85" customFormat="1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</row>
    <row r="1533" spans="1:13" s="85" customFormat="1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</row>
    <row r="1534" spans="1:13" s="85" customFormat="1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</row>
    <row r="1535" spans="1:13" s="85" customFormat="1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</row>
    <row r="1536" spans="1:13" s="85" customFormat="1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</row>
    <row r="1537" spans="1:13" s="85" customFormat="1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</row>
    <row r="1538" spans="1:13" s="85" customFormat="1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</row>
    <row r="1539" spans="1:13" s="85" customFormat="1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</row>
    <row r="1540" spans="1:13" s="85" customFormat="1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</row>
    <row r="1541" spans="1:13" s="85" customFormat="1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</row>
    <row r="1542" spans="1:13" s="85" customFormat="1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</row>
    <row r="1543" spans="1:13" s="85" customFormat="1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</row>
    <row r="1544" spans="1:13" s="85" customFormat="1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</row>
    <row r="1545" spans="1:13" s="85" customFormat="1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</row>
    <row r="1546" spans="1:13" s="85" customFormat="1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</row>
    <row r="1547" spans="1:13" s="85" customFormat="1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</row>
    <row r="1548" spans="1:13" s="85" customFormat="1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</row>
    <row r="1549" spans="1:13" s="85" customFormat="1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</row>
    <row r="1550" spans="1:13" s="85" customFormat="1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</row>
    <row r="1551" spans="1:13" s="85" customFormat="1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</row>
    <row r="1552" spans="1:13" s="85" customFormat="1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</row>
    <row r="1553" spans="1:13" s="85" customFormat="1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</row>
    <row r="1554" spans="1:13" s="85" customFormat="1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</row>
    <row r="1555" spans="1:13" s="85" customFormat="1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</row>
    <row r="1556" spans="1:13" s="85" customFormat="1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</row>
    <row r="1557" spans="1:13" s="85" customFormat="1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</row>
    <row r="1558" spans="1:13" s="85" customFormat="1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</row>
    <row r="1559" spans="1:13" s="85" customFormat="1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</row>
    <row r="1560" spans="1:13" s="85" customFormat="1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</row>
    <row r="1561" spans="1:13" s="85" customFormat="1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</row>
    <row r="1562" spans="1:13" s="85" customFormat="1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</row>
    <row r="1563" spans="1:13" s="85" customFormat="1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</row>
    <row r="1564" spans="1:13" s="85" customFormat="1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</row>
    <row r="1565" spans="1:13" s="85" customFormat="1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</row>
    <row r="1566" spans="1:13" s="85" customFormat="1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</row>
    <row r="1567" spans="1:13" s="85" customFormat="1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</row>
    <row r="1568" spans="1:13" s="85" customFormat="1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</row>
    <row r="1569" spans="1:13" s="85" customFormat="1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</row>
    <row r="1570" spans="1:13" s="85" customFormat="1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</row>
    <row r="1571" spans="1:13" s="85" customFormat="1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</row>
    <row r="1572" spans="1:13" s="85" customFormat="1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</row>
    <row r="1573" spans="1:13" s="85" customFormat="1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</row>
    <row r="1574" spans="1:13" s="85" customFormat="1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</row>
    <row r="1575" spans="1:13" s="85" customFormat="1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</row>
    <row r="1576" spans="1:13" s="85" customFormat="1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</row>
    <row r="1577" spans="1:13" s="85" customFormat="1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</row>
    <row r="1578" spans="1:13" s="85" customFormat="1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</row>
    <row r="1579" spans="1:13" s="85" customFormat="1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</row>
    <row r="1580" spans="1:13" s="85" customFormat="1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</row>
    <row r="1581" spans="1:13" s="85" customFormat="1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</row>
    <row r="1582" spans="1:13" s="85" customFormat="1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</row>
    <row r="1583" spans="1:13" s="85" customFormat="1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</row>
    <row r="1584" spans="1:13" s="85" customFormat="1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</row>
    <row r="1585" spans="1:13" s="85" customFormat="1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</row>
    <row r="1586" spans="1:13" s="85" customFormat="1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</row>
    <row r="1587" spans="1:13" s="85" customFormat="1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</row>
    <row r="1588" spans="1:13" s="85" customFormat="1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</row>
    <row r="1589" spans="1:13" s="85" customFormat="1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</row>
    <row r="1590" spans="1:13" s="85" customFormat="1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</row>
    <row r="1591" spans="1:13" s="85" customFormat="1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</row>
    <row r="1592" spans="1:13" s="85" customFormat="1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</row>
    <row r="1593" spans="1:13" s="85" customFormat="1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</row>
    <row r="1594" spans="1:13" s="85" customFormat="1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</row>
    <row r="1595" spans="1:13" s="85" customFormat="1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</row>
    <row r="1596" spans="1:13" s="85" customFormat="1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</row>
    <row r="1597" spans="1:13" s="85" customFormat="1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</row>
    <row r="1598" spans="1:13" s="85" customFormat="1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</row>
    <row r="1599" spans="1:13" s="85" customFormat="1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</row>
    <row r="1600" spans="1:13" s="85" customFormat="1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</row>
    <row r="1601" spans="1:13" s="85" customFormat="1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</row>
    <row r="1602" spans="1:13" s="85" customFormat="1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</row>
    <row r="1603" spans="1:13" s="85" customFormat="1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</row>
    <row r="1604" spans="1:13" s="85" customFormat="1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</row>
    <row r="1605" spans="1:13" s="85" customFormat="1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</row>
    <row r="1606" spans="1:13" s="85" customFormat="1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</row>
    <row r="1607" spans="1:13" s="85" customFormat="1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</row>
    <row r="1608" spans="1:13" s="85" customFormat="1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</row>
    <row r="1609" spans="1:13" s="85" customFormat="1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</row>
    <row r="1610" spans="1:13" s="85" customFormat="1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</row>
    <row r="1611" spans="1:13" s="85" customFormat="1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</row>
    <row r="1612" spans="1:13" s="85" customFormat="1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</row>
    <row r="1613" spans="1:13" s="85" customFormat="1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</row>
    <row r="1614" spans="1:13" s="85" customFormat="1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</row>
    <row r="1615" spans="1:13" s="85" customFormat="1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</row>
    <row r="1616" spans="1:13" s="85" customFormat="1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</row>
    <row r="1617" spans="1:13" s="85" customFormat="1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</row>
    <row r="1618" spans="1:13" s="85" customFormat="1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</row>
    <row r="1619" spans="1:13" s="85" customFormat="1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</row>
    <row r="1620" spans="1:13" s="85" customFormat="1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</row>
    <row r="1621" spans="1:13" s="85" customFormat="1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</row>
    <row r="1622" spans="1:13" s="85" customFormat="1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</row>
    <row r="1623" spans="1:13" s="85" customFormat="1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</row>
    <row r="1624" spans="1:13" s="85" customFormat="1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</row>
    <row r="1625" spans="1:13" s="85" customFormat="1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</row>
    <row r="1626" spans="1:13" s="85" customFormat="1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</row>
    <row r="1627" spans="1:13" s="85" customFormat="1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</row>
    <row r="1628" spans="1:13" s="85" customFormat="1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</row>
    <row r="1629" spans="1:13" s="85" customFormat="1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</row>
    <row r="1630" spans="1:13" s="85" customFormat="1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</row>
    <row r="1631" spans="1:13" s="85" customFormat="1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</row>
    <row r="1632" spans="1:13" s="85" customFormat="1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</row>
    <row r="1633" spans="1:13" s="85" customFormat="1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</row>
    <row r="1634" spans="1:13" s="85" customFormat="1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</row>
    <row r="1635" spans="1:13" s="85" customFormat="1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</row>
    <row r="1636" spans="1:13" s="85" customFormat="1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</row>
    <row r="1637" spans="1:13" s="85" customFormat="1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</row>
    <row r="1638" spans="1:13" s="85" customFormat="1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</row>
    <row r="1639" spans="1:13" s="85" customFormat="1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</row>
    <row r="1640" spans="1:13" s="85" customFormat="1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</row>
    <row r="1641" spans="1:13" s="85" customFormat="1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</row>
    <row r="1642" spans="1:13" s="85" customFormat="1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</row>
    <row r="1643" spans="1:13" s="85" customFormat="1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</row>
    <row r="1644" spans="1:13" s="85" customFormat="1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</row>
    <row r="1645" spans="1:13" s="85" customFormat="1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</row>
    <row r="1646" spans="1:13" s="85" customFormat="1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</row>
    <row r="1647" spans="1:13" s="85" customFormat="1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</row>
    <row r="1648" spans="1:13" s="85" customFormat="1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</row>
    <row r="1649" spans="1:13" s="85" customFormat="1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</row>
    <row r="1650" spans="1:13" s="85" customFormat="1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</row>
    <row r="1651" spans="1:13" s="85" customFormat="1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</row>
    <row r="1652" spans="1:13" s="85" customFormat="1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</row>
    <row r="1653" spans="1:13" s="85" customFormat="1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</row>
    <row r="1654" spans="1:13" s="85" customFormat="1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</row>
    <row r="1655" spans="1:13" s="85" customFormat="1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</row>
    <row r="1656" spans="1:13" s="85" customFormat="1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</row>
    <row r="1657" spans="1:13" s="85" customFormat="1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</row>
    <row r="1658" spans="1:13" s="85" customFormat="1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</row>
    <row r="1659" spans="1:13" s="85" customFormat="1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</row>
    <row r="1660" spans="1:13" s="85" customFormat="1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</row>
    <row r="1661" spans="1:13" s="85" customFormat="1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</row>
    <row r="1662" spans="1:13" s="85" customFormat="1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</row>
    <row r="1663" spans="1:13" s="85" customFormat="1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</row>
    <row r="1664" spans="1:13" s="85" customFormat="1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</row>
    <row r="1665" spans="1:13" s="85" customFormat="1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</row>
    <row r="1666" spans="1:13" s="85" customFormat="1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</row>
    <row r="1667" spans="1:13" s="85" customFormat="1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</row>
    <row r="1668" spans="1:13" s="85" customFormat="1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</row>
    <row r="1669" spans="1:13" s="85" customFormat="1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</row>
    <row r="1670" spans="1:13" s="85" customFormat="1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</row>
    <row r="1671" spans="1:13" s="85" customFormat="1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</row>
    <row r="1672" spans="1:13" s="85" customFormat="1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</row>
    <row r="1673" spans="1:13" s="85" customFormat="1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</row>
    <row r="1674" spans="1:13" s="85" customFormat="1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</row>
    <row r="1675" spans="1:13" s="85" customFormat="1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</row>
    <row r="1676" spans="1:13" s="85" customFormat="1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</row>
    <row r="1677" spans="1:13" s="85" customFormat="1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</row>
    <row r="1678" spans="1:13" s="85" customFormat="1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</row>
    <row r="1679" spans="1:13" s="85" customFormat="1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</row>
    <row r="1680" spans="1:13" s="85" customFormat="1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</row>
    <row r="1681" spans="1:13" s="85" customFormat="1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</row>
    <row r="1682" spans="1:13" s="85" customFormat="1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</row>
    <row r="1683" spans="1:13" s="85" customFormat="1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</row>
    <row r="1684" spans="1:13" s="85" customFormat="1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</row>
    <row r="1685" spans="1:13" s="85" customFormat="1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</row>
    <row r="1686" spans="1:13" s="85" customFormat="1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</row>
    <row r="1687" spans="1:13" s="85" customFormat="1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</row>
    <row r="1688" spans="1:13" s="85" customFormat="1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</row>
    <row r="1689" spans="1:13" s="85" customFormat="1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</row>
    <row r="1690" spans="1:13" s="85" customFormat="1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</row>
    <row r="1691" spans="1:13" s="85" customFormat="1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</row>
    <row r="1692" spans="1:13" s="85" customFormat="1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</row>
    <row r="1693" spans="1:13" s="85" customFormat="1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</row>
    <row r="1694" spans="1:13" s="85" customFormat="1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</row>
    <row r="1695" spans="1:13" s="85" customFormat="1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</row>
    <row r="1696" spans="1:13" s="85" customFormat="1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</row>
    <row r="1697" spans="1:13" s="85" customFormat="1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</row>
    <row r="1698" spans="1:13" s="85" customFormat="1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</row>
    <row r="1699" spans="1:13" s="85" customFormat="1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</row>
    <row r="1700" spans="1:13" s="85" customFormat="1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</row>
    <row r="1701" spans="1:13" s="85" customFormat="1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</row>
    <row r="1702" spans="1:13" s="85" customFormat="1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</row>
    <row r="1703" spans="1:13" s="85" customFormat="1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</row>
    <row r="1704" spans="1:13" s="85" customFormat="1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</row>
    <row r="1705" spans="1:13" s="85" customFormat="1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</row>
    <row r="1706" spans="1:13" s="85" customFormat="1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</row>
    <row r="1707" spans="1:13" s="85" customFormat="1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</row>
    <row r="1708" spans="1:13" s="85" customFormat="1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</row>
    <row r="1709" spans="1:13" s="85" customFormat="1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</row>
    <row r="1710" spans="1:13" s="85" customFormat="1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</row>
    <row r="1711" spans="1:13" s="85" customFormat="1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</row>
    <row r="1712" spans="1:13" s="85" customFormat="1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</row>
    <row r="1713" spans="1:13" s="85" customFormat="1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</row>
    <row r="1714" spans="1:13" s="85" customFormat="1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</row>
    <row r="1715" spans="1:13" s="85" customFormat="1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</row>
    <row r="1716" spans="1:13" s="85" customFormat="1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</row>
    <row r="1717" spans="1:13" s="85" customFormat="1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</row>
    <row r="1718" spans="1:13" s="85" customFormat="1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</row>
    <row r="1719" spans="1:13" s="85" customFormat="1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</row>
    <row r="1720" spans="1:13" s="85" customFormat="1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</row>
    <row r="1721" spans="1:13" s="85" customFormat="1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</row>
    <row r="1722" spans="1:13" s="85" customFormat="1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</row>
    <row r="1723" spans="1:13" s="85" customFormat="1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</row>
    <row r="1724" spans="1:13" s="85" customFormat="1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</row>
    <row r="1725" spans="1:13" s="85" customFormat="1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</row>
    <row r="1726" spans="1:13" s="85" customFormat="1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</row>
    <row r="1727" spans="1:13" s="85" customFormat="1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</row>
    <row r="1728" spans="1:13" s="85" customFormat="1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</row>
    <row r="1729" spans="1:13" s="85" customFormat="1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</row>
    <row r="1730" spans="1:13" s="85" customFormat="1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</row>
    <row r="1731" spans="1:13" s="85" customFormat="1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</row>
    <row r="1732" spans="1:13" s="85" customFormat="1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</row>
    <row r="1733" spans="1:13" s="85" customFormat="1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</row>
    <row r="1734" spans="1:13" s="85" customFormat="1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</row>
    <row r="1735" spans="1:13" s="85" customFormat="1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</row>
    <row r="1736" spans="1:13" s="85" customFormat="1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</row>
    <row r="1737" spans="1:13" s="85" customFormat="1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</row>
    <row r="1738" spans="1:13" s="85" customFormat="1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</row>
    <row r="1739" spans="1:13" s="85" customFormat="1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</row>
    <row r="1740" spans="1:13" s="85" customFormat="1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</row>
    <row r="1741" spans="1:13" s="85" customFormat="1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</row>
    <row r="1742" spans="1:13" s="85" customFormat="1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</row>
    <row r="1743" spans="1:13" s="85" customFormat="1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</row>
    <row r="1744" spans="1:13" s="85" customFormat="1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</row>
    <row r="1745" spans="1:13" s="85" customFormat="1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</row>
    <row r="1746" spans="1:13" s="85" customFormat="1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</row>
    <row r="1747" spans="1:13" s="85" customFormat="1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</row>
    <row r="1748" spans="1:13" s="85" customFormat="1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</row>
    <row r="1749" spans="1:13" s="85" customFormat="1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</row>
    <row r="1750" spans="1:13" s="85" customFormat="1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</row>
    <row r="1751" spans="1:13" s="85" customFormat="1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</row>
    <row r="1752" spans="1:13" s="85" customFormat="1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</row>
    <row r="1753" spans="1:13" s="85" customFormat="1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</row>
    <row r="1754" spans="1:13" s="85" customFormat="1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</row>
    <row r="1755" spans="1:13" s="85" customFormat="1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</row>
    <row r="1756" spans="1:13" s="85" customFormat="1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</row>
    <row r="1757" spans="1:13" s="85" customFormat="1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</row>
    <row r="1758" spans="1:13" s="85" customFormat="1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</row>
    <row r="1759" spans="1:13" s="85" customFormat="1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</row>
    <row r="1760" spans="1:13" s="85" customFormat="1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</row>
    <row r="1761" spans="1:13" s="85" customFormat="1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</row>
    <row r="1762" spans="1:13" s="85" customFormat="1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</row>
    <row r="1763" spans="1:13" s="85" customFormat="1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</row>
    <row r="1764" spans="1:13" s="85" customFormat="1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</row>
    <row r="1765" spans="1:13" s="85" customFormat="1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</row>
    <row r="1766" spans="1:13" s="85" customFormat="1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</row>
    <row r="1767" spans="1:13" s="85" customFormat="1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</row>
    <row r="1768" spans="1:13" s="85" customFormat="1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</row>
    <row r="1769" spans="1:13" s="85" customFormat="1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</row>
    <row r="1770" spans="1:13" s="85" customFormat="1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</row>
    <row r="1771" spans="1:13" s="85" customFormat="1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</row>
    <row r="1772" spans="1:13" s="85" customFormat="1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</row>
    <row r="1773" spans="1:13" s="85" customFormat="1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</row>
    <row r="1774" spans="1:13" s="85" customFormat="1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</row>
    <row r="1775" spans="1:13" s="85" customFormat="1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</row>
    <row r="1776" spans="1:13" s="85" customFormat="1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</row>
    <row r="1777" spans="1:13" s="85" customFormat="1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</row>
    <row r="1778" spans="1:13" s="85" customFormat="1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</row>
    <row r="1779" spans="1:13" s="85" customFormat="1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</row>
    <row r="1780" spans="1:13" s="85" customFormat="1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</row>
    <row r="1781" spans="1:13" s="85" customFormat="1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</row>
    <row r="1782" spans="1:13" s="85" customFormat="1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</row>
    <row r="1783" spans="1:13" s="85" customFormat="1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</row>
    <row r="1784" spans="1:13" s="85" customFormat="1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</row>
    <row r="1785" spans="1:13" s="85" customFormat="1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</row>
    <row r="1786" spans="1:13" s="85" customFormat="1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</row>
    <row r="1787" spans="1:13" s="85" customFormat="1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</row>
    <row r="1788" spans="1:13" s="85" customFormat="1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</row>
    <row r="1789" spans="1:13" s="85" customFormat="1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</row>
    <row r="1790" spans="1:13" s="85" customFormat="1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</row>
    <row r="1791" spans="1:13" s="85" customFormat="1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</row>
    <row r="1792" spans="1:13" s="85" customFormat="1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</row>
    <row r="1793" spans="1:13" s="85" customFormat="1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</row>
    <row r="1794" spans="1:13" s="85" customFormat="1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</row>
    <row r="1795" spans="1:13" s="85" customFormat="1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</row>
    <row r="1796" spans="1:13" s="85" customFormat="1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</row>
    <row r="1797" spans="1:13" s="85" customFormat="1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</row>
    <row r="1798" spans="1:13" s="85" customFormat="1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</row>
    <row r="1799" spans="1:13" s="85" customFormat="1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</row>
    <row r="1800" spans="1:13" s="85" customFormat="1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</row>
    <row r="1801" spans="1:13" s="85" customFormat="1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</row>
    <row r="1802" spans="1:13" s="85" customFormat="1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</row>
    <row r="1803" spans="1:13" s="85" customFormat="1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</row>
    <row r="1804" spans="1:13" s="85" customFormat="1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</row>
    <row r="1805" spans="1:13" s="85" customFormat="1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</row>
    <row r="1806" spans="1:13" s="85" customFormat="1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</row>
    <row r="1807" spans="1:13" s="85" customFormat="1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</row>
    <row r="1808" spans="1:13" s="85" customFormat="1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</row>
    <row r="1809" spans="1:13" s="85" customFormat="1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</row>
    <row r="1810" spans="1:13" s="85" customFormat="1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</row>
    <row r="1811" spans="1:13" s="85" customFormat="1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</row>
    <row r="1812" spans="1:13" s="85" customFormat="1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</row>
    <row r="1813" spans="1:13" s="85" customFormat="1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</row>
    <row r="1814" spans="1:13" s="85" customFormat="1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</row>
    <row r="1815" spans="1:13" s="85" customFormat="1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</row>
    <row r="1816" spans="1:13" s="85" customFormat="1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</row>
    <row r="1817" spans="1:13" s="85" customFormat="1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</row>
    <row r="1818" spans="1:13" s="85" customFormat="1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</row>
    <row r="1819" spans="1:13" s="85" customFormat="1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</row>
    <row r="1820" spans="1:13" s="85" customFormat="1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</row>
    <row r="1821" spans="1:13" s="85" customFormat="1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</row>
    <row r="1822" spans="1:13" s="85" customFormat="1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</row>
    <row r="1823" spans="1:13" s="85" customFormat="1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</row>
    <row r="1824" spans="1:13" s="85" customFormat="1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</row>
    <row r="1825" spans="1:13" s="85" customFormat="1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</row>
    <row r="1826" spans="1:13" s="85" customFormat="1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</row>
    <row r="1827" spans="1:13" s="85" customFormat="1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</row>
    <row r="1828" spans="1:13" s="85" customFormat="1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</row>
    <row r="1829" spans="1:13" s="85" customFormat="1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</row>
    <row r="1830" spans="1:13" s="85" customFormat="1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</row>
    <row r="1831" spans="1:13" s="85" customFormat="1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</row>
    <row r="1832" spans="1:13" s="85" customFormat="1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</row>
    <row r="1833" spans="1:13" s="85" customFormat="1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</row>
    <row r="1834" spans="1:13" s="85" customFormat="1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</row>
    <row r="1835" spans="1:13" s="85" customFormat="1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</row>
    <row r="1836" spans="1:13" s="85" customFormat="1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</row>
    <row r="1837" spans="1:13" s="85" customFormat="1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</row>
    <row r="1838" spans="1:13" s="85" customFormat="1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</row>
    <row r="1839" spans="1:13" s="85" customFormat="1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</row>
    <row r="1840" spans="1:13" s="85" customFormat="1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</row>
    <row r="1841" spans="1:13" s="85" customFormat="1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</row>
    <row r="1842" spans="1:13" s="85" customFormat="1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</row>
    <row r="1843" spans="1:13" s="85" customFormat="1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</row>
    <row r="1844" spans="1:13" s="85" customFormat="1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</row>
    <row r="1845" spans="1:13" s="85" customFormat="1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</row>
    <row r="1846" spans="1:13" s="85" customFormat="1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</row>
    <row r="1847" spans="1:13" s="85" customFormat="1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</row>
    <row r="1848" spans="1:13" s="85" customFormat="1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</row>
    <row r="1849" spans="1:13" s="85" customFormat="1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</row>
    <row r="1850" spans="1:13" s="85" customFormat="1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</row>
    <row r="1851" spans="1:13" s="85" customFormat="1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</row>
    <row r="1852" spans="1:13" s="85" customFormat="1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</row>
    <row r="1853" spans="1:13" s="85" customFormat="1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</row>
    <row r="1854" spans="1:13" s="85" customFormat="1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</row>
    <row r="1855" spans="1:13" s="85" customFormat="1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</row>
    <row r="1856" spans="1:13" s="85" customFormat="1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</row>
    <row r="1857" spans="1:13" s="85" customFormat="1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</row>
    <row r="1858" spans="1:13" s="85" customFormat="1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</row>
    <row r="1859" spans="1:13" s="85" customFormat="1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</row>
    <row r="1860" spans="1:13" s="85" customFormat="1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</row>
    <row r="1861" spans="1:13" s="85" customFormat="1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</row>
    <row r="1862" spans="1:13" s="85" customFormat="1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</row>
    <row r="1863" spans="1:13" s="85" customFormat="1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</row>
    <row r="1864" spans="1:13" s="85" customFormat="1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</row>
    <row r="1865" spans="1:13" s="85" customFormat="1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</row>
    <row r="1866" spans="1:13" s="85" customFormat="1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</row>
    <row r="1867" spans="1:13" s="85" customFormat="1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</row>
    <row r="1868" spans="1:13" s="85" customFormat="1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</row>
    <row r="1869" spans="1:13" s="85" customFormat="1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</row>
    <row r="1870" spans="1:13" s="85" customFormat="1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</row>
    <row r="1871" spans="1:13" s="85" customFormat="1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</row>
    <row r="1872" spans="1:13" s="85" customFormat="1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</row>
    <row r="1873" spans="1:13" s="85" customFormat="1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</row>
    <row r="1874" spans="1:13" s="85" customFormat="1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</row>
    <row r="1875" spans="1:13" s="85" customFormat="1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</row>
    <row r="1876" spans="1:13" s="85" customFormat="1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</row>
    <row r="1877" spans="1:13" s="85" customFormat="1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</row>
    <row r="1878" spans="1:13" s="85" customFormat="1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</row>
    <row r="1879" spans="1:13" s="85" customFormat="1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</row>
    <row r="1880" spans="1:13" s="85" customFormat="1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</row>
    <row r="1881" spans="1:13" s="85" customFormat="1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</row>
    <row r="1882" spans="1:13" s="85" customFormat="1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</row>
    <row r="1883" spans="1:13" s="85" customFormat="1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</row>
    <row r="1884" spans="1:13" s="85" customFormat="1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</row>
    <row r="1885" spans="1:13" s="85" customFormat="1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</row>
    <row r="1886" spans="1:13" s="85" customFormat="1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</row>
    <row r="1887" spans="1:13" s="85" customFormat="1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</row>
    <row r="1888" spans="1:13" s="85" customFormat="1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</row>
    <row r="1889" spans="1:13" s="85" customFormat="1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</row>
    <row r="1890" spans="1:13" s="85" customFormat="1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</row>
    <row r="1891" spans="1:13" s="85" customFormat="1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</row>
    <row r="1892" spans="1:13" s="85" customFormat="1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</row>
    <row r="1893" spans="1:13" s="85" customFormat="1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</row>
    <row r="1894" spans="1:13" s="85" customFormat="1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</row>
    <row r="1895" spans="1:13" s="85" customFormat="1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</row>
    <row r="1896" spans="1:13" s="85" customFormat="1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</row>
    <row r="1897" spans="1:13" s="85" customFormat="1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</row>
    <row r="1898" spans="1:13" s="85" customFormat="1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</row>
    <row r="1899" spans="1:13" s="85" customFormat="1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</row>
    <row r="1900" spans="1:13" s="85" customFormat="1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</row>
    <row r="1901" spans="1:13" s="85" customFormat="1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</row>
    <row r="1902" spans="1:13" s="85" customFormat="1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</row>
    <row r="1903" spans="1:13" s="85" customFormat="1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</row>
    <row r="1904" spans="1:13" s="85" customFormat="1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</row>
    <row r="1905" spans="1:13" s="85" customFormat="1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</row>
    <row r="1906" spans="1:13" s="85" customFormat="1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</row>
    <row r="1907" spans="1:13" s="85" customFormat="1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</row>
    <row r="1908" spans="1:13" s="85" customFormat="1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</row>
    <row r="1909" spans="1:13" s="85" customFormat="1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</row>
    <row r="1910" spans="1:13" s="85" customFormat="1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</row>
    <row r="1911" spans="1:13" s="85" customFormat="1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</row>
    <row r="1912" spans="1:13" s="85" customFormat="1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</row>
    <row r="1913" spans="1:13" s="85" customFormat="1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</row>
    <row r="1914" spans="1:13" s="85" customFormat="1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</row>
    <row r="1915" spans="1:13" s="85" customFormat="1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</row>
    <row r="1916" spans="1:13" s="85" customFormat="1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</row>
    <row r="1917" spans="1:13" s="85" customFormat="1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</row>
    <row r="1918" spans="1:13" s="85" customFormat="1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</row>
    <row r="1919" spans="1:13" s="85" customFormat="1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</row>
    <row r="1920" spans="1:13" s="85" customFormat="1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</row>
    <row r="1921" spans="1:13" s="85" customFormat="1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</row>
    <row r="1922" spans="1:13" s="85" customFormat="1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</row>
    <row r="1923" spans="1:13" s="85" customFormat="1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</row>
    <row r="1924" spans="1:13" s="85" customFormat="1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</row>
    <row r="1925" spans="1:13" s="85" customFormat="1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</row>
    <row r="1926" spans="1:13" s="85" customFormat="1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</row>
    <row r="1927" spans="1:13" s="85" customFormat="1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</row>
    <row r="1928" spans="1:13" s="85" customFormat="1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</row>
    <row r="1929" spans="1:13" s="85" customFormat="1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</row>
    <row r="1930" spans="1:13" s="85" customFormat="1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</row>
    <row r="1931" spans="1:13" s="85" customFormat="1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</row>
    <row r="1932" spans="1:13" s="85" customFormat="1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</row>
    <row r="1933" spans="1:13" s="85" customFormat="1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</row>
    <row r="1934" spans="1:13" s="85" customFormat="1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</row>
    <row r="1935" spans="1:13" s="85" customFormat="1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</row>
    <row r="1936" spans="1:13" s="85" customFormat="1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</row>
    <row r="1937" spans="1:13" s="85" customFormat="1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</row>
    <row r="1938" spans="1:13" s="85" customFormat="1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</row>
    <row r="1939" spans="1:13" s="85" customFormat="1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</row>
    <row r="1940" spans="1:13" s="85" customFormat="1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</row>
    <row r="1941" spans="1:13" s="85" customFormat="1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</row>
    <row r="1942" spans="1:13" s="85" customFormat="1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</row>
    <row r="1943" spans="1:13" s="85" customFormat="1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</row>
    <row r="1944" spans="1:13" s="85" customFormat="1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</row>
    <row r="1945" spans="1:13" s="85" customFormat="1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</row>
    <row r="1946" spans="1:13" s="85" customFormat="1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</row>
    <row r="1947" spans="1:13" s="85" customFormat="1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</row>
    <row r="1948" spans="1:13" s="85" customFormat="1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</row>
    <row r="1949" spans="1:13" s="85" customFormat="1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</row>
    <row r="1950" spans="1:13" s="85" customFormat="1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</row>
    <row r="1951" spans="1:13" s="85" customFormat="1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</row>
    <row r="1952" spans="1:13" s="85" customFormat="1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</row>
    <row r="1953" spans="1:13" s="85" customFormat="1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</row>
    <row r="1954" spans="1:13" s="85" customFormat="1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</row>
    <row r="1955" spans="1:13" s="85" customFormat="1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</row>
    <row r="1956" spans="1:13" s="85" customFormat="1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</row>
    <row r="1957" spans="1:13" s="85" customFormat="1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</row>
    <row r="1958" spans="1:13" s="85" customFormat="1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</row>
    <row r="1959" spans="1:13" s="85" customFormat="1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</row>
    <row r="1960" spans="1:13" s="85" customFormat="1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</row>
    <row r="1961" spans="1:13" s="85" customFormat="1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</row>
    <row r="1962" spans="1:13" s="85" customFormat="1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</row>
    <row r="1963" spans="1:13" s="85" customFormat="1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</row>
    <row r="1964" spans="1:13" s="85" customFormat="1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</row>
    <row r="1965" spans="1:13" s="85" customFormat="1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</row>
    <row r="1966" spans="1:13" s="85" customFormat="1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</row>
    <row r="1967" spans="1:13" s="85" customFormat="1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</row>
    <row r="1968" spans="1:13" s="85" customFormat="1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</row>
    <row r="1969" spans="1:13" s="85" customFormat="1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</row>
    <row r="1970" spans="1:13" s="85" customFormat="1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</row>
    <row r="1971" spans="1:13" s="85" customFormat="1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</row>
    <row r="1972" spans="1:13" s="85" customFormat="1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</row>
    <row r="1973" spans="1:13" s="85" customFormat="1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</row>
    <row r="1974" spans="1:13" s="85" customFormat="1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</row>
    <row r="1975" spans="1:13" s="85" customFormat="1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</row>
    <row r="1976" spans="1:13" s="85" customFormat="1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</row>
    <row r="1977" spans="1:13" s="85" customFormat="1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</row>
    <row r="1978" spans="1:13" s="85" customFormat="1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</row>
    <row r="1979" spans="1:13" s="85" customFormat="1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</row>
    <row r="1980" spans="1:13" s="85" customFormat="1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</row>
    <row r="1981" spans="1:13" s="85" customFormat="1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</row>
    <row r="1982" spans="1:13" s="85" customFormat="1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</row>
    <row r="1983" spans="1:13" s="85" customFormat="1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</row>
    <row r="1984" spans="1:13" s="85" customFormat="1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</row>
    <row r="1985" spans="1:13" s="85" customFormat="1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</row>
    <row r="1986" spans="1:13" s="85" customFormat="1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</row>
    <row r="1987" spans="1:13" s="85" customFormat="1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</row>
    <row r="1988" spans="1:13" s="85" customFormat="1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</row>
    <row r="1989" spans="1:13" s="85" customFormat="1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</row>
    <row r="1990" spans="1:13" s="85" customFormat="1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</row>
    <row r="1991" spans="1:13" s="85" customFormat="1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</row>
    <row r="1992" spans="1:13" s="85" customFormat="1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</row>
    <row r="1993" spans="1:13" s="85" customFormat="1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</row>
    <row r="1994" spans="1:13" s="85" customFormat="1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</row>
    <row r="1995" spans="1:13" s="85" customFormat="1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</row>
    <row r="1996" spans="1:13" s="85" customFormat="1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</row>
    <row r="1997" spans="1:13" s="85" customFormat="1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</row>
    <row r="1998" spans="1:13" s="85" customFormat="1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</row>
    <row r="1999" spans="1:13" s="85" customFormat="1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</row>
    <row r="2000" spans="1:13" s="85" customFormat="1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</row>
    <row r="2001" spans="1:13" s="85" customFormat="1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</row>
    <row r="2002" spans="1:13" s="85" customFormat="1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</row>
    <row r="2003" spans="1:13" s="85" customFormat="1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</row>
    <row r="2004" spans="1:13" s="85" customFormat="1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</row>
    <row r="2005" spans="1:13" s="85" customFormat="1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</row>
    <row r="2006" spans="1:13" s="85" customFormat="1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</row>
    <row r="2007" spans="1:13" s="85" customFormat="1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</row>
    <row r="2008" spans="1:13" s="85" customFormat="1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</row>
    <row r="2009" spans="1:13" s="85" customFormat="1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</row>
    <row r="2010" spans="1:13" s="85" customFormat="1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</row>
    <row r="2011" spans="1:13" s="85" customFormat="1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</row>
    <row r="2012" spans="1:13" s="85" customFormat="1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</row>
    <row r="2013" spans="1:13" s="85" customFormat="1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</row>
    <row r="2014" spans="1:13" s="85" customFormat="1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</row>
    <row r="2015" spans="1:13" s="85" customFormat="1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</row>
    <row r="2016" spans="1:13" s="85" customFormat="1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</row>
    <row r="2017" spans="1:13" s="85" customFormat="1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</row>
    <row r="2018" spans="1:13" s="85" customFormat="1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</row>
    <row r="2019" spans="1:13" s="85" customFormat="1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</row>
    <row r="2020" spans="1:13" s="85" customFormat="1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</row>
    <row r="2021" spans="1:13" s="85" customFormat="1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</row>
    <row r="2022" spans="1:13" s="85" customFormat="1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</row>
    <row r="2023" spans="1:13" s="85" customFormat="1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</row>
    <row r="2024" spans="1:13" s="85" customFormat="1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</row>
    <row r="2025" spans="1:13" s="85" customFormat="1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</row>
    <row r="2026" spans="1:13" s="85" customFormat="1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</row>
    <row r="2027" spans="1:13" s="85" customFormat="1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</row>
    <row r="2028" spans="1:13" s="85" customFormat="1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</row>
    <row r="2029" spans="1:13" s="85" customFormat="1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</row>
    <row r="2030" spans="1:13" s="85" customFormat="1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</row>
    <row r="2031" spans="1:13" s="85" customFormat="1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</row>
    <row r="2032" spans="1:13" s="85" customFormat="1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</row>
    <row r="2033" spans="1:13" s="85" customFormat="1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</row>
    <row r="2034" spans="1:13" s="85" customFormat="1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</row>
    <row r="2035" spans="1:13" s="85" customFormat="1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</row>
    <row r="2036" spans="1:13" s="85" customFormat="1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</row>
    <row r="2037" spans="1:13" s="85" customFormat="1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</row>
    <row r="2038" spans="1:13" s="85" customFormat="1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</row>
    <row r="2039" spans="1:13" s="85" customFormat="1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</row>
    <row r="2040" spans="1:13" s="85" customFormat="1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</row>
    <row r="2041" spans="1:13" s="85" customFormat="1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</row>
    <row r="2042" spans="1:13" s="85" customFormat="1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</row>
    <row r="2043" spans="1:13" s="85" customFormat="1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</row>
    <row r="2044" spans="1:13" s="85" customFormat="1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</row>
    <row r="2045" spans="1:13" s="85" customFormat="1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</row>
    <row r="2046" spans="1:13" s="85" customFormat="1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</row>
    <row r="2047" spans="1:13" s="85" customFormat="1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</row>
    <row r="2048" spans="1:13" s="85" customFormat="1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</row>
    <row r="2049" spans="1:13" s="85" customFormat="1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</row>
    <row r="2050" spans="1:13" s="85" customFormat="1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</row>
    <row r="2051" spans="1:13" s="85" customFormat="1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</row>
    <row r="2052" spans="1:13" s="85" customFormat="1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</row>
    <row r="2053" spans="1:13" s="85" customFormat="1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</row>
    <row r="2054" spans="1:13" s="85" customFormat="1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</row>
    <row r="2055" spans="1:13" s="85" customFormat="1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</row>
    <row r="2056" spans="1:13" s="85" customFormat="1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</row>
    <row r="2057" spans="1:13" s="85" customFormat="1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</row>
    <row r="2058" spans="1:13" s="85" customFormat="1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</row>
    <row r="2059" spans="1:13" s="85" customFormat="1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</row>
    <row r="2060" spans="1:13" s="85" customFormat="1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</row>
    <row r="2061" spans="1:13" s="85" customFormat="1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</row>
    <row r="2062" spans="1:13" s="85" customFormat="1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</row>
    <row r="2063" spans="1:13" s="85" customFormat="1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</row>
    <row r="2064" spans="1:13" s="85" customFormat="1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</row>
    <row r="2065" spans="1:13" s="85" customFormat="1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</row>
    <row r="2066" spans="1:13" s="85" customFormat="1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</row>
    <row r="2067" spans="1:13" s="85" customFormat="1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</row>
    <row r="2068" spans="1:13" s="85" customFormat="1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</row>
    <row r="2069" spans="1:13" s="85" customFormat="1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</row>
    <row r="2070" spans="1:13" s="85" customFormat="1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</row>
    <row r="2071" spans="1:13" s="85" customFormat="1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</row>
    <row r="2072" spans="1:13" s="85" customFormat="1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</row>
    <row r="2073" spans="1:13" s="85" customFormat="1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</row>
    <row r="2074" spans="1:13" s="85" customFormat="1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</row>
    <row r="2075" spans="1:13" s="85" customFormat="1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</row>
    <row r="2076" spans="1:13" s="85" customFormat="1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</row>
    <row r="2077" spans="1:13" s="85" customFormat="1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</row>
    <row r="2078" spans="1:13" s="85" customFormat="1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</row>
    <row r="2079" spans="1:13" s="85" customFormat="1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</row>
    <row r="2080" spans="1:13" s="85" customFormat="1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</row>
    <row r="2081" spans="1:13" s="85" customFormat="1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</row>
    <row r="2082" spans="1:13" s="85" customFormat="1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</row>
    <row r="2083" spans="1:13" s="85" customFormat="1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</row>
    <row r="2084" spans="1:13" s="85" customFormat="1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</row>
    <row r="2085" spans="1:13" s="85" customFormat="1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</row>
    <row r="2086" spans="1:13" s="85" customFormat="1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</row>
    <row r="2087" spans="1:13" s="85" customFormat="1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</row>
    <row r="2088" spans="1:13" s="85" customFormat="1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</row>
    <row r="2089" spans="1:13" s="85" customFormat="1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</row>
    <row r="2090" spans="1:13" s="85" customFormat="1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</row>
    <row r="2091" spans="1:13" s="85" customFormat="1" ht="12.7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</row>
    <row r="2092" spans="1:13" s="85" customFormat="1" ht="12.7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</row>
    <row r="2093" spans="1:13" s="85" customFormat="1" ht="12.7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</row>
    <row r="2094" spans="1:13" s="85" customFormat="1" ht="12.7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</row>
    <row r="2095" spans="1:13" s="85" customFormat="1" ht="12.7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</row>
    <row r="2096" spans="1:13" s="85" customFormat="1" ht="12.7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</row>
    <row r="2097" spans="1:13" s="85" customFormat="1" ht="12.7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</row>
    <row r="2098" spans="1:13" s="85" customFormat="1" ht="12.7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</row>
    <row r="2099" spans="1:13" s="85" customFormat="1" ht="12.7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</row>
    <row r="2100" spans="1:13" s="85" customFormat="1" ht="12.7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</row>
    <row r="2101" spans="1:13" s="85" customFormat="1" ht="12.7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</row>
    <row r="2102" spans="1:13" s="85" customFormat="1" ht="12.7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</row>
    <row r="2103" spans="1:13" s="85" customFormat="1" ht="12.7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</row>
    <row r="2104" spans="1:13" s="85" customFormat="1" ht="12.7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</row>
    <row r="2105" spans="1:13" s="85" customFormat="1" ht="12.7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</row>
    <row r="2106" spans="1:13" s="85" customFormat="1" ht="12.7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</row>
    <row r="2107" spans="1:13" s="85" customFormat="1" ht="12.7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</row>
    <row r="2108" spans="1:13" s="85" customFormat="1" ht="12.7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</row>
    <row r="2109" spans="1:13" s="85" customFormat="1" ht="12.7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</row>
    <row r="2110" spans="1:13" s="85" customFormat="1" ht="12.7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</row>
    <row r="2111" spans="1:13" s="85" customFormat="1" ht="12.7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</row>
    <row r="2112" spans="1:13" s="85" customFormat="1" ht="12.7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</row>
    <row r="2113" spans="1:13" s="85" customFormat="1" ht="12.7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</row>
    <row r="2114" spans="1:13" s="85" customFormat="1" ht="12.7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</row>
    <row r="2115" spans="1:13" s="85" customFormat="1" ht="12.7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</row>
    <row r="2116" spans="1:13" s="85" customFormat="1" ht="12.7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</row>
    <row r="2117" spans="1:13" s="85" customFormat="1" ht="12.7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</row>
    <row r="2118" spans="1:13" s="85" customFormat="1" ht="12.7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</row>
    <row r="2119" spans="1:13" s="85" customFormat="1" ht="12.7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</row>
    <row r="2120" spans="1:13" s="85" customFormat="1" ht="12.7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</row>
    <row r="2121" spans="1:13" s="85" customFormat="1" ht="12.7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</row>
    <row r="2122" spans="1:13" s="85" customFormat="1" ht="12.7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</row>
    <row r="2123" spans="1:13" s="85" customFormat="1" ht="12.7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</row>
    <row r="2124" spans="1:13" s="85" customFormat="1" ht="12.7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</row>
    <row r="2125" spans="1:13" s="85" customFormat="1" ht="12.7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</row>
    <row r="2126" spans="1:13" s="85" customFormat="1" ht="12.7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</row>
    <row r="2127" spans="1:13" s="85" customFormat="1" ht="12.7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</row>
    <row r="2128" spans="1:13" s="85" customFormat="1" ht="12.7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</row>
    <row r="2129" spans="1:13" s="85" customFormat="1" ht="12.7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</row>
    <row r="2130" spans="1:13" s="85" customFormat="1" ht="12.7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</row>
    <row r="2131" spans="1:13" s="85" customFormat="1" ht="12.7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</row>
    <row r="2132" spans="1:13" s="85" customFormat="1" ht="12.7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</row>
    <row r="2133" spans="1:13" s="85" customFormat="1" ht="12.7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</row>
    <row r="2134" spans="1:13" s="85" customFormat="1" ht="12.7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</row>
    <row r="2135" spans="1:13" s="85" customFormat="1" ht="12.7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</row>
    <row r="2136" spans="1:13" s="85" customFormat="1" ht="12.7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</row>
    <row r="2137" spans="1:13" s="85" customFormat="1" ht="12.7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</row>
    <row r="2138" spans="1:13" s="85" customFormat="1" ht="12.7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</row>
    <row r="2139" spans="1:13" s="85" customFormat="1" ht="12.7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</row>
    <row r="2140" spans="1:13" s="85" customFormat="1" ht="12.7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</row>
    <row r="2141" spans="1:13" s="85" customFormat="1" ht="12.7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</row>
    <row r="2142" spans="1:13" s="85" customFormat="1" ht="12.7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</row>
    <row r="2143" spans="1:13" s="85" customFormat="1" ht="12.7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</row>
    <row r="2144" spans="1:13" s="85" customFormat="1" ht="12.7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</row>
    <row r="2145" spans="1:13" s="85" customFormat="1" ht="12.7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</row>
    <row r="2146" spans="1:13" s="85" customFormat="1" ht="12.7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</row>
    <row r="2147" spans="1:13" s="85" customFormat="1" ht="12.7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</row>
    <row r="2148" spans="1:13" s="85" customFormat="1" ht="12.7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</row>
    <row r="2149" spans="1:13" s="85" customFormat="1" ht="12.7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</row>
    <row r="2150" spans="1:13" s="85" customFormat="1" ht="12.7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</row>
    <row r="2151" spans="1:13" s="85" customFormat="1" ht="12.7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</row>
    <row r="2152" spans="1:13" s="85" customFormat="1" ht="12.7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</row>
    <row r="2153" spans="1:13" s="85" customFormat="1" ht="12.7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</row>
    <row r="2154" spans="1:13" s="85" customFormat="1" ht="12.7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</row>
    <row r="2155" spans="1:13" s="85" customFormat="1" ht="12.7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</row>
    <row r="2156" spans="1:13" s="85" customFormat="1" ht="12.7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</row>
    <row r="2157" spans="1:13" s="85" customFormat="1" ht="12.7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</row>
    <row r="2158" spans="1:13" s="85" customFormat="1" ht="12.7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</row>
    <row r="2159" spans="1:13" s="85" customFormat="1" ht="12.7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</row>
    <row r="2160" spans="1:13" s="85" customFormat="1" ht="12.7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</row>
    <row r="2161" spans="1:13" s="85" customFormat="1" ht="12.7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</row>
    <row r="2162" spans="1:13" s="85" customFormat="1" ht="12.7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</row>
    <row r="2163" spans="1:13" s="85" customFormat="1" ht="12.7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</row>
    <row r="2164" spans="1:13" s="85" customFormat="1" ht="12.7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</row>
    <row r="2165" spans="1:13" s="85" customFormat="1" ht="12.7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</row>
    <row r="2166" spans="1:13" s="85" customFormat="1" ht="12.7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</row>
    <row r="2167" spans="1:13" s="85" customFormat="1" ht="12.7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</row>
    <row r="2168" spans="1:13" s="85" customFormat="1" ht="12.7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</row>
    <row r="2169" spans="1:13" s="85" customFormat="1" ht="12.7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</row>
    <row r="2170" spans="1:13" s="85" customFormat="1" ht="12.7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</row>
    <row r="2171" spans="1:13" s="85" customFormat="1" ht="12.7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</row>
    <row r="2172" spans="1:13" s="85" customFormat="1" ht="12.7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</row>
    <row r="2173" spans="1:13" s="85" customFormat="1" ht="12.7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</row>
    <row r="2174" spans="1:13" s="85" customFormat="1" ht="12.7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</row>
    <row r="2175" spans="1:13" s="85" customFormat="1" ht="12.7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</row>
    <row r="2176" spans="1:13" s="85" customFormat="1" ht="12.7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</row>
    <row r="2177" spans="1:13" s="85" customFormat="1" ht="12.7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</row>
    <row r="2178" spans="1:13" s="85" customFormat="1" ht="12.7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</row>
    <row r="2179" spans="1:13" s="85" customFormat="1" ht="12.7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</row>
    <row r="2180" spans="1:13" s="85" customFormat="1" ht="12.7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</row>
    <row r="2181" spans="1:13" s="85" customFormat="1" ht="12.75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</row>
    <row r="2182" spans="1:13" s="85" customFormat="1" ht="12.75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</row>
  </sheetData>
  <sheetProtection/>
  <mergeCells count="20">
    <mergeCell ref="B3:B6"/>
    <mergeCell ref="C3:C6"/>
    <mergeCell ref="D3:D6"/>
    <mergeCell ref="H735:K735"/>
    <mergeCell ref="G3:M3"/>
    <mergeCell ref="I5:I6"/>
    <mergeCell ref="H5:H6"/>
    <mergeCell ref="H4:L4"/>
    <mergeCell ref="G4:G6"/>
    <mergeCell ref="J5:J6"/>
    <mergeCell ref="A365:A368"/>
    <mergeCell ref="F3:F6"/>
    <mergeCell ref="E1:K1"/>
    <mergeCell ref="K2:Q2"/>
    <mergeCell ref="B2:J2"/>
    <mergeCell ref="L5:L6"/>
    <mergeCell ref="M4:M6"/>
    <mergeCell ref="K5:K6"/>
    <mergeCell ref="E3:E6"/>
    <mergeCell ref="A3:A6"/>
  </mergeCells>
  <printOptions/>
  <pageMargins left="0.1968503937007874" right="0.1968503937007874" top="0.3937007874015748" bottom="0.5118110236220472" header="0.15748031496062992" footer="0.2755905511811024"/>
  <pageSetup horizontalDpi="600" verticalDpi="600" orientation="landscape" paperSize="9" scale="85" r:id="rId1"/>
  <headerFooter alignWithMargins="0">
    <oddFooter>&amp;CStrona &amp;P</oddFooter>
  </headerFooter>
  <rowBreaks count="24" manualBreakCount="24">
    <brk id="31" max="12" man="1"/>
    <brk id="55" max="12" man="1"/>
    <brk id="85" max="12" man="1"/>
    <brk id="117" max="12" man="1"/>
    <brk id="147" max="12" man="1"/>
    <brk id="180" max="12" man="1"/>
    <brk id="207" max="12" man="1"/>
    <brk id="232" max="12" man="1"/>
    <brk id="256" max="12" man="1"/>
    <brk id="283" max="12" man="1"/>
    <brk id="314" max="12" man="1"/>
    <brk id="382" max="12" man="1"/>
    <brk id="408" max="12" man="1"/>
    <brk id="437" max="12" man="1"/>
    <brk id="458" max="12" man="1"/>
    <brk id="488" max="12" man="1"/>
    <brk id="517" max="12" man="1"/>
    <brk id="547" max="12" man="1"/>
    <brk id="576" max="12" man="1"/>
    <brk id="605" max="12" man="1"/>
    <brk id="638" max="12" man="1"/>
    <brk id="668" max="12" man="1"/>
    <brk id="705" max="12" man="1"/>
    <brk id="729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P34"/>
  <sheetViews>
    <sheetView zoomScalePageLayoutView="0" workbookViewId="0" topLeftCell="A9">
      <selection activeCell="N33" sqref="N33:O33"/>
    </sheetView>
  </sheetViews>
  <sheetFormatPr defaultColWidth="9.00390625" defaultRowHeight="12.75"/>
  <cols>
    <col min="1" max="1" width="3.875" style="0" customWidth="1"/>
    <col min="2" max="2" width="4.625" style="0" customWidth="1"/>
    <col min="3" max="3" width="7.25390625" style="0" customWidth="1"/>
    <col min="4" max="4" width="4.875" style="0" customWidth="1"/>
    <col min="5" max="5" width="22.00390625" style="0" customWidth="1"/>
    <col min="6" max="6" width="11.625" style="0" customWidth="1"/>
    <col min="7" max="7" width="10.75390625" style="0" customWidth="1"/>
    <col min="8" max="8" width="10.875" style="0" customWidth="1"/>
    <col min="9" max="9" width="10.125" style="0" hidden="1" customWidth="1"/>
    <col min="10" max="10" width="10.875" style="0" customWidth="1"/>
    <col min="11" max="11" width="2.875" style="0" customWidth="1"/>
    <col min="12" max="12" width="9.25390625" style="0" bestFit="1" customWidth="1"/>
    <col min="13" max="13" width="10.75390625" style="0" customWidth="1"/>
    <col min="14" max="14" width="11.75390625" style="0" customWidth="1"/>
    <col min="15" max="15" width="10.875" style="0" customWidth="1"/>
    <col min="16" max="16" width="15.75390625" style="0" customWidth="1"/>
  </cols>
  <sheetData>
    <row r="2" spans="6:16" ht="17.25" customHeight="1">
      <c r="F2" s="41"/>
      <c r="J2" s="810" t="s">
        <v>145</v>
      </c>
      <c r="K2" s="810"/>
      <c r="L2" s="810"/>
      <c r="M2" s="810"/>
      <c r="N2" s="810"/>
      <c r="O2" s="810"/>
      <c r="P2" s="810"/>
    </row>
    <row r="3" spans="1:16" ht="27" customHeight="1" thickBot="1">
      <c r="A3" s="811" t="s">
        <v>895</v>
      </c>
      <c r="B3" s="811"/>
      <c r="C3" s="811"/>
      <c r="D3" s="811"/>
      <c r="E3" s="811"/>
      <c r="F3" s="811"/>
      <c r="G3" s="811"/>
      <c r="H3" s="811"/>
      <c r="I3" s="811"/>
      <c r="J3" s="811"/>
      <c r="K3" s="811"/>
      <c r="L3" s="811"/>
      <c r="M3" s="811"/>
      <c r="N3" s="811"/>
      <c r="O3" s="811"/>
      <c r="P3" s="811"/>
    </row>
    <row r="4" spans="1:16" ht="24.75" customHeight="1">
      <c r="A4" s="784" t="s">
        <v>376</v>
      </c>
      <c r="B4" s="803" t="s">
        <v>332</v>
      </c>
      <c r="C4" s="803" t="s">
        <v>333</v>
      </c>
      <c r="D4" s="803" t="s">
        <v>677</v>
      </c>
      <c r="E4" s="795" t="s">
        <v>468</v>
      </c>
      <c r="F4" s="795" t="s">
        <v>146</v>
      </c>
      <c r="G4" s="812" t="s">
        <v>382</v>
      </c>
      <c r="H4" s="813"/>
      <c r="I4" s="813"/>
      <c r="J4" s="813"/>
      <c r="K4" s="813"/>
      <c r="L4" s="813"/>
      <c r="M4" s="813"/>
      <c r="N4" s="813"/>
      <c r="O4" s="814"/>
      <c r="P4" s="789" t="s">
        <v>147</v>
      </c>
    </row>
    <row r="5" spans="1:16" ht="22.5" customHeight="1">
      <c r="A5" s="785"/>
      <c r="B5" s="804"/>
      <c r="C5" s="804"/>
      <c r="D5" s="804"/>
      <c r="E5" s="796"/>
      <c r="F5" s="796"/>
      <c r="G5" s="798" t="s">
        <v>900</v>
      </c>
      <c r="H5" s="792" t="s">
        <v>150</v>
      </c>
      <c r="I5" s="793"/>
      <c r="J5" s="793"/>
      <c r="K5" s="793"/>
      <c r="L5" s="793"/>
      <c r="M5" s="794"/>
      <c r="N5" s="815">
        <v>2010</v>
      </c>
      <c r="O5" s="815">
        <v>2011</v>
      </c>
      <c r="P5" s="790"/>
    </row>
    <row r="6" spans="1:16" ht="58.5" customHeight="1">
      <c r="A6" s="786"/>
      <c r="B6" s="805"/>
      <c r="C6" s="805"/>
      <c r="D6" s="805"/>
      <c r="E6" s="797"/>
      <c r="F6" s="797"/>
      <c r="G6" s="797"/>
      <c r="H6" s="144" t="s">
        <v>149</v>
      </c>
      <c r="I6" s="144" t="s">
        <v>469</v>
      </c>
      <c r="J6" s="144" t="s">
        <v>148</v>
      </c>
      <c r="K6" s="808" t="s">
        <v>553</v>
      </c>
      <c r="L6" s="809"/>
      <c r="M6" s="144" t="s">
        <v>151</v>
      </c>
      <c r="N6" s="805"/>
      <c r="O6" s="805"/>
      <c r="P6" s="791"/>
    </row>
    <row r="7" spans="1:16" ht="12.75">
      <c r="A7" s="697">
        <v>1</v>
      </c>
      <c r="B7" s="65">
        <v>2</v>
      </c>
      <c r="C7" s="65">
        <v>3</v>
      </c>
      <c r="D7" s="65">
        <v>4</v>
      </c>
      <c r="E7" s="65">
        <v>5</v>
      </c>
      <c r="F7" s="65">
        <v>6</v>
      </c>
      <c r="G7" s="65">
        <v>7</v>
      </c>
      <c r="H7" s="65">
        <v>8</v>
      </c>
      <c r="I7" s="65">
        <v>8</v>
      </c>
      <c r="J7" s="65">
        <v>9</v>
      </c>
      <c r="K7" s="806">
        <v>10</v>
      </c>
      <c r="L7" s="807"/>
      <c r="M7" s="65">
        <v>11</v>
      </c>
      <c r="N7" s="65">
        <v>12</v>
      </c>
      <c r="O7" s="65">
        <v>13</v>
      </c>
      <c r="P7" s="698">
        <v>14</v>
      </c>
    </row>
    <row r="8" spans="1:16" ht="12" customHeight="1">
      <c r="A8" s="761" t="s">
        <v>387</v>
      </c>
      <c r="B8" s="756">
        <v>600</v>
      </c>
      <c r="C8" s="756">
        <v>60014</v>
      </c>
      <c r="D8" s="766">
        <v>6050</v>
      </c>
      <c r="E8" s="754" t="s">
        <v>906</v>
      </c>
      <c r="F8" s="752">
        <v>1102382</v>
      </c>
      <c r="G8" s="752">
        <f>H8+H9+H10+J8+L8+L9+L10+M8</f>
        <v>240000</v>
      </c>
      <c r="H8" s="752">
        <v>120000</v>
      </c>
      <c r="I8" s="142">
        <v>0</v>
      </c>
      <c r="J8" s="752"/>
      <c r="K8" s="147" t="s">
        <v>348</v>
      </c>
      <c r="L8" s="141"/>
      <c r="M8" s="752"/>
      <c r="N8" s="752">
        <v>680000</v>
      </c>
      <c r="O8" s="752"/>
      <c r="P8" s="770" t="s">
        <v>467</v>
      </c>
    </row>
    <row r="9" spans="1:16" ht="13.5" customHeight="1">
      <c r="A9" s="787"/>
      <c r="B9" s="799"/>
      <c r="C9" s="799"/>
      <c r="D9" s="767"/>
      <c r="E9" s="801"/>
      <c r="F9" s="799"/>
      <c r="G9" s="799"/>
      <c r="H9" s="799"/>
      <c r="I9" s="142"/>
      <c r="J9" s="753"/>
      <c r="K9" s="147" t="s">
        <v>350</v>
      </c>
      <c r="L9" s="141">
        <v>120000</v>
      </c>
      <c r="M9" s="753"/>
      <c r="N9" s="753"/>
      <c r="O9" s="753"/>
      <c r="P9" s="771"/>
    </row>
    <row r="10" spans="1:16" ht="13.5" customHeight="1">
      <c r="A10" s="788"/>
      <c r="B10" s="800"/>
      <c r="C10" s="800"/>
      <c r="D10" s="768"/>
      <c r="E10" s="802"/>
      <c r="F10" s="800"/>
      <c r="G10" s="800"/>
      <c r="H10" s="800"/>
      <c r="I10" s="142"/>
      <c r="J10" s="758"/>
      <c r="K10" s="147" t="s">
        <v>352</v>
      </c>
      <c r="L10" s="141"/>
      <c r="M10" s="758"/>
      <c r="N10" s="758"/>
      <c r="O10" s="758"/>
      <c r="P10" s="772"/>
    </row>
    <row r="11" spans="1:16" ht="14.25" customHeight="1">
      <c r="A11" s="761" t="s">
        <v>388</v>
      </c>
      <c r="B11" s="756">
        <v>600</v>
      </c>
      <c r="C11" s="756">
        <v>60014</v>
      </c>
      <c r="D11" s="312">
        <v>6050</v>
      </c>
      <c r="E11" s="754" t="s">
        <v>905</v>
      </c>
      <c r="F11" s="752">
        <v>6772044</v>
      </c>
      <c r="G11" s="752">
        <f>H11+J11+L11+L12+L13+M11</f>
        <v>1464229</v>
      </c>
      <c r="H11" s="752">
        <v>732115</v>
      </c>
      <c r="I11" s="91">
        <v>0</v>
      </c>
      <c r="J11" s="752"/>
      <c r="K11" s="147" t="s">
        <v>348</v>
      </c>
      <c r="L11" s="141"/>
      <c r="M11" s="752"/>
      <c r="N11" s="752">
        <v>6039629</v>
      </c>
      <c r="O11" s="752"/>
      <c r="P11" s="770" t="s">
        <v>467</v>
      </c>
    </row>
    <row r="12" spans="1:16" ht="13.5" customHeight="1">
      <c r="A12" s="762"/>
      <c r="B12" s="757"/>
      <c r="C12" s="757"/>
      <c r="D12" s="313">
        <v>6058</v>
      </c>
      <c r="E12" s="755"/>
      <c r="F12" s="753"/>
      <c r="G12" s="753"/>
      <c r="H12" s="753"/>
      <c r="I12" s="91"/>
      <c r="J12" s="753"/>
      <c r="K12" s="147" t="s">
        <v>350</v>
      </c>
      <c r="L12" s="141">
        <v>732114</v>
      </c>
      <c r="M12" s="753"/>
      <c r="N12" s="753"/>
      <c r="O12" s="753"/>
      <c r="P12" s="771"/>
    </row>
    <row r="13" spans="1:16" ht="19.5" customHeight="1">
      <c r="A13" s="773"/>
      <c r="B13" s="763"/>
      <c r="C13" s="763"/>
      <c r="D13" s="314">
        <v>6059</v>
      </c>
      <c r="E13" s="764"/>
      <c r="F13" s="758"/>
      <c r="G13" s="758"/>
      <c r="H13" s="758"/>
      <c r="I13" s="91"/>
      <c r="J13" s="758"/>
      <c r="K13" s="147" t="s">
        <v>352</v>
      </c>
      <c r="L13" s="141"/>
      <c r="M13" s="758"/>
      <c r="N13" s="758"/>
      <c r="O13" s="758"/>
      <c r="P13" s="772"/>
    </row>
    <row r="14" spans="1:16" ht="13.5" customHeight="1">
      <c r="A14" s="761" t="s">
        <v>390</v>
      </c>
      <c r="B14" s="756">
        <v>600</v>
      </c>
      <c r="C14" s="756">
        <v>60014</v>
      </c>
      <c r="D14" s="312">
        <v>6050</v>
      </c>
      <c r="E14" s="754" t="s">
        <v>907</v>
      </c>
      <c r="F14" s="752">
        <v>6209591</v>
      </c>
      <c r="G14" s="752">
        <f>H14+J14+L14+L15+L16+M14</f>
        <v>1696815</v>
      </c>
      <c r="H14" s="752">
        <v>848408</v>
      </c>
      <c r="I14" s="91"/>
      <c r="J14" s="752"/>
      <c r="K14" s="147" t="s">
        <v>348</v>
      </c>
      <c r="L14" s="141"/>
      <c r="M14" s="752"/>
      <c r="N14" s="752">
        <v>2256388</v>
      </c>
      <c r="O14" s="752">
        <v>2256388</v>
      </c>
      <c r="P14" s="770" t="s">
        <v>467</v>
      </c>
    </row>
    <row r="15" spans="1:16" ht="12.75" customHeight="1">
      <c r="A15" s="762"/>
      <c r="B15" s="757"/>
      <c r="C15" s="757"/>
      <c r="D15" s="313">
        <v>6058</v>
      </c>
      <c r="E15" s="755"/>
      <c r="F15" s="753"/>
      <c r="G15" s="753"/>
      <c r="H15" s="753"/>
      <c r="I15" s="91"/>
      <c r="J15" s="753"/>
      <c r="K15" s="147" t="s">
        <v>350</v>
      </c>
      <c r="L15" s="141">
        <v>848407</v>
      </c>
      <c r="M15" s="753"/>
      <c r="N15" s="753"/>
      <c r="O15" s="753"/>
      <c r="P15" s="771"/>
    </row>
    <row r="16" spans="1:16" ht="16.5" customHeight="1">
      <c r="A16" s="773"/>
      <c r="B16" s="763"/>
      <c r="C16" s="763"/>
      <c r="D16" s="314">
        <v>6059</v>
      </c>
      <c r="E16" s="764"/>
      <c r="F16" s="758"/>
      <c r="G16" s="758"/>
      <c r="H16" s="758"/>
      <c r="I16" s="91"/>
      <c r="J16" s="758"/>
      <c r="K16" s="148" t="s">
        <v>352</v>
      </c>
      <c r="L16" s="141"/>
      <c r="M16" s="758"/>
      <c r="N16" s="758"/>
      <c r="O16" s="758"/>
      <c r="P16" s="772"/>
    </row>
    <row r="17" spans="1:16" ht="15" customHeight="1">
      <c r="A17" s="761" t="s">
        <v>392</v>
      </c>
      <c r="B17" s="756">
        <v>801</v>
      </c>
      <c r="C17" s="756">
        <v>80195</v>
      </c>
      <c r="D17" s="312">
        <v>6050</v>
      </c>
      <c r="E17" s="754" t="s">
        <v>928</v>
      </c>
      <c r="F17" s="752">
        <v>4833666</v>
      </c>
      <c r="G17" s="752">
        <f>H17+J17+L17+L18+L19+M17</f>
        <v>358035</v>
      </c>
      <c r="H17" s="752">
        <v>358035</v>
      </c>
      <c r="I17" s="91"/>
      <c r="J17" s="752"/>
      <c r="K17" s="147" t="s">
        <v>348</v>
      </c>
      <c r="L17" s="143"/>
      <c r="M17" s="752"/>
      <c r="N17" s="752">
        <v>2386903</v>
      </c>
      <c r="O17" s="752">
        <v>2088728</v>
      </c>
      <c r="P17" s="760" t="s">
        <v>470</v>
      </c>
    </row>
    <row r="18" spans="1:16" ht="13.5" customHeight="1">
      <c r="A18" s="762"/>
      <c r="B18" s="757"/>
      <c r="C18" s="757"/>
      <c r="D18" s="313">
        <v>6058</v>
      </c>
      <c r="E18" s="755"/>
      <c r="F18" s="753"/>
      <c r="G18" s="753"/>
      <c r="H18" s="753"/>
      <c r="I18" s="91"/>
      <c r="J18" s="753"/>
      <c r="K18" s="147" t="s">
        <v>350</v>
      </c>
      <c r="L18" s="143"/>
      <c r="M18" s="753"/>
      <c r="N18" s="753"/>
      <c r="O18" s="753"/>
      <c r="P18" s="774"/>
    </row>
    <row r="19" spans="1:16" ht="15.75" customHeight="1">
      <c r="A19" s="773"/>
      <c r="B19" s="763"/>
      <c r="C19" s="763"/>
      <c r="D19" s="314">
        <v>6059</v>
      </c>
      <c r="E19" s="764"/>
      <c r="F19" s="758"/>
      <c r="G19" s="758"/>
      <c r="H19" s="758"/>
      <c r="I19" s="91"/>
      <c r="J19" s="758"/>
      <c r="K19" s="147" t="s">
        <v>352</v>
      </c>
      <c r="L19" s="143"/>
      <c r="M19" s="758"/>
      <c r="N19" s="758"/>
      <c r="O19" s="758"/>
      <c r="P19" s="775"/>
    </row>
    <row r="20" spans="1:16" ht="15.75" customHeight="1">
      <c r="A20" s="761" t="s">
        <v>394</v>
      </c>
      <c r="B20" s="756">
        <v>801</v>
      </c>
      <c r="C20" s="756">
        <v>80195</v>
      </c>
      <c r="D20" s="565">
        <v>6050</v>
      </c>
      <c r="E20" s="754" t="s">
        <v>929</v>
      </c>
      <c r="F20" s="752">
        <v>6286035</v>
      </c>
      <c r="G20" s="752">
        <f>H20+J20+L20+L21+L22+M20</f>
        <v>330000</v>
      </c>
      <c r="H20" s="752">
        <v>330000</v>
      </c>
      <c r="I20" s="92"/>
      <c r="J20" s="752"/>
      <c r="K20" s="147" t="s">
        <v>348</v>
      </c>
      <c r="L20" s="143"/>
      <c r="M20" s="752"/>
      <c r="N20" s="752">
        <v>2660869</v>
      </c>
      <c r="O20" s="752">
        <v>2864526</v>
      </c>
      <c r="P20" s="759" t="s">
        <v>470</v>
      </c>
    </row>
    <row r="21" spans="1:16" ht="15.75" customHeight="1">
      <c r="A21" s="762"/>
      <c r="B21" s="757"/>
      <c r="C21" s="757"/>
      <c r="D21" s="565">
        <v>6058</v>
      </c>
      <c r="E21" s="755"/>
      <c r="F21" s="753"/>
      <c r="G21" s="753"/>
      <c r="H21" s="753"/>
      <c r="I21" s="92"/>
      <c r="J21" s="753"/>
      <c r="K21" s="147" t="s">
        <v>350</v>
      </c>
      <c r="L21" s="143"/>
      <c r="M21" s="753"/>
      <c r="N21" s="753"/>
      <c r="O21" s="753"/>
      <c r="P21" s="759"/>
    </row>
    <row r="22" spans="1:16" ht="15.75" customHeight="1">
      <c r="A22" s="773"/>
      <c r="B22" s="763"/>
      <c r="C22" s="763"/>
      <c r="D22" s="565">
        <v>6059</v>
      </c>
      <c r="E22" s="764"/>
      <c r="F22" s="758"/>
      <c r="G22" s="758"/>
      <c r="H22" s="758"/>
      <c r="I22" s="92"/>
      <c r="J22" s="758"/>
      <c r="K22" s="147" t="s">
        <v>352</v>
      </c>
      <c r="L22" s="143"/>
      <c r="M22" s="758"/>
      <c r="N22" s="758"/>
      <c r="O22" s="758"/>
      <c r="P22" s="759"/>
    </row>
    <row r="23" spans="1:16" ht="14.25" customHeight="1">
      <c r="A23" s="762" t="s">
        <v>420</v>
      </c>
      <c r="B23" s="757">
        <v>851</v>
      </c>
      <c r="C23" s="757">
        <v>85111</v>
      </c>
      <c r="D23" s="313">
        <v>6050</v>
      </c>
      <c r="E23" s="755" t="s">
        <v>925</v>
      </c>
      <c r="F23" s="753">
        <v>1592959</v>
      </c>
      <c r="G23" s="753">
        <f>H23+J23+L23+L24+L25+M23</f>
        <v>241328</v>
      </c>
      <c r="H23" s="753">
        <v>241328</v>
      </c>
      <c r="I23" s="562"/>
      <c r="J23" s="753"/>
      <c r="K23" s="150" t="s">
        <v>348</v>
      </c>
      <c r="L23" s="578"/>
      <c r="M23" s="753"/>
      <c r="N23" s="753">
        <v>1332111</v>
      </c>
      <c r="O23" s="753"/>
      <c r="P23" s="759" t="s">
        <v>470</v>
      </c>
    </row>
    <row r="24" spans="1:16" ht="12" customHeight="1">
      <c r="A24" s="762"/>
      <c r="B24" s="757"/>
      <c r="C24" s="757"/>
      <c r="D24" s="313">
        <v>6058</v>
      </c>
      <c r="E24" s="755"/>
      <c r="F24" s="753"/>
      <c r="G24" s="753"/>
      <c r="H24" s="753"/>
      <c r="I24" s="91"/>
      <c r="J24" s="753"/>
      <c r="K24" s="147" t="s">
        <v>350</v>
      </c>
      <c r="L24" s="143"/>
      <c r="M24" s="753"/>
      <c r="N24" s="753"/>
      <c r="O24" s="753"/>
      <c r="P24" s="759"/>
    </row>
    <row r="25" spans="1:16" ht="12" customHeight="1">
      <c r="A25" s="762"/>
      <c r="B25" s="757"/>
      <c r="C25" s="757"/>
      <c r="D25" s="313">
        <v>6059</v>
      </c>
      <c r="E25" s="755"/>
      <c r="F25" s="753"/>
      <c r="G25" s="753"/>
      <c r="H25" s="753"/>
      <c r="I25" s="91"/>
      <c r="J25" s="753"/>
      <c r="K25" s="149" t="s">
        <v>352</v>
      </c>
      <c r="L25" s="141"/>
      <c r="M25" s="753"/>
      <c r="N25" s="753"/>
      <c r="O25" s="753"/>
      <c r="P25" s="759"/>
    </row>
    <row r="26" spans="1:16" ht="12" customHeight="1">
      <c r="A26" s="761" t="s">
        <v>421</v>
      </c>
      <c r="B26" s="756">
        <v>851</v>
      </c>
      <c r="C26" s="756">
        <v>85111</v>
      </c>
      <c r="D26" s="565">
        <v>6050</v>
      </c>
      <c r="E26" s="754" t="s">
        <v>926</v>
      </c>
      <c r="F26" s="752">
        <v>2100000</v>
      </c>
      <c r="G26" s="752">
        <f>H26+J26+L26+L27+L28+M26</f>
        <v>315000</v>
      </c>
      <c r="H26" s="752">
        <v>315000</v>
      </c>
      <c r="I26" s="92"/>
      <c r="J26" s="752"/>
      <c r="K26" s="147" t="s">
        <v>348</v>
      </c>
      <c r="L26" s="143"/>
      <c r="M26" s="752"/>
      <c r="N26" s="752">
        <v>1785000</v>
      </c>
      <c r="O26" s="752"/>
      <c r="P26" s="759" t="s">
        <v>470</v>
      </c>
    </row>
    <row r="27" spans="1:16" ht="12" customHeight="1">
      <c r="A27" s="762"/>
      <c r="B27" s="757"/>
      <c r="C27" s="757"/>
      <c r="D27" s="565">
        <v>6058</v>
      </c>
      <c r="E27" s="755"/>
      <c r="F27" s="753"/>
      <c r="G27" s="753"/>
      <c r="H27" s="753"/>
      <c r="I27" s="92"/>
      <c r="J27" s="753"/>
      <c r="K27" s="147" t="s">
        <v>350</v>
      </c>
      <c r="L27" s="143"/>
      <c r="M27" s="753"/>
      <c r="N27" s="753"/>
      <c r="O27" s="753"/>
      <c r="P27" s="759"/>
    </row>
    <row r="28" spans="1:16" ht="12" customHeight="1" thickBot="1">
      <c r="A28" s="762"/>
      <c r="B28" s="757"/>
      <c r="C28" s="757"/>
      <c r="D28" s="312">
        <v>6059</v>
      </c>
      <c r="E28" s="755"/>
      <c r="F28" s="753"/>
      <c r="G28" s="753"/>
      <c r="H28" s="753"/>
      <c r="I28" s="91"/>
      <c r="J28" s="753"/>
      <c r="K28" s="149" t="s">
        <v>352</v>
      </c>
      <c r="L28" s="141"/>
      <c r="M28" s="753"/>
      <c r="N28" s="753"/>
      <c r="O28" s="753"/>
      <c r="P28" s="760"/>
    </row>
    <row r="29" spans="1:16" ht="26.25" customHeight="1" thickBot="1">
      <c r="A29" s="779" t="s">
        <v>471</v>
      </c>
      <c r="B29" s="780"/>
      <c r="C29" s="780"/>
      <c r="D29" s="780"/>
      <c r="E29" s="781"/>
      <c r="F29" s="699">
        <f>F8+F11+F14+F17+F20+F23+F26</f>
        <v>28896677</v>
      </c>
      <c r="G29" s="699">
        <f>G8+G11+G14+G17+G20+G23+G26</f>
        <v>4645407</v>
      </c>
      <c r="H29" s="699">
        <f>H8+H11+H14+H17+H20+H23+H26</f>
        <v>2944886</v>
      </c>
      <c r="I29" s="699" t="e">
        <f>I8+I11+I14+I17+I23+#REF!</f>
        <v>#REF!</v>
      </c>
      <c r="J29" s="699">
        <f>J11+J14+J17+J23</f>
        <v>0</v>
      </c>
      <c r="K29" s="777">
        <f>L9+L12+L15</f>
        <v>1700521</v>
      </c>
      <c r="L29" s="778"/>
      <c r="M29" s="699">
        <f>M11+M14+M17+M23</f>
        <v>0</v>
      </c>
      <c r="N29" s="699">
        <f>N8+N11+N14+N17+N20+N23+N26</f>
        <v>17140900</v>
      </c>
      <c r="O29" s="699">
        <f>O11+O14+O17+O23</f>
        <v>4345116</v>
      </c>
      <c r="P29" s="700" t="s">
        <v>301</v>
      </c>
    </row>
    <row r="30" spans="1:15" ht="16.5" customHeight="1">
      <c r="A30" s="782" t="s">
        <v>153</v>
      </c>
      <c r="B30" s="782"/>
      <c r="C30" s="782"/>
      <c r="D30" s="782"/>
      <c r="E30" s="782"/>
      <c r="F30" s="782"/>
      <c r="G30" s="782"/>
      <c r="H30" s="66"/>
      <c r="I30" s="66"/>
      <c r="J30" s="66"/>
      <c r="K30" s="66"/>
      <c r="L30" s="66"/>
      <c r="M30" s="66"/>
      <c r="N30" s="66"/>
      <c r="O30" s="66"/>
    </row>
    <row r="31" spans="1:15" ht="12.75">
      <c r="A31" s="769" t="s">
        <v>154</v>
      </c>
      <c r="B31" s="769"/>
      <c r="C31" s="769"/>
      <c r="D31" s="769"/>
      <c r="E31" s="769"/>
      <c r="F31" s="769"/>
      <c r="G31" s="769"/>
      <c r="H31" s="66"/>
      <c r="I31" s="66"/>
      <c r="J31" s="783"/>
      <c r="K31" s="783"/>
      <c r="L31" s="783"/>
      <c r="M31" s="783"/>
      <c r="N31" s="783"/>
      <c r="O31" s="783"/>
    </row>
    <row r="32" spans="1:15" ht="12.75" customHeight="1">
      <c r="A32" s="776" t="s">
        <v>738</v>
      </c>
      <c r="B32" s="776"/>
      <c r="C32" s="776"/>
      <c r="D32" s="776"/>
      <c r="E32" s="776"/>
      <c r="F32" s="776"/>
      <c r="G32" s="776"/>
      <c r="H32" s="776"/>
      <c r="I32" s="776"/>
      <c r="J32" s="776"/>
      <c r="K32" s="776"/>
      <c r="L32" s="66"/>
      <c r="M32" s="66"/>
      <c r="N32" s="66"/>
      <c r="O32" s="66"/>
    </row>
    <row r="33" spans="1:15" ht="10.5" customHeight="1">
      <c r="A33" s="769" t="s">
        <v>156</v>
      </c>
      <c r="B33" s="769"/>
      <c r="C33" s="769"/>
      <c r="D33" s="769"/>
      <c r="E33" s="66"/>
      <c r="F33" s="66"/>
      <c r="G33" s="66"/>
      <c r="H33" s="66"/>
      <c r="I33" s="66"/>
      <c r="J33" s="66"/>
      <c r="K33" s="66"/>
      <c r="L33" s="66"/>
      <c r="M33" s="66"/>
      <c r="N33" s="765"/>
      <c r="O33" s="765"/>
    </row>
    <row r="34" spans="2:15" ht="12.75"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ht="12" customHeight="1"/>
    <row r="36" ht="12.75" hidden="1"/>
    <row r="37" ht="18" customHeight="1"/>
  </sheetData>
  <sheetProtection/>
  <mergeCells count="109">
    <mergeCell ref="F20:F22"/>
    <mergeCell ref="A23:A25"/>
    <mergeCell ref="B23:B25"/>
    <mergeCell ref="A20:A22"/>
    <mergeCell ref="E17:E19"/>
    <mergeCell ref="H14:H16"/>
    <mergeCell ref="J14:J16"/>
    <mergeCell ref="G23:G25"/>
    <mergeCell ref="F23:F25"/>
    <mergeCell ref="H23:H25"/>
    <mergeCell ref="J23:J25"/>
    <mergeCell ref="O5:O6"/>
    <mergeCell ref="B4:B6"/>
    <mergeCell ref="C4:C6"/>
    <mergeCell ref="A14:A16"/>
    <mergeCell ref="C14:C16"/>
    <mergeCell ref="B14:B16"/>
    <mergeCell ref="F14:F16"/>
    <mergeCell ref="G14:G16"/>
    <mergeCell ref="J11:J13"/>
    <mergeCell ref="M11:M13"/>
    <mergeCell ref="M14:M16"/>
    <mergeCell ref="H17:H19"/>
    <mergeCell ref="J2:P2"/>
    <mergeCell ref="O8:O10"/>
    <mergeCell ref="P8:P10"/>
    <mergeCell ref="A3:P3"/>
    <mergeCell ref="J8:J10"/>
    <mergeCell ref="G4:O4"/>
    <mergeCell ref="B8:B10"/>
    <mergeCell ref="N8:N10"/>
    <mergeCell ref="M8:M10"/>
    <mergeCell ref="D4:D6"/>
    <mergeCell ref="C8:C10"/>
    <mergeCell ref="H8:H10"/>
    <mergeCell ref="K7:L7"/>
    <mergeCell ref="K6:L6"/>
    <mergeCell ref="N5:N6"/>
    <mergeCell ref="P11:P13"/>
    <mergeCell ref="A11:A13"/>
    <mergeCell ref="B11:B13"/>
    <mergeCell ref="O11:O13"/>
    <mergeCell ref="G11:G13"/>
    <mergeCell ref="E11:E13"/>
    <mergeCell ref="H11:H13"/>
    <mergeCell ref="C11:C13"/>
    <mergeCell ref="F11:F13"/>
    <mergeCell ref="N11:N13"/>
    <mergeCell ref="A4:A6"/>
    <mergeCell ref="A8:A10"/>
    <mergeCell ref="P4:P6"/>
    <mergeCell ref="H5:M5"/>
    <mergeCell ref="F4:F6"/>
    <mergeCell ref="E4:E6"/>
    <mergeCell ref="G5:G6"/>
    <mergeCell ref="F8:F10"/>
    <mergeCell ref="G8:G10"/>
    <mergeCell ref="E8:E10"/>
    <mergeCell ref="A32:K32"/>
    <mergeCell ref="K29:L29"/>
    <mergeCell ref="A29:E29"/>
    <mergeCell ref="A30:G30"/>
    <mergeCell ref="A31:G31"/>
    <mergeCell ref="J31:O31"/>
    <mergeCell ref="O14:O16"/>
    <mergeCell ref="A33:D33"/>
    <mergeCell ref="P14:P16"/>
    <mergeCell ref="A17:A19"/>
    <mergeCell ref="B17:B19"/>
    <mergeCell ref="C17:C19"/>
    <mergeCell ref="F17:F19"/>
    <mergeCell ref="G17:G19"/>
    <mergeCell ref="P17:P19"/>
    <mergeCell ref="J17:J19"/>
    <mergeCell ref="N33:O33"/>
    <mergeCell ref="D8:D10"/>
    <mergeCell ref="M23:M25"/>
    <mergeCell ref="N23:N25"/>
    <mergeCell ref="O23:O25"/>
    <mergeCell ref="E14:E16"/>
    <mergeCell ref="O17:O19"/>
    <mergeCell ref="N17:N19"/>
    <mergeCell ref="M17:M19"/>
    <mergeCell ref="N14:N16"/>
    <mergeCell ref="G20:G22"/>
    <mergeCell ref="H20:H22"/>
    <mergeCell ref="J20:J22"/>
    <mergeCell ref="M20:M22"/>
    <mergeCell ref="A26:A28"/>
    <mergeCell ref="B20:B22"/>
    <mergeCell ref="C20:C22"/>
    <mergeCell ref="E20:E22"/>
    <mergeCell ref="E23:E25"/>
    <mergeCell ref="C23:C25"/>
    <mergeCell ref="N20:N22"/>
    <mergeCell ref="O20:O22"/>
    <mergeCell ref="P20:P22"/>
    <mergeCell ref="P26:P28"/>
    <mergeCell ref="O26:O28"/>
    <mergeCell ref="N26:N28"/>
    <mergeCell ref="P23:P25"/>
    <mergeCell ref="F26:F28"/>
    <mergeCell ref="E26:E28"/>
    <mergeCell ref="C26:C28"/>
    <mergeCell ref="B26:B28"/>
    <mergeCell ref="M26:M28"/>
    <mergeCell ref="J26:J28"/>
    <mergeCell ref="H26:H28"/>
    <mergeCell ref="G26:G28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99" r:id="rId1"/>
  <rowBreaks count="1" manualBreakCount="1">
    <brk id="34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43"/>
  <sheetViews>
    <sheetView zoomScalePageLayoutView="0" workbookViewId="0" topLeftCell="A9">
      <selection activeCell="L42" sqref="L42:N42"/>
    </sheetView>
  </sheetViews>
  <sheetFormatPr defaultColWidth="9.00390625" defaultRowHeight="12.75"/>
  <cols>
    <col min="1" max="1" width="4.875" style="0" customWidth="1"/>
    <col min="2" max="2" width="4.625" style="0" customWidth="1"/>
    <col min="3" max="3" width="7.875" style="0" customWidth="1"/>
    <col min="4" max="4" width="6.625" style="0" customWidth="1"/>
    <col min="5" max="5" width="53.625" style="0" customWidth="1"/>
    <col min="6" max="6" width="11.25390625" style="0" customWidth="1"/>
    <col min="7" max="7" width="11.00390625" style="0" customWidth="1"/>
    <col min="8" max="8" width="10.625" style="0" customWidth="1"/>
    <col min="9" max="9" width="10.125" style="0" hidden="1" customWidth="1"/>
    <col min="10" max="10" width="9.375" style="0" customWidth="1"/>
    <col min="11" max="11" width="4.00390625" style="0" customWidth="1"/>
    <col min="12" max="12" width="10.125" style="0" customWidth="1"/>
    <col min="13" max="13" width="11.00390625" style="0" customWidth="1"/>
    <col min="14" max="14" width="27.75390625" style="0" customWidth="1"/>
  </cols>
  <sheetData>
    <row r="2" spans="6:14" ht="17.25" customHeight="1">
      <c r="F2" s="41"/>
      <c r="J2" s="810" t="s">
        <v>78</v>
      </c>
      <c r="K2" s="810"/>
      <c r="L2" s="810"/>
      <c r="M2" s="810"/>
      <c r="N2" s="810"/>
    </row>
    <row r="3" spans="1:14" ht="27" customHeight="1" thickBot="1">
      <c r="A3" s="811" t="s">
        <v>896</v>
      </c>
      <c r="B3" s="811"/>
      <c r="C3" s="811"/>
      <c r="D3" s="811"/>
      <c r="E3" s="811"/>
      <c r="F3" s="811"/>
      <c r="G3" s="811"/>
      <c r="H3" s="811"/>
      <c r="I3" s="811"/>
      <c r="J3" s="811"/>
      <c r="K3" s="811"/>
      <c r="L3" s="811"/>
      <c r="M3" s="811"/>
      <c r="N3" s="811"/>
    </row>
    <row r="4" spans="1:14" ht="18" customHeight="1">
      <c r="A4" s="840" t="s">
        <v>376</v>
      </c>
      <c r="B4" s="831" t="s">
        <v>332</v>
      </c>
      <c r="C4" s="831" t="s">
        <v>333</v>
      </c>
      <c r="D4" s="849" t="s">
        <v>677</v>
      </c>
      <c r="E4" s="834" t="s">
        <v>713</v>
      </c>
      <c r="F4" s="834" t="s">
        <v>146</v>
      </c>
      <c r="G4" s="833" t="s">
        <v>382</v>
      </c>
      <c r="H4" s="833"/>
      <c r="I4" s="833"/>
      <c r="J4" s="833"/>
      <c r="K4" s="833"/>
      <c r="L4" s="833"/>
      <c r="M4" s="833"/>
      <c r="N4" s="843" t="s">
        <v>147</v>
      </c>
    </row>
    <row r="5" spans="1:14" ht="15.75" customHeight="1">
      <c r="A5" s="841"/>
      <c r="B5" s="832"/>
      <c r="C5" s="832"/>
      <c r="D5" s="850"/>
      <c r="E5" s="835"/>
      <c r="F5" s="835"/>
      <c r="G5" s="836" t="s">
        <v>900</v>
      </c>
      <c r="H5" s="846" t="s">
        <v>150</v>
      </c>
      <c r="I5" s="847"/>
      <c r="J5" s="847"/>
      <c r="K5" s="847"/>
      <c r="L5" s="847"/>
      <c r="M5" s="848"/>
      <c r="N5" s="844"/>
    </row>
    <row r="6" spans="1:14" ht="53.25" customHeight="1">
      <c r="A6" s="842"/>
      <c r="B6" s="832"/>
      <c r="C6" s="832"/>
      <c r="D6" s="851"/>
      <c r="E6" s="835"/>
      <c r="F6" s="835"/>
      <c r="G6" s="837"/>
      <c r="H6" s="145" t="s">
        <v>149</v>
      </c>
      <c r="I6" s="145" t="s">
        <v>469</v>
      </c>
      <c r="J6" s="145" t="s">
        <v>148</v>
      </c>
      <c r="K6" s="838" t="s">
        <v>553</v>
      </c>
      <c r="L6" s="839"/>
      <c r="M6" s="145" t="s">
        <v>151</v>
      </c>
      <c r="N6" s="845"/>
    </row>
    <row r="7" spans="1:14" ht="12.75">
      <c r="A7" s="675">
        <v>1</v>
      </c>
      <c r="B7" s="205">
        <v>2</v>
      </c>
      <c r="C7" s="205">
        <v>3</v>
      </c>
      <c r="D7" s="205">
        <v>4</v>
      </c>
      <c r="E7" s="205">
        <v>5</v>
      </c>
      <c r="F7" s="205">
        <v>6</v>
      </c>
      <c r="G7" s="205">
        <v>7</v>
      </c>
      <c r="H7" s="205">
        <v>8</v>
      </c>
      <c r="I7" s="205">
        <v>8</v>
      </c>
      <c r="J7" s="205">
        <v>9</v>
      </c>
      <c r="K7" s="852">
        <v>10</v>
      </c>
      <c r="L7" s="853"/>
      <c r="M7" s="205">
        <v>11</v>
      </c>
      <c r="N7" s="676">
        <v>12</v>
      </c>
    </row>
    <row r="8" spans="1:14" ht="9.75" customHeight="1">
      <c r="A8" s="816" t="s">
        <v>387</v>
      </c>
      <c r="B8" s="756">
        <v>600</v>
      </c>
      <c r="C8" s="756">
        <v>60014</v>
      </c>
      <c r="D8" s="756">
        <v>6050</v>
      </c>
      <c r="E8" s="819" t="s">
        <v>899</v>
      </c>
      <c r="F8" s="752">
        <f>G8</f>
        <v>360000</v>
      </c>
      <c r="G8" s="752">
        <f>M8+L8+L9+L10+J8+H8</f>
        <v>360000</v>
      </c>
      <c r="H8" s="752">
        <v>180000</v>
      </c>
      <c r="I8" s="91">
        <v>0</v>
      </c>
      <c r="J8" s="752">
        <v>0</v>
      </c>
      <c r="K8" s="146" t="s">
        <v>348</v>
      </c>
      <c r="L8" s="141">
        <v>0</v>
      </c>
      <c r="M8" s="752">
        <v>0</v>
      </c>
      <c r="N8" s="770" t="s">
        <v>467</v>
      </c>
    </row>
    <row r="9" spans="1:14" ht="12" customHeight="1">
      <c r="A9" s="817"/>
      <c r="B9" s="757"/>
      <c r="C9" s="757"/>
      <c r="D9" s="757"/>
      <c r="E9" s="829"/>
      <c r="F9" s="753"/>
      <c r="G9" s="753"/>
      <c r="H9" s="753"/>
      <c r="I9" s="91"/>
      <c r="J9" s="753"/>
      <c r="K9" s="146" t="s">
        <v>350</v>
      </c>
      <c r="L9" s="141">
        <v>180000</v>
      </c>
      <c r="M9" s="753"/>
      <c r="N9" s="771"/>
    </row>
    <row r="10" spans="1:14" ht="9" customHeight="1">
      <c r="A10" s="818"/>
      <c r="B10" s="763"/>
      <c r="C10" s="763"/>
      <c r="D10" s="763"/>
      <c r="E10" s="830"/>
      <c r="F10" s="758"/>
      <c r="G10" s="758"/>
      <c r="H10" s="758"/>
      <c r="I10" s="91"/>
      <c r="J10" s="758"/>
      <c r="K10" s="146" t="s">
        <v>352</v>
      </c>
      <c r="L10" s="141">
        <v>0</v>
      </c>
      <c r="M10" s="758"/>
      <c r="N10" s="772"/>
    </row>
    <row r="11" spans="1:14" ht="9" customHeight="1">
      <c r="A11" s="816" t="s">
        <v>388</v>
      </c>
      <c r="B11" s="756">
        <v>600</v>
      </c>
      <c r="C11" s="756">
        <v>60014</v>
      </c>
      <c r="D11" s="756">
        <v>6050</v>
      </c>
      <c r="E11" s="819" t="s">
        <v>369</v>
      </c>
      <c r="F11" s="752">
        <f>G11</f>
        <v>2521060</v>
      </c>
      <c r="G11" s="752">
        <f>L12+H11</f>
        <v>2521060</v>
      </c>
      <c r="H11" s="752">
        <v>1822997</v>
      </c>
      <c r="I11" s="91"/>
      <c r="J11" s="752">
        <v>0</v>
      </c>
      <c r="K11" s="146" t="s">
        <v>348</v>
      </c>
      <c r="L11" s="141"/>
      <c r="M11" s="752">
        <v>0</v>
      </c>
      <c r="N11" s="770" t="s">
        <v>467</v>
      </c>
    </row>
    <row r="12" spans="1:14" ht="12" customHeight="1">
      <c r="A12" s="817"/>
      <c r="B12" s="757"/>
      <c r="C12" s="757"/>
      <c r="D12" s="757"/>
      <c r="E12" s="820"/>
      <c r="F12" s="753"/>
      <c r="G12" s="753"/>
      <c r="H12" s="753"/>
      <c r="I12" s="91"/>
      <c r="J12" s="753"/>
      <c r="K12" s="146" t="s">
        <v>350</v>
      </c>
      <c r="L12" s="141">
        <v>698063</v>
      </c>
      <c r="M12" s="753"/>
      <c r="N12" s="771"/>
    </row>
    <row r="13" spans="1:14" ht="9" customHeight="1">
      <c r="A13" s="818"/>
      <c r="B13" s="763"/>
      <c r="C13" s="763"/>
      <c r="D13" s="763"/>
      <c r="E13" s="821"/>
      <c r="F13" s="758"/>
      <c r="G13" s="758"/>
      <c r="H13" s="758"/>
      <c r="I13" s="91"/>
      <c r="J13" s="758"/>
      <c r="K13" s="146" t="s">
        <v>352</v>
      </c>
      <c r="L13" s="141"/>
      <c r="M13" s="758"/>
      <c r="N13" s="772"/>
    </row>
    <row r="14" spans="1:14" ht="10.5" customHeight="1">
      <c r="A14" s="822" t="s">
        <v>390</v>
      </c>
      <c r="B14" s="823">
        <v>600</v>
      </c>
      <c r="C14" s="756">
        <v>60014</v>
      </c>
      <c r="D14" s="756">
        <v>6050</v>
      </c>
      <c r="E14" s="819" t="s">
        <v>902</v>
      </c>
      <c r="F14" s="752">
        <f>G14</f>
        <v>26000</v>
      </c>
      <c r="G14" s="752">
        <f>L15+H14</f>
        <v>26000</v>
      </c>
      <c r="H14" s="752">
        <v>13000</v>
      </c>
      <c r="I14" s="92"/>
      <c r="J14" s="752"/>
      <c r="K14" s="146" t="s">
        <v>348</v>
      </c>
      <c r="L14" s="143"/>
      <c r="M14" s="752"/>
      <c r="N14" s="770" t="s">
        <v>467</v>
      </c>
    </row>
    <row r="15" spans="1:14" ht="12" customHeight="1">
      <c r="A15" s="822"/>
      <c r="B15" s="823"/>
      <c r="C15" s="757"/>
      <c r="D15" s="757"/>
      <c r="E15" s="820"/>
      <c r="F15" s="753"/>
      <c r="G15" s="753"/>
      <c r="H15" s="753"/>
      <c r="I15" s="92"/>
      <c r="J15" s="753"/>
      <c r="K15" s="146" t="s">
        <v>350</v>
      </c>
      <c r="L15" s="143">
        <v>13000</v>
      </c>
      <c r="M15" s="753"/>
      <c r="N15" s="771"/>
    </row>
    <row r="16" spans="1:14" ht="9.75" customHeight="1">
      <c r="A16" s="822"/>
      <c r="B16" s="823"/>
      <c r="C16" s="763"/>
      <c r="D16" s="763"/>
      <c r="E16" s="821"/>
      <c r="F16" s="758"/>
      <c r="G16" s="758"/>
      <c r="H16" s="758"/>
      <c r="I16" s="92"/>
      <c r="J16" s="758"/>
      <c r="K16" s="146" t="s">
        <v>352</v>
      </c>
      <c r="L16" s="143"/>
      <c r="M16" s="758"/>
      <c r="N16" s="772"/>
    </row>
    <row r="17" spans="1:14" ht="9" customHeight="1">
      <c r="A17" s="816" t="s">
        <v>392</v>
      </c>
      <c r="B17" s="756">
        <v>600</v>
      </c>
      <c r="C17" s="756">
        <v>60014</v>
      </c>
      <c r="D17" s="756">
        <v>6050</v>
      </c>
      <c r="E17" s="819" t="s">
        <v>634</v>
      </c>
      <c r="F17" s="752">
        <f>G17</f>
        <v>130000</v>
      </c>
      <c r="G17" s="752">
        <f>L18+H17</f>
        <v>130000</v>
      </c>
      <c r="H17" s="752">
        <v>65000</v>
      </c>
      <c r="I17" s="92"/>
      <c r="J17" s="752"/>
      <c r="K17" s="146" t="s">
        <v>348</v>
      </c>
      <c r="L17" s="143"/>
      <c r="M17" s="752"/>
      <c r="N17" s="770" t="s">
        <v>467</v>
      </c>
    </row>
    <row r="18" spans="1:14" ht="11.25" customHeight="1">
      <c r="A18" s="817"/>
      <c r="B18" s="757"/>
      <c r="C18" s="757"/>
      <c r="D18" s="757"/>
      <c r="E18" s="820"/>
      <c r="F18" s="753"/>
      <c r="G18" s="753"/>
      <c r="H18" s="753"/>
      <c r="I18" s="92"/>
      <c r="J18" s="753"/>
      <c r="K18" s="146" t="s">
        <v>350</v>
      </c>
      <c r="L18" s="143">
        <v>65000</v>
      </c>
      <c r="M18" s="753"/>
      <c r="N18" s="771"/>
    </row>
    <row r="19" spans="1:14" ht="10.5" customHeight="1">
      <c r="A19" s="818"/>
      <c r="B19" s="763"/>
      <c r="C19" s="763"/>
      <c r="D19" s="763"/>
      <c r="E19" s="821"/>
      <c r="F19" s="758"/>
      <c r="G19" s="758"/>
      <c r="H19" s="758"/>
      <c r="I19" s="92"/>
      <c r="J19" s="758"/>
      <c r="K19" s="146" t="s">
        <v>352</v>
      </c>
      <c r="L19" s="143"/>
      <c r="M19" s="758"/>
      <c r="N19" s="772"/>
    </row>
    <row r="20" spans="1:14" ht="9" customHeight="1">
      <c r="A20" s="816" t="s">
        <v>394</v>
      </c>
      <c r="B20" s="756">
        <v>600</v>
      </c>
      <c r="C20" s="756">
        <v>60014</v>
      </c>
      <c r="D20" s="756">
        <v>6050</v>
      </c>
      <c r="E20" s="819" t="s">
        <v>903</v>
      </c>
      <c r="F20" s="752">
        <f>G20</f>
        <v>51000</v>
      </c>
      <c r="G20" s="752">
        <f>L21+H20</f>
        <v>51000</v>
      </c>
      <c r="H20" s="752">
        <v>25500</v>
      </c>
      <c r="I20" s="92"/>
      <c r="J20" s="752"/>
      <c r="K20" s="146" t="s">
        <v>348</v>
      </c>
      <c r="L20" s="143"/>
      <c r="M20" s="752"/>
      <c r="N20" s="770" t="s">
        <v>467</v>
      </c>
    </row>
    <row r="21" spans="1:14" ht="12.75" customHeight="1">
      <c r="A21" s="817"/>
      <c r="B21" s="757"/>
      <c r="C21" s="757"/>
      <c r="D21" s="757"/>
      <c r="E21" s="820"/>
      <c r="F21" s="753"/>
      <c r="G21" s="753"/>
      <c r="H21" s="753"/>
      <c r="I21" s="92"/>
      <c r="J21" s="753"/>
      <c r="K21" s="146" t="s">
        <v>350</v>
      </c>
      <c r="L21" s="143">
        <v>25500</v>
      </c>
      <c r="M21" s="753"/>
      <c r="N21" s="771"/>
    </row>
    <row r="22" spans="1:14" ht="10.5" customHeight="1">
      <c r="A22" s="818"/>
      <c r="B22" s="763"/>
      <c r="C22" s="763"/>
      <c r="D22" s="763"/>
      <c r="E22" s="821"/>
      <c r="F22" s="758"/>
      <c r="G22" s="758"/>
      <c r="H22" s="758"/>
      <c r="I22" s="92"/>
      <c r="J22" s="758"/>
      <c r="K22" s="146" t="s">
        <v>352</v>
      </c>
      <c r="L22" s="143"/>
      <c r="M22" s="758"/>
      <c r="N22" s="772"/>
    </row>
    <row r="23" spans="1:14" ht="9.75" customHeight="1">
      <c r="A23" s="816" t="s">
        <v>420</v>
      </c>
      <c r="B23" s="756">
        <v>600</v>
      </c>
      <c r="C23" s="756">
        <v>60014</v>
      </c>
      <c r="D23" s="756">
        <v>6050</v>
      </c>
      <c r="E23" s="819" t="s">
        <v>904</v>
      </c>
      <c r="F23" s="752">
        <f>G23</f>
        <v>15000</v>
      </c>
      <c r="G23" s="752">
        <f>L24+H23</f>
        <v>15000</v>
      </c>
      <c r="H23" s="752">
        <v>15000</v>
      </c>
      <c r="I23" s="562"/>
      <c r="J23" s="752"/>
      <c r="K23" s="563" t="s">
        <v>348</v>
      </c>
      <c r="L23" s="564"/>
      <c r="M23" s="752"/>
      <c r="N23" s="770" t="s">
        <v>467</v>
      </c>
    </row>
    <row r="24" spans="1:14" ht="11.25" customHeight="1">
      <c r="A24" s="817"/>
      <c r="B24" s="757"/>
      <c r="C24" s="757"/>
      <c r="D24" s="757"/>
      <c r="E24" s="820"/>
      <c r="F24" s="753"/>
      <c r="G24" s="753"/>
      <c r="H24" s="753"/>
      <c r="I24" s="91"/>
      <c r="J24" s="753"/>
      <c r="K24" s="146" t="s">
        <v>350</v>
      </c>
      <c r="L24" s="141"/>
      <c r="M24" s="753"/>
      <c r="N24" s="771"/>
    </row>
    <row r="25" spans="1:14" ht="11.25" customHeight="1">
      <c r="A25" s="818"/>
      <c r="B25" s="763"/>
      <c r="C25" s="763"/>
      <c r="D25" s="763"/>
      <c r="E25" s="821"/>
      <c r="F25" s="758"/>
      <c r="G25" s="758"/>
      <c r="H25" s="758"/>
      <c r="I25" s="91"/>
      <c r="J25" s="758"/>
      <c r="K25" s="146" t="s">
        <v>352</v>
      </c>
      <c r="L25" s="141"/>
      <c r="M25" s="758"/>
      <c r="N25" s="772"/>
    </row>
    <row r="26" spans="1:14" ht="10.5" customHeight="1">
      <c r="A26" s="816" t="s">
        <v>421</v>
      </c>
      <c r="B26" s="756">
        <v>600</v>
      </c>
      <c r="C26" s="756">
        <v>60014</v>
      </c>
      <c r="D26" s="756">
        <v>6050</v>
      </c>
      <c r="E26" s="819" t="s">
        <v>403</v>
      </c>
      <c r="F26" s="752">
        <f>G26</f>
        <v>60000</v>
      </c>
      <c r="G26" s="752">
        <f>H26+J26+L26+L27+L28+M26</f>
        <v>60000</v>
      </c>
      <c r="H26" s="752">
        <v>10000</v>
      </c>
      <c r="I26" s="91"/>
      <c r="J26" s="752"/>
      <c r="K26" s="146" t="s">
        <v>348</v>
      </c>
      <c r="L26" s="141"/>
      <c r="M26" s="752"/>
      <c r="N26" s="770" t="s">
        <v>467</v>
      </c>
    </row>
    <row r="27" spans="1:14" ht="13.5" customHeight="1">
      <c r="A27" s="817"/>
      <c r="B27" s="757"/>
      <c r="C27" s="757"/>
      <c r="D27" s="757"/>
      <c r="E27" s="820"/>
      <c r="F27" s="753"/>
      <c r="G27" s="753"/>
      <c r="H27" s="753"/>
      <c r="I27" s="91"/>
      <c r="J27" s="753"/>
      <c r="K27" s="146" t="s">
        <v>350</v>
      </c>
      <c r="L27" s="141">
        <v>50000</v>
      </c>
      <c r="M27" s="753"/>
      <c r="N27" s="771"/>
    </row>
    <row r="28" spans="1:14" ht="9.75" customHeight="1">
      <c r="A28" s="818"/>
      <c r="B28" s="763"/>
      <c r="C28" s="763"/>
      <c r="D28" s="763"/>
      <c r="E28" s="821"/>
      <c r="F28" s="758"/>
      <c r="G28" s="758"/>
      <c r="H28" s="758"/>
      <c r="I28" s="91"/>
      <c r="J28" s="758"/>
      <c r="K28" s="146" t="s">
        <v>352</v>
      </c>
      <c r="L28" s="141"/>
      <c r="M28" s="758"/>
      <c r="N28" s="772"/>
    </row>
    <row r="29" spans="1:14" ht="15" customHeight="1">
      <c r="A29" s="816" t="s">
        <v>408</v>
      </c>
      <c r="B29" s="756">
        <v>600</v>
      </c>
      <c r="C29" s="756">
        <v>60014</v>
      </c>
      <c r="D29" s="756">
        <v>6060</v>
      </c>
      <c r="E29" s="819" t="s">
        <v>404</v>
      </c>
      <c r="F29" s="752">
        <f>G29</f>
        <v>40000</v>
      </c>
      <c r="G29" s="752">
        <f>H29+J29+L29+L30+L31+M29</f>
        <v>40000</v>
      </c>
      <c r="H29" s="752">
        <v>40000</v>
      </c>
      <c r="I29" s="91"/>
      <c r="J29" s="752"/>
      <c r="K29" s="146" t="s">
        <v>348</v>
      </c>
      <c r="L29" s="141"/>
      <c r="M29" s="752"/>
      <c r="N29" s="770" t="s">
        <v>467</v>
      </c>
    </row>
    <row r="30" spans="1:14" ht="15" customHeight="1">
      <c r="A30" s="817"/>
      <c r="B30" s="757"/>
      <c r="C30" s="757"/>
      <c r="D30" s="757"/>
      <c r="E30" s="820"/>
      <c r="F30" s="753"/>
      <c r="G30" s="753"/>
      <c r="H30" s="753"/>
      <c r="I30" s="91"/>
      <c r="J30" s="753"/>
      <c r="K30" s="146" t="s">
        <v>350</v>
      </c>
      <c r="L30" s="141"/>
      <c r="M30" s="753"/>
      <c r="N30" s="771"/>
    </row>
    <row r="31" spans="1:14" ht="15" customHeight="1">
      <c r="A31" s="818"/>
      <c r="B31" s="763"/>
      <c r="C31" s="763"/>
      <c r="D31" s="763"/>
      <c r="E31" s="821"/>
      <c r="F31" s="758"/>
      <c r="G31" s="758"/>
      <c r="H31" s="758"/>
      <c r="I31" s="91"/>
      <c r="J31" s="758"/>
      <c r="K31" s="146" t="s">
        <v>352</v>
      </c>
      <c r="L31" s="141"/>
      <c r="M31" s="758"/>
      <c r="N31" s="772"/>
    </row>
    <row r="32" spans="1:14" ht="12.75" customHeight="1">
      <c r="A32" s="816" t="s">
        <v>472</v>
      </c>
      <c r="B32" s="756">
        <v>754</v>
      </c>
      <c r="C32" s="756">
        <v>75411</v>
      </c>
      <c r="D32" s="756">
        <v>6060</v>
      </c>
      <c r="E32" s="819" t="s">
        <v>901</v>
      </c>
      <c r="F32" s="752">
        <f>G32</f>
        <v>300000</v>
      </c>
      <c r="G32" s="752">
        <f>M32+L32+L33+L34+J32+H32</f>
        <v>300000</v>
      </c>
      <c r="H32" s="752"/>
      <c r="I32" s="91"/>
      <c r="J32" s="752">
        <v>0</v>
      </c>
      <c r="K32" s="146" t="s">
        <v>348</v>
      </c>
      <c r="L32" s="141">
        <v>300000</v>
      </c>
      <c r="M32" s="752">
        <v>0</v>
      </c>
      <c r="N32" s="770" t="s">
        <v>712</v>
      </c>
    </row>
    <row r="33" spans="1:14" ht="12.75" customHeight="1">
      <c r="A33" s="817"/>
      <c r="B33" s="757"/>
      <c r="C33" s="757"/>
      <c r="D33" s="757"/>
      <c r="E33" s="820"/>
      <c r="F33" s="753"/>
      <c r="G33" s="753"/>
      <c r="H33" s="753"/>
      <c r="I33" s="91"/>
      <c r="J33" s="753"/>
      <c r="K33" s="146" t="s">
        <v>350</v>
      </c>
      <c r="L33" s="141"/>
      <c r="M33" s="753"/>
      <c r="N33" s="771"/>
    </row>
    <row r="34" spans="1:14" ht="11.25" customHeight="1">
      <c r="A34" s="818"/>
      <c r="B34" s="763"/>
      <c r="C34" s="763"/>
      <c r="D34" s="763"/>
      <c r="E34" s="821"/>
      <c r="F34" s="758"/>
      <c r="G34" s="758"/>
      <c r="H34" s="758"/>
      <c r="I34" s="91"/>
      <c r="J34" s="758"/>
      <c r="K34" s="146" t="s">
        <v>352</v>
      </c>
      <c r="L34" s="141">
        <v>0</v>
      </c>
      <c r="M34" s="758"/>
      <c r="N34" s="772"/>
    </row>
    <row r="35" spans="1:14" ht="9.75" customHeight="1">
      <c r="A35" s="816" t="s">
        <v>466</v>
      </c>
      <c r="B35" s="756">
        <v>851</v>
      </c>
      <c r="C35" s="756">
        <v>85195</v>
      </c>
      <c r="D35" s="756">
        <v>6050</v>
      </c>
      <c r="E35" s="819" t="s">
        <v>927</v>
      </c>
      <c r="F35" s="752">
        <f>G35</f>
        <v>130000</v>
      </c>
      <c r="G35" s="752">
        <f>M35+L35+L36+L37+J35+H35</f>
        <v>130000</v>
      </c>
      <c r="H35" s="752"/>
      <c r="I35" s="91"/>
      <c r="J35" s="752">
        <v>0</v>
      </c>
      <c r="K35" s="146" t="s">
        <v>348</v>
      </c>
      <c r="L35" s="141"/>
      <c r="M35" s="752">
        <v>0</v>
      </c>
      <c r="N35" s="760" t="s">
        <v>470</v>
      </c>
    </row>
    <row r="36" spans="1:14" ht="11.25" customHeight="1">
      <c r="A36" s="817"/>
      <c r="B36" s="757"/>
      <c r="C36" s="757"/>
      <c r="D36" s="757"/>
      <c r="E36" s="820"/>
      <c r="F36" s="753"/>
      <c r="G36" s="753"/>
      <c r="H36" s="753"/>
      <c r="I36" s="91"/>
      <c r="J36" s="753"/>
      <c r="K36" s="146" t="s">
        <v>350</v>
      </c>
      <c r="L36" s="141">
        <v>130000</v>
      </c>
      <c r="M36" s="753"/>
      <c r="N36" s="774"/>
    </row>
    <row r="37" spans="1:14" ht="9" customHeight="1" thickBot="1">
      <c r="A37" s="817"/>
      <c r="B37" s="757"/>
      <c r="C37" s="757"/>
      <c r="D37" s="757"/>
      <c r="E37" s="820"/>
      <c r="F37" s="753"/>
      <c r="G37" s="753"/>
      <c r="H37" s="753"/>
      <c r="I37" s="91"/>
      <c r="J37" s="753"/>
      <c r="K37" s="677" t="s">
        <v>352</v>
      </c>
      <c r="L37" s="141">
        <v>0</v>
      </c>
      <c r="M37" s="753"/>
      <c r="N37" s="774"/>
    </row>
    <row r="38" spans="1:14" ht="26.25" customHeight="1" thickBot="1">
      <c r="A38" s="826" t="s">
        <v>471</v>
      </c>
      <c r="B38" s="827"/>
      <c r="C38" s="827"/>
      <c r="D38" s="827"/>
      <c r="E38" s="828"/>
      <c r="F38" s="678">
        <f>F8+F11+F14+F17+F20+F23+F26+F29+F32+F35</f>
        <v>3633060</v>
      </c>
      <c r="G38" s="678">
        <f>G8+G11+G14+G17+G20+G23+G26+G29+G32+G35</f>
        <v>3633060</v>
      </c>
      <c r="H38" s="678">
        <f>H8+H11+H14+H17+H20+H23+H26+H29+H32+H35</f>
        <v>2171497</v>
      </c>
      <c r="I38" s="678">
        <f>I8+I11+I35</f>
        <v>0</v>
      </c>
      <c r="J38" s="678">
        <f>J8+J11+J35</f>
        <v>0</v>
      </c>
      <c r="K38" s="824">
        <f>L8+L9+L10+L11+L12+L13+L14+L15+L16+L17+L18+L19+L20+L21+L22+L23+L24+L25+L26+L27+L28+L29+L30+L31+L32+L33+L34+L35+L36+L37</f>
        <v>1461563</v>
      </c>
      <c r="L38" s="825"/>
      <c r="M38" s="678">
        <f>M8</f>
        <v>0</v>
      </c>
      <c r="N38" s="679" t="s">
        <v>301</v>
      </c>
    </row>
    <row r="39" spans="1:15" ht="16.5" customHeight="1">
      <c r="A39" s="782" t="s">
        <v>153</v>
      </c>
      <c r="B39" s="782"/>
      <c r="C39" s="782"/>
      <c r="D39" s="782"/>
      <c r="E39" s="782"/>
      <c r="F39" s="782"/>
      <c r="G39" s="782"/>
      <c r="H39" s="66"/>
      <c r="I39" s="66"/>
      <c r="J39" s="66"/>
      <c r="K39" s="66"/>
      <c r="L39" s="66"/>
      <c r="M39" s="66"/>
      <c r="N39" s="66"/>
      <c r="O39" s="66"/>
    </row>
    <row r="40" spans="1:15" ht="12.75">
      <c r="A40" s="769" t="s">
        <v>795</v>
      </c>
      <c r="B40" s="769"/>
      <c r="C40" s="769"/>
      <c r="D40" s="769"/>
      <c r="E40" s="769"/>
      <c r="F40" s="769"/>
      <c r="G40" s="769"/>
      <c r="H40" s="66"/>
      <c r="I40" s="66"/>
      <c r="J40" s="765"/>
      <c r="K40" s="765"/>
      <c r="L40" s="765"/>
      <c r="M40" s="765"/>
      <c r="N40" s="765"/>
      <c r="O40" s="765"/>
    </row>
    <row r="41" spans="1:15" ht="12.75" customHeight="1">
      <c r="A41" s="854" t="s">
        <v>155</v>
      </c>
      <c r="B41" s="854"/>
      <c r="C41" s="854"/>
      <c r="D41" s="854"/>
      <c r="E41" s="854"/>
      <c r="F41" s="854"/>
      <c r="G41" s="854"/>
      <c r="H41" s="319"/>
      <c r="I41" s="319"/>
      <c r="J41" s="319"/>
      <c r="K41" s="319"/>
      <c r="L41" s="765"/>
      <c r="M41" s="765"/>
      <c r="N41" s="765"/>
      <c r="O41" s="95"/>
    </row>
    <row r="42" spans="1:15" ht="12.75">
      <c r="A42" s="769" t="s">
        <v>888</v>
      </c>
      <c r="B42" s="769"/>
      <c r="C42" s="769"/>
      <c r="D42" s="769"/>
      <c r="E42" s="66"/>
      <c r="F42" s="66"/>
      <c r="G42" s="66"/>
      <c r="H42" s="66"/>
      <c r="I42" s="66"/>
      <c r="J42" s="66"/>
      <c r="K42" s="66"/>
      <c r="L42" s="765"/>
      <c r="M42" s="765"/>
      <c r="N42" s="765"/>
      <c r="O42" s="66"/>
    </row>
    <row r="43" spans="2:13" ht="12.75"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</row>
    <row r="44" ht="12" customHeight="1"/>
    <row r="45" ht="12.75" hidden="1"/>
    <row r="46" ht="18" customHeight="1"/>
  </sheetData>
  <sheetProtection/>
  <mergeCells count="133">
    <mergeCell ref="B29:B31"/>
    <mergeCell ref="C29:C31"/>
    <mergeCell ref="D29:D31"/>
    <mergeCell ref="J29:J31"/>
    <mergeCell ref="M29:M31"/>
    <mergeCell ref="N29:N31"/>
    <mergeCell ref="E29:E31"/>
    <mergeCell ref="F29:F31"/>
    <mergeCell ref="G29:G31"/>
    <mergeCell ref="H29:H31"/>
    <mergeCell ref="L41:N41"/>
    <mergeCell ref="A42:D42"/>
    <mergeCell ref="E35:E37"/>
    <mergeCell ref="G35:G37"/>
    <mergeCell ref="H35:H37"/>
    <mergeCell ref="A41:G41"/>
    <mergeCell ref="A39:G39"/>
    <mergeCell ref="A40:G40"/>
    <mergeCell ref="A35:A37"/>
    <mergeCell ref="B35:B37"/>
    <mergeCell ref="N4:N6"/>
    <mergeCell ref="H5:M5"/>
    <mergeCell ref="D4:D6"/>
    <mergeCell ref="F8:F10"/>
    <mergeCell ref="G8:G10"/>
    <mergeCell ref="H8:H10"/>
    <mergeCell ref="J8:J10"/>
    <mergeCell ref="M8:M10"/>
    <mergeCell ref="N8:N10"/>
    <mergeCell ref="K7:L7"/>
    <mergeCell ref="J2:N2"/>
    <mergeCell ref="B4:B6"/>
    <mergeCell ref="C4:C6"/>
    <mergeCell ref="G4:M4"/>
    <mergeCell ref="F4:F6"/>
    <mergeCell ref="E4:E6"/>
    <mergeCell ref="G5:G6"/>
    <mergeCell ref="K6:L6"/>
    <mergeCell ref="A3:N3"/>
    <mergeCell ref="A4:A6"/>
    <mergeCell ref="D11:D13"/>
    <mergeCell ref="A8:A10"/>
    <mergeCell ref="C11:C13"/>
    <mergeCell ref="A38:E38"/>
    <mergeCell ref="B8:B10"/>
    <mergeCell ref="C8:C10"/>
    <mergeCell ref="D8:D10"/>
    <mergeCell ref="E8:E10"/>
    <mergeCell ref="B11:B13"/>
    <mergeCell ref="A11:A13"/>
    <mergeCell ref="L42:N42"/>
    <mergeCell ref="E11:E13"/>
    <mergeCell ref="N11:N13"/>
    <mergeCell ref="M11:M13"/>
    <mergeCell ref="F11:F13"/>
    <mergeCell ref="G11:G13"/>
    <mergeCell ref="H11:H13"/>
    <mergeCell ref="J11:J13"/>
    <mergeCell ref="F35:F37"/>
    <mergeCell ref="N35:N37"/>
    <mergeCell ref="K38:L38"/>
    <mergeCell ref="J40:O40"/>
    <mergeCell ref="C35:C37"/>
    <mergeCell ref="D35:D37"/>
    <mergeCell ref="J35:J37"/>
    <mergeCell ref="M35:M37"/>
    <mergeCell ref="G17:G19"/>
    <mergeCell ref="E14:E16"/>
    <mergeCell ref="F14:F16"/>
    <mergeCell ref="G14:G16"/>
    <mergeCell ref="H14:H16"/>
    <mergeCell ref="A14:A16"/>
    <mergeCell ref="B14:B16"/>
    <mergeCell ref="C14:C16"/>
    <mergeCell ref="D14:D16"/>
    <mergeCell ref="A17:A19"/>
    <mergeCell ref="B17:B19"/>
    <mergeCell ref="C17:C19"/>
    <mergeCell ref="D17:D19"/>
    <mergeCell ref="E17:E19"/>
    <mergeCell ref="F17:F19"/>
    <mergeCell ref="H17:H19"/>
    <mergeCell ref="J17:J19"/>
    <mergeCell ref="M17:M19"/>
    <mergeCell ref="N17:N19"/>
    <mergeCell ref="J14:J16"/>
    <mergeCell ref="M14:M16"/>
    <mergeCell ref="N14:N16"/>
    <mergeCell ref="G23:G25"/>
    <mergeCell ref="E20:E22"/>
    <mergeCell ref="F20:F22"/>
    <mergeCell ref="G20:G22"/>
    <mergeCell ref="H20:H22"/>
    <mergeCell ref="A20:A22"/>
    <mergeCell ref="B20:B22"/>
    <mergeCell ref="C20:C22"/>
    <mergeCell ref="D20:D22"/>
    <mergeCell ref="A23:A25"/>
    <mergeCell ref="B23:B25"/>
    <mergeCell ref="C23:C25"/>
    <mergeCell ref="D23:D25"/>
    <mergeCell ref="E23:E25"/>
    <mergeCell ref="F23:F25"/>
    <mergeCell ref="H23:H25"/>
    <mergeCell ref="J23:J25"/>
    <mergeCell ref="M23:M25"/>
    <mergeCell ref="N23:N25"/>
    <mergeCell ref="J20:J22"/>
    <mergeCell ref="M20:M22"/>
    <mergeCell ref="N20:N22"/>
    <mergeCell ref="G32:G34"/>
    <mergeCell ref="E26:E28"/>
    <mergeCell ref="F26:F28"/>
    <mergeCell ref="G26:G28"/>
    <mergeCell ref="H26:H28"/>
    <mergeCell ref="A26:A28"/>
    <mergeCell ref="B26:B28"/>
    <mergeCell ref="C26:C28"/>
    <mergeCell ref="D26:D28"/>
    <mergeCell ref="A29:A31"/>
    <mergeCell ref="A32:A34"/>
    <mergeCell ref="B32:B34"/>
    <mergeCell ref="C32:C34"/>
    <mergeCell ref="D32:D34"/>
    <mergeCell ref="E32:E34"/>
    <mergeCell ref="F32:F34"/>
    <mergeCell ref="H32:H34"/>
    <mergeCell ref="J32:J34"/>
    <mergeCell ref="M32:M34"/>
    <mergeCell ref="N32:N34"/>
    <mergeCell ref="J26:J28"/>
    <mergeCell ref="M26:M28"/>
    <mergeCell ref="N26:N28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2">
      <selection activeCell="E16" sqref="E16:F16"/>
    </sheetView>
  </sheetViews>
  <sheetFormatPr defaultColWidth="9.00390625" defaultRowHeight="12.75"/>
  <cols>
    <col min="1" max="1" width="4.75390625" style="0" customWidth="1"/>
    <col min="2" max="2" width="6.25390625" style="0" customWidth="1"/>
    <col min="4" max="4" width="7.125" style="0" customWidth="1"/>
    <col min="5" max="5" width="54.375" style="0" customWidth="1"/>
    <col min="6" max="6" width="21.625" style="0" customWidth="1"/>
    <col min="9" max="13" width="9.125" style="0" hidden="1" customWidth="1"/>
  </cols>
  <sheetData>
    <row r="1" spans="5:7" ht="49.5" customHeight="1">
      <c r="E1" s="854" t="s">
        <v>228</v>
      </c>
      <c r="F1" s="854"/>
      <c r="G1" s="319"/>
    </row>
    <row r="2" ht="20.25" customHeight="1"/>
    <row r="3" ht="12" customHeight="1"/>
    <row r="4" spans="1:13" s="102" customFormat="1" ht="21.75" customHeight="1">
      <c r="A4" s="856" t="s">
        <v>897</v>
      </c>
      <c r="B4" s="856"/>
      <c r="C4" s="856"/>
      <c r="D4" s="856"/>
      <c r="E4" s="856"/>
      <c r="F4" s="856"/>
      <c r="G4" s="856"/>
      <c r="H4" s="856"/>
      <c r="I4" s="856"/>
      <c r="J4" s="856"/>
      <c r="K4" s="856"/>
      <c r="L4" s="856"/>
      <c r="M4" s="856"/>
    </row>
    <row r="5" ht="44.25" customHeight="1" thickBot="1"/>
    <row r="6" spans="1:6" s="42" customFormat="1" ht="36.75" customHeight="1" thickBot="1">
      <c r="A6" s="349" t="s">
        <v>463</v>
      </c>
      <c r="B6" s="350" t="s">
        <v>332</v>
      </c>
      <c r="C6" s="350" t="s">
        <v>333</v>
      </c>
      <c r="D6" s="350" t="s">
        <v>677</v>
      </c>
      <c r="E6" s="350" t="s">
        <v>464</v>
      </c>
      <c r="F6" s="355" t="s">
        <v>898</v>
      </c>
    </row>
    <row r="7" spans="1:6" s="103" customFormat="1" ht="14.25" customHeight="1" thickBot="1">
      <c r="A7" s="352">
        <v>1</v>
      </c>
      <c r="B7" s="353">
        <v>2</v>
      </c>
      <c r="C7" s="353">
        <v>3</v>
      </c>
      <c r="D7" s="353">
        <v>4</v>
      </c>
      <c r="E7" s="353">
        <v>5</v>
      </c>
      <c r="F7" s="354">
        <v>7</v>
      </c>
    </row>
    <row r="8" spans="1:6" ht="51.75" customHeight="1">
      <c r="A8" s="351" t="s">
        <v>387</v>
      </c>
      <c r="B8" s="345">
        <v>600</v>
      </c>
      <c r="C8" s="345">
        <v>60014</v>
      </c>
      <c r="D8" s="345">
        <v>6300</v>
      </c>
      <c r="E8" s="561" t="s">
        <v>887</v>
      </c>
      <c r="F8" s="356">
        <v>10000</v>
      </c>
    </row>
    <row r="9" spans="1:6" ht="36.75" customHeight="1">
      <c r="A9" s="348" t="s">
        <v>388</v>
      </c>
      <c r="B9" s="347">
        <v>630</v>
      </c>
      <c r="C9" s="347">
        <v>63003</v>
      </c>
      <c r="D9" s="347">
        <v>6639</v>
      </c>
      <c r="E9" s="346" t="s">
        <v>590</v>
      </c>
      <c r="F9" s="357">
        <v>2981</v>
      </c>
    </row>
    <row r="10" spans="1:6" ht="40.5" customHeight="1">
      <c r="A10" s="348" t="s">
        <v>390</v>
      </c>
      <c r="B10" s="347">
        <v>754</v>
      </c>
      <c r="C10" s="347">
        <v>75405</v>
      </c>
      <c r="D10" s="347">
        <v>6170</v>
      </c>
      <c r="E10" s="346" t="s">
        <v>591</v>
      </c>
      <c r="F10" s="357">
        <v>12000</v>
      </c>
    </row>
    <row r="11" spans="1:6" ht="27.75" customHeight="1" thickBot="1">
      <c r="A11" s="857" t="s">
        <v>471</v>
      </c>
      <c r="B11" s="858"/>
      <c r="C11" s="858"/>
      <c r="D11" s="858"/>
      <c r="E11" s="858"/>
      <c r="F11" s="358">
        <f>F8+F9+F10</f>
        <v>24981</v>
      </c>
    </row>
    <row r="12" ht="13.5" customHeight="1"/>
    <row r="13" ht="20.25" customHeight="1"/>
    <row r="14" spans="5:6" ht="12.75">
      <c r="E14" s="855"/>
      <c r="F14" s="855"/>
    </row>
    <row r="15" ht="12" customHeight="1">
      <c r="F15" s="52"/>
    </row>
    <row r="16" spans="5:6" ht="12.75">
      <c r="E16" s="855"/>
      <c r="F16" s="855"/>
    </row>
  </sheetData>
  <sheetProtection/>
  <mergeCells count="5">
    <mergeCell ref="E16:F16"/>
    <mergeCell ref="E1:F1"/>
    <mergeCell ref="A4:M4"/>
    <mergeCell ref="A11:E11"/>
    <mergeCell ref="E14:F14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170"/>
  <sheetViews>
    <sheetView zoomScalePageLayoutView="0" workbookViewId="0" topLeftCell="D131">
      <selection activeCell="N147" sqref="N147"/>
    </sheetView>
  </sheetViews>
  <sheetFormatPr defaultColWidth="9.00390625" defaultRowHeight="12.75"/>
  <cols>
    <col min="1" max="1" width="3.625" style="5" customWidth="1"/>
    <col min="2" max="2" width="24.625" style="0" customWidth="1"/>
    <col min="3" max="3" width="10.875" style="0" customWidth="1"/>
    <col min="4" max="4" width="12.125" style="0" customWidth="1"/>
    <col min="5" max="5" width="10.875" style="0" customWidth="1"/>
    <col min="6" max="6" width="10.625" style="0" customWidth="1"/>
    <col min="8" max="8" width="10.125" style="0" customWidth="1"/>
    <col min="11" max="11" width="9.75390625" style="0" customWidth="1"/>
    <col min="12" max="12" width="10.125" style="0" customWidth="1"/>
    <col min="13" max="13" width="17.00390625" style="0" customWidth="1"/>
    <col min="14" max="14" width="17.875" style="0" customWidth="1"/>
    <col min="16" max="16" width="10.75390625" style="0" customWidth="1"/>
  </cols>
  <sheetData>
    <row r="1" spans="1:16" ht="23.25" customHeight="1">
      <c r="A1" s="14"/>
      <c r="N1" s="880" t="s">
        <v>80</v>
      </c>
      <c r="O1" s="880"/>
      <c r="P1" s="880"/>
    </row>
    <row r="2" spans="1:16" ht="15">
      <c r="A2" s="859" t="s">
        <v>159</v>
      </c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59"/>
    </row>
    <row r="3" ht="9.75" customHeight="1" thickBot="1">
      <c r="A3" s="14"/>
    </row>
    <row r="4" spans="1:16" ht="12" customHeight="1">
      <c r="A4" s="881" t="s">
        <v>376</v>
      </c>
      <c r="B4" s="871" t="s">
        <v>442</v>
      </c>
      <c r="C4" s="871" t="s">
        <v>443</v>
      </c>
      <c r="D4" s="871" t="s">
        <v>167</v>
      </c>
      <c r="E4" s="870" t="s">
        <v>373</v>
      </c>
      <c r="F4" s="870"/>
      <c r="G4" s="870" t="s">
        <v>444</v>
      </c>
      <c r="H4" s="870"/>
      <c r="I4" s="870"/>
      <c r="J4" s="870"/>
      <c r="K4" s="870"/>
      <c r="L4" s="870"/>
      <c r="M4" s="870"/>
      <c r="N4" s="870"/>
      <c r="O4" s="870"/>
      <c r="P4" s="879"/>
    </row>
    <row r="5" spans="1:16" ht="12.75" customHeight="1">
      <c r="A5" s="882"/>
      <c r="B5" s="872"/>
      <c r="C5" s="872"/>
      <c r="D5" s="872"/>
      <c r="E5" s="872" t="s">
        <v>165</v>
      </c>
      <c r="F5" s="872" t="s">
        <v>445</v>
      </c>
      <c r="G5" s="877" t="s">
        <v>796</v>
      </c>
      <c r="H5" s="877"/>
      <c r="I5" s="877"/>
      <c r="J5" s="877"/>
      <c r="K5" s="877"/>
      <c r="L5" s="877"/>
      <c r="M5" s="877"/>
      <c r="N5" s="877"/>
      <c r="O5" s="877"/>
      <c r="P5" s="878"/>
    </row>
    <row r="6" spans="1:16" ht="12.75" customHeight="1">
      <c r="A6" s="882"/>
      <c r="B6" s="872"/>
      <c r="C6" s="872"/>
      <c r="D6" s="872"/>
      <c r="E6" s="872"/>
      <c r="F6" s="872"/>
      <c r="G6" s="872" t="s">
        <v>446</v>
      </c>
      <c r="H6" s="875" t="s">
        <v>447</v>
      </c>
      <c r="I6" s="875"/>
      <c r="J6" s="875"/>
      <c r="K6" s="875"/>
      <c r="L6" s="875"/>
      <c r="M6" s="875"/>
      <c r="N6" s="875"/>
      <c r="O6" s="875"/>
      <c r="P6" s="876"/>
    </row>
    <row r="7" spans="1:16" ht="12.75" customHeight="1">
      <c r="A7" s="882"/>
      <c r="B7" s="872"/>
      <c r="C7" s="872"/>
      <c r="D7" s="872"/>
      <c r="E7" s="872"/>
      <c r="F7" s="872"/>
      <c r="G7" s="872"/>
      <c r="H7" s="877" t="s">
        <v>448</v>
      </c>
      <c r="I7" s="877"/>
      <c r="J7" s="877"/>
      <c r="K7" s="877"/>
      <c r="L7" s="872" t="s">
        <v>445</v>
      </c>
      <c r="M7" s="872"/>
      <c r="N7" s="872"/>
      <c r="O7" s="872"/>
      <c r="P7" s="883"/>
    </row>
    <row r="8" spans="1:16" ht="12.75" customHeight="1">
      <c r="A8" s="882"/>
      <c r="B8" s="872"/>
      <c r="C8" s="872"/>
      <c r="D8" s="872"/>
      <c r="E8" s="872"/>
      <c r="F8" s="872"/>
      <c r="G8" s="872"/>
      <c r="H8" s="872" t="s">
        <v>449</v>
      </c>
      <c r="I8" s="884" t="s">
        <v>450</v>
      </c>
      <c r="J8" s="884"/>
      <c r="K8" s="884"/>
      <c r="L8" s="872" t="s">
        <v>451</v>
      </c>
      <c r="M8" s="872" t="s">
        <v>450</v>
      </c>
      <c r="N8" s="872"/>
      <c r="O8" s="872"/>
      <c r="P8" s="883"/>
    </row>
    <row r="9" spans="1:16" ht="33" customHeight="1">
      <c r="A9" s="882"/>
      <c r="B9" s="872"/>
      <c r="C9" s="872"/>
      <c r="D9" s="872"/>
      <c r="E9" s="872"/>
      <c r="F9" s="872"/>
      <c r="G9" s="872"/>
      <c r="H9" s="872"/>
      <c r="I9" s="497" t="s">
        <v>452</v>
      </c>
      <c r="J9" s="497" t="s">
        <v>453</v>
      </c>
      <c r="K9" s="497" t="s">
        <v>454</v>
      </c>
      <c r="L9" s="872"/>
      <c r="M9" s="497" t="s">
        <v>455</v>
      </c>
      <c r="N9" s="497" t="s">
        <v>452</v>
      </c>
      <c r="O9" s="497" t="s">
        <v>453</v>
      </c>
      <c r="P9" s="498" t="s">
        <v>454</v>
      </c>
    </row>
    <row r="10" spans="1:16" s="96" customFormat="1" ht="10.5" customHeight="1" thickBot="1">
      <c r="A10" s="404">
        <v>1</v>
      </c>
      <c r="B10" s="405">
        <v>2</v>
      </c>
      <c r="C10" s="405">
        <v>3</v>
      </c>
      <c r="D10" s="405">
        <v>4</v>
      </c>
      <c r="E10" s="405">
        <v>5</v>
      </c>
      <c r="F10" s="405">
        <v>6</v>
      </c>
      <c r="G10" s="405">
        <v>7</v>
      </c>
      <c r="H10" s="405">
        <v>8</v>
      </c>
      <c r="I10" s="405">
        <v>9</v>
      </c>
      <c r="J10" s="405">
        <v>10</v>
      </c>
      <c r="K10" s="405">
        <v>11</v>
      </c>
      <c r="L10" s="405">
        <v>12</v>
      </c>
      <c r="M10" s="405">
        <v>13</v>
      </c>
      <c r="N10" s="405">
        <v>14</v>
      </c>
      <c r="O10" s="405">
        <v>15</v>
      </c>
      <c r="P10" s="406">
        <v>16</v>
      </c>
    </row>
    <row r="11" spans="1:16" s="96" customFormat="1" ht="15.75" customHeight="1" thickBot="1">
      <c r="A11" s="479" t="s">
        <v>387</v>
      </c>
      <c r="B11" s="481" t="s">
        <v>160</v>
      </c>
      <c r="C11" s="480"/>
      <c r="D11" s="482">
        <f>D15</f>
        <v>2981</v>
      </c>
      <c r="E11" s="482">
        <f>E15</f>
        <v>2981</v>
      </c>
      <c r="F11" s="482">
        <f aca="true" t="shared" si="0" ref="F11:P11">F15</f>
        <v>0</v>
      </c>
      <c r="G11" s="482">
        <f t="shared" si="0"/>
        <v>2981</v>
      </c>
      <c r="H11" s="482">
        <f t="shared" si="0"/>
        <v>0</v>
      </c>
      <c r="I11" s="482">
        <f t="shared" si="0"/>
        <v>0</v>
      </c>
      <c r="J11" s="482">
        <f t="shared" si="0"/>
        <v>0</v>
      </c>
      <c r="K11" s="482">
        <f t="shared" si="0"/>
        <v>2981</v>
      </c>
      <c r="L11" s="482">
        <f t="shared" si="0"/>
        <v>0</v>
      </c>
      <c r="M11" s="482">
        <f t="shared" si="0"/>
        <v>0</v>
      </c>
      <c r="N11" s="482">
        <f t="shared" si="0"/>
        <v>0</v>
      </c>
      <c r="O11" s="482">
        <f t="shared" si="0"/>
        <v>0</v>
      </c>
      <c r="P11" s="483">
        <f t="shared" si="0"/>
        <v>0</v>
      </c>
    </row>
    <row r="12" spans="1:16" s="14" customFormat="1" ht="13.5" customHeight="1">
      <c r="A12" s="869" t="s">
        <v>456</v>
      </c>
      <c r="B12" s="885" t="s">
        <v>797</v>
      </c>
      <c r="C12" s="885"/>
      <c r="D12" s="885"/>
      <c r="E12" s="885"/>
      <c r="F12" s="885"/>
      <c r="G12" s="885"/>
      <c r="H12" s="885"/>
      <c r="I12" s="885"/>
      <c r="J12" s="885"/>
      <c r="K12" s="885"/>
      <c r="L12" s="885"/>
      <c r="M12" s="885"/>
      <c r="N12" s="885"/>
      <c r="O12" s="885"/>
      <c r="P12" s="886"/>
    </row>
    <row r="13" spans="1:16" s="14" customFormat="1" ht="12.75">
      <c r="A13" s="868"/>
      <c r="B13" s="873" t="s">
        <v>798</v>
      </c>
      <c r="C13" s="873"/>
      <c r="D13" s="873"/>
      <c r="E13" s="873"/>
      <c r="F13" s="873"/>
      <c r="G13" s="873"/>
      <c r="H13" s="873"/>
      <c r="I13" s="873"/>
      <c r="J13" s="873"/>
      <c r="K13" s="873"/>
      <c r="L13" s="873"/>
      <c r="M13" s="873"/>
      <c r="N13" s="873"/>
      <c r="O13" s="873"/>
      <c r="P13" s="874"/>
    </row>
    <row r="14" spans="1:16" s="14" customFormat="1" ht="12.75">
      <c r="A14" s="868"/>
      <c r="B14" s="873" t="s">
        <v>799</v>
      </c>
      <c r="C14" s="873"/>
      <c r="D14" s="873"/>
      <c r="E14" s="873"/>
      <c r="F14" s="873"/>
      <c r="G14" s="873"/>
      <c r="H14" s="873"/>
      <c r="I14" s="873"/>
      <c r="J14" s="873"/>
      <c r="K14" s="873"/>
      <c r="L14" s="873"/>
      <c r="M14" s="873"/>
      <c r="N14" s="873"/>
      <c r="O14" s="873"/>
      <c r="P14" s="874"/>
    </row>
    <row r="15" spans="1:16" s="14" customFormat="1" ht="12.75">
      <c r="A15" s="868"/>
      <c r="B15" s="97" t="s">
        <v>457</v>
      </c>
      <c r="C15" s="97" t="s">
        <v>801</v>
      </c>
      <c r="D15" s="281">
        <f>E15</f>
        <v>2981</v>
      </c>
      <c r="E15" s="281">
        <f>G15</f>
        <v>2981</v>
      </c>
      <c r="F15" s="281">
        <f aca="true" t="shared" si="1" ref="F15:P15">F16</f>
        <v>0</v>
      </c>
      <c r="G15" s="281">
        <f>G17</f>
        <v>2981</v>
      </c>
      <c r="H15" s="281">
        <f t="shared" si="1"/>
        <v>0</v>
      </c>
      <c r="I15" s="281">
        <f t="shared" si="1"/>
        <v>0</v>
      </c>
      <c r="J15" s="281">
        <f t="shared" si="1"/>
        <v>0</v>
      </c>
      <c r="K15" s="281">
        <f>K17</f>
        <v>2981</v>
      </c>
      <c r="L15" s="281">
        <f t="shared" si="1"/>
        <v>0</v>
      </c>
      <c r="M15" s="281">
        <f t="shared" si="1"/>
        <v>0</v>
      </c>
      <c r="N15" s="281">
        <f t="shared" si="1"/>
        <v>0</v>
      </c>
      <c r="O15" s="281">
        <f t="shared" si="1"/>
        <v>0</v>
      </c>
      <c r="P15" s="484">
        <f t="shared" si="1"/>
        <v>0</v>
      </c>
    </row>
    <row r="16" spans="1:16" s="14" customFormat="1" ht="12.75">
      <c r="A16" s="868"/>
      <c r="B16" s="8" t="s">
        <v>161</v>
      </c>
      <c r="C16" s="8"/>
      <c r="D16" s="485">
        <v>0</v>
      </c>
      <c r="E16" s="485">
        <v>0</v>
      </c>
      <c r="F16" s="485">
        <v>0</v>
      </c>
      <c r="G16" s="485"/>
      <c r="H16" s="485"/>
      <c r="I16" s="486"/>
      <c r="J16" s="485">
        <v>0</v>
      </c>
      <c r="K16" s="485"/>
      <c r="L16" s="485"/>
      <c r="M16" s="485"/>
      <c r="N16" s="485">
        <v>0</v>
      </c>
      <c r="O16" s="485">
        <v>0</v>
      </c>
      <c r="P16" s="430">
        <v>0</v>
      </c>
    </row>
    <row r="17" spans="1:16" s="14" customFormat="1" ht="12.75">
      <c r="A17" s="868"/>
      <c r="B17" s="152" t="s">
        <v>152</v>
      </c>
      <c r="C17" s="128"/>
      <c r="D17" s="487">
        <f>E17</f>
        <v>2981</v>
      </c>
      <c r="E17" s="487">
        <f>G17</f>
        <v>2981</v>
      </c>
      <c r="F17" s="487">
        <v>0</v>
      </c>
      <c r="G17" s="487">
        <f>K17</f>
        <v>2981</v>
      </c>
      <c r="H17" s="487">
        <v>0</v>
      </c>
      <c r="I17" s="487">
        <v>0</v>
      </c>
      <c r="J17" s="487">
        <v>0</v>
      </c>
      <c r="K17" s="487">
        <f>K18</f>
        <v>2981</v>
      </c>
      <c r="L17" s="487">
        <v>0</v>
      </c>
      <c r="M17" s="487">
        <v>0</v>
      </c>
      <c r="N17" s="487">
        <v>0</v>
      </c>
      <c r="O17" s="487">
        <v>0</v>
      </c>
      <c r="P17" s="488">
        <v>0</v>
      </c>
    </row>
    <row r="18" spans="1:16" s="14" customFormat="1" ht="13.5" thickBot="1">
      <c r="A18" s="868"/>
      <c r="B18" s="69" t="s">
        <v>800</v>
      </c>
      <c r="C18" s="8" t="s">
        <v>802</v>
      </c>
      <c r="D18" s="485">
        <f>E18</f>
        <v>2981</v>
      </c>
      <c r="E18" s="485">
        <f>G18</f>
        <v>2981</v>
      </c>
      <c r="F18" s="485"/>
      <c r="G18" s="485">
        <f>K18</f>
        <v>2981</v>
      </c>
      <c r="H18" s="485"/>
      <c r="I18" s="485"/>
      <c r="J18" s="485"/>
      <c r="K18" s="485">
        <v>2981</v>
      </c>
      <c r="L18" s="485"/>
      <c r="M18" s="485"/>
      <c r="N18" s="485"/>
      <c r="O18" s="485"/>
      <c r="P18" s="430"/>
    </row>
    <row r="19" spans="1:16" s="14" customFormat="1" ht="19.5" customHeight="1" thickBot="1">
      <c r="A19" s="478" t="s">
        <v>388</v>
      </c>
      <c r="B19" s="407" t="s">
        <v>166</v>
      </c>
      <c r="C19" s="407"/>
      <c r="D19" s="491">
        <f>D23+D44+D60+D75+D90+D111+D138</f>
        <v>2577796</v>
      </c>
      <c r="E19" s="491">
        <f aca="true" t="shared" si="2" ref="E19:P19">E23+E44+E60+E75+E90+E111+E138</f>
        <v>267181</v>
      </c>
      <c r="F19" s="491">
        <f t="shared" si="2"/>
        <v>2310615</v>
      </c>
      <c r="G19" s="491">
        <f t="shared" si="2"/>
        <v>1369545</v>
      </c>
      <c r="H19" s="491">
        <f t="shared" si="2"/>
        <v>160249</v>
      </c>
      <c r="I19" s="491">
        <f t="shared" si="2"/>
        <v>0</v>
      </c>
      <c r="J19" s="491">
        <f t="shared" si="2"/>
        <v>0</v>
      </c>
      <c r="K19" s="491">
        <f t="shared" si="2"/>
        <v>160249</v>
      </c>
      <c r="L19" s="491">
        <f t="shared" si="2"/>
        <v>1209296</v>
      </c>
      <c r="M19" s="491">
        <f t="shared" si="2"/>
        <v>0</v>
      </c>
      <c r="N19" s="491">
        <f t="shared" si="2"/>
        <v>0</v>
      </c>
      <c r="O19" s="491">
        <f t="shared" si="2"/>
        <v>0</v>
      </c>
      <c r="P19" s="492">
        <f t="shared" si="2"/>
        <v>1209296</v>
      </c>
    </row>
    <row r="20" spans="1:16" s="14" customFormat="1" ht="12.75">
      <c r="A20" s="869" t="s">
        <v>162</v>
      </c>
      <c r="B20" s="863" t="s">
        <v>936</v>
      </c>
      <c r="C20" s="863"/>
      <c r="D20" s="863"/>
      <c r="E20" s="863"/>
      <c r="F20" s="863"/>
      <c r="G20" s="863"/>
      <c r="H20" s="863"/>
      <c r="I20" s="863"/>
      <c r="J20" s="863"/>
      <c r="K20" s="863"/>
      <c r="L20" s="863"/>
      <c r="M20" s="863"/>
      <c r="N20" s="863"/>
      <c r="O20" s="863"/>
      <c r="P20" s="864"/>
    </row>
    <row r="21" spans="1:16" s="14" customFormat="1" ht="12.75">
      <c r="A21" s="868"/>
      <c r="B21" s="873" t="s">
        <v>935</v>
      </c>
      <c r="C21" s="873"/>
      <c r="D21" s="873"/>
      <c r="E21" s="873"/>
      <c r="F21" s="873"/>
      <c r="G21" s="873"/>
      <c r="H21" s="873"/>
      <c r="I21" s="873"/>
      <c r="J21" s="873"/>
      <c r="K21" s="873"/>
      <c r="L21" s="873"/>
      <c r="M21" s="873"/>
      <c r="N21" s="873"/>
      <c r="O21" s="873"/>
      <c r="P21" s="874"/>
    </row>
    <row r="22" spans="1:16" s="14" customFormat="1" ht="12.75">
      <c r="A22" s="868"/>
      <c r="B22" s="873" t="s">
        <v>937</v>
      </c>
      <c r="C22" s="873"/>
      <c r="D22" s="873"/>
      <c r="E22" s="873"/>
      <c r="F22" s="873"/>
      <c r="G22" s="873"/>
      <c r="H22" s="873"/>
      <c r="I22" s="873"/>
      <c r="J22" s="873"/>
      <c r="K22" s="873"/>
      <c r="L22" s="873"/>
      <c r="M22" s="873"/>
      <c r="N22" s="873"/>
      <c r="O22" s="873"/>
      <c r="P22" s="874"/>
    </row>
    <row r="23" spans="1:16" s="14" customFormat="1" ht="12.75">
      <c r="A23" s="868"/>
      <c r="B23" s="97" t="s">
        <v>457</v>
      </c>
      <c r="C23" s="97" t="s">
        <v>938</v>
      </c>
      <c r="D23" s="281">
        <f>D24+D25</f>
        <v>1200000</v>
      </c>
      <c r="E23" s="281">
        <f aca="true" t="shared" si="3" ref="E23:P23">E24+E25</f>
        <v>180000</v>
      </c>
      <c r="F23" s="281">
        <f t="shared" si="3"/>
        <v>1020000</v>
      </c>
      <c r="G23" s="281">
        <f t="shared" si="3"/>
        <v>642440</v>
      </c>
      <c r="H23" s="281">
        <f t="shared" si="3"/>
        <v>96366</v>
      </c>
      <c r="I23" s="281">
        <f t="shared" si="3"/>
        <v>0</v>
      </c>
      <c r="J23" s="281">
        <f t="shared" si="3"/>
        <v>0</v>
      </c>
      <c r="K23" s="281">
        <f t="shared" si="3"/>
        <v>96366</v>
      </c>
      <c r="L23" s="281">
        <f t="shared" si="3"/>
        <v>546074</v>
      </c>
      <c r="M23" s="281">
        <f t="shared" si="3"/>
        <v>0</v>
      </c>
      <c r="N23" s="281">
        <f t="shared" si="3"/>
        <v>0</v>
      </c>
      <c r="O23" s="281">
        <f t="shared" si="3"/>
        <v>0</v>
      </c>
      <c r="P23" s="484">
        <f t="shared" si="3"/>
        <v>546074</v>
      </c>
    </row>
    <row r="24" spans="1:16" s="14" customFormat="1" ht="12.75">
      <c r="A24" s="868"/>
      <c r="B24" s="8" t="s">
        <v>161</v>
      </c>
      <c r="C24" s="8"/>
      <c r="D24" s="487">
        <f>E24+F24</f>
        <v>557560</v>
      </c>
      <c r="E24" s="487">
        <v>83634</v>
      </c>
      <c r="F24" s="487">
        <v>473926</v>
      </c>
      <c r="G24" s="485"/>
      <c r="H24" s="487"/>
      <c r="I24" s="485"/>
      <c r="J24" s="485"/>
      <c r="K24" s="485"/>
      <c r="L24" s="487"/>
      <c r="M24" s="485"/>
      <c r="N24" s="485"/>
      <c r="O24" s="485"/>
      <c r="P24" s="430"/>
    </row>
    <row r="25" spans="1:16" s="14" customFormat="1" ht="12.75">
      <c r="A25" s="868"/>
      <c r="B25" s="152" t="s">
        <v>152</v>
      </c>
      <c r="C25" s="128"/>
      <c r="D25" s="487">
        <f aca="true" t="shared" si="4" ref="D25:D39">E25+F25</f>
        <v>642440</v>
      </c>
      <c r="E25" s="487">
        <f aca="true" t="shared" si="5" ref="E25:E39">H25</f>
        <v>96366</v>
      </c>
      <c r="F25" s="487">
        <f aca="true" t="shared" si="6" ref="F25:F39">L25</f>
        <v>546074</v>
      </c>
      <c r="G25" s="485">
        <f aca="true" t="shared" si="7" ref="G25:G39">H25+L25</f>
        <v>642440</v>
      </c>
      <c r="H25" s="487">
        <f aca="true" t="shared" si="8" ref="H25:H39">K25</f>
        <v>96366</v>
      </c>
      <c r="I25" s="487">
        <f aca="true" t="shared" si="9" ref="I25:P25">SUM(I26:I39)</f>
        <v>0</v>
      </c>
      <c r="J25" s="487">
        <f t="shared" si="9"/>
        <v>0</v>
      </c>
      <c r="K25" s="487">
        <f t="shared" si="9"/>
        <v>96366</v>
      </c>
      <c r="L25" s="487">
        <f t="shared" si="9"/>
        <v>546074</v>
      </c>
      <c r="M25" s="487">
        <f t="shared" si="9"/>
        <v>0</v>
      </c>
      <c r="N25" s="487">
        <f t="shared" si="9"/>
        <v>0</v>
      </c>
      <c r="O25" s="487">
        <f t="shared" si="9"/>
        <v>0</v>
      </c>
      <c r="P25" s="488">
        <f t="shared" si="9"/>
        <v>546074</v>
      </c>
    </row>
    <row r="26" spans="1:16" s="14" customFormat="1" ht="12.75">
      <c r="A26" s="868"/>
      <c r="B26" s="68" t="s">
        <v>70</v>
      </c>
      <c r="C26" s="69" t="s">
        <v>803</v>
      </c>
      <c r="D26" s="487">
        <f t="shared" si="4"/>
        <v>2184</v>
      </c>
      <c r="E26" s="487">
        <f t="shared" si="5"/>
        <v>0</v>
      </c>
      <c r="F26" s="487">
        <f t="shared" si="6"/>
        <v>2184</v>
      </c>
      <c r="G26" s="485">
        <f t="shared" si="7"/>
        <v>2184</v>
      </c>
      <c r="H26" s="487">
        <f t="shared" si="8"/>
        <v>0</v>
      </c>
      <c r="I26" s="485"/>
      <c r="J26" s="485"/>
      <c r="K26" s="485"/>
      <c r="L26" s="487">
        <f>M26+N26+O26+P26</f>
        <v>2184</v>
      </c>
      <c r="M26" s="485"/>
      <c r="N26" s="485"/>
      <c r="O26" s="485"/>
      <c r="P26" s="430">
        <f>'Z 2 '!E152</f>
        <v>2184</v>
      </c>
    </row>
    <row r="27" spans="1:16" s="14" customFormat="1" ht="12.75">
      <c r="A27" s="868"/>
      <c r="B27" s="68" t="s">
        <v>70</v>
      </c>
      <c r="C27" s="69" t="s">
        <v>804</v>
      </c>
      <c r="D27" s="487">
        <f t="shared" si="4"/>
        <v>385</v>
      </c>
      <c r="E27" s="487">
        <f t="shared" si="5"/>
        <v>385</v>
      </c>
      <c r="F27" s="487">
        <f t="shared" si="6"/>
        <v>0</v>
      </c>
      <c r="G27" s="485">
        <f t="shared" si="7"/>
        <v>385</v>
      </c>
      <c r="H27" s="487">
        <f t="shared" si="8"/>
        <v>385</v>
      </c>
      <c r="I27" s="485"/>
      <c r="J27" s="485"/>
      <c r="K27" s="485">
        <f>'Z 2 '!E153</f>
        <v>385</v>
      </c>
      <c r="L27" s="487">
        <f aca="true" t="shared" si="10" ref="L27:L39">M27+N27+O27+P27</f>
        <v>0</v>
      </c>
      <c r="M27" s="485"/>
      <c r="N27" s="485"/>
      <c r="O27" s="485"/>
      <c r="P27" s="430"/>
    </row>
    <row r="28" spans="1:16" s="14" customFormat="1" ht="12.75">
      <c r="A28" s="868"/>
      <c r="B28" s="68" t="s">
        <v>9</v>
      </c>
      <c r="C28" s="69" t="s">
        <v>805</v>
      </c>
      <c r="D28" s="487">
        <f t="shared" si="4"/>
        <v>354</v>
      </c>
      <c r="E28" s="487">
        <f t="shared" si="5"/>
        <v>0</v>
      </c>
      <c r="F28" s="487">
        <f t="shared" si="6"/>
        <v>354</v>
      </c>
      <c r="G28" s="485">
        <f t="shared" si="7"/>
        <v>354</v>
      </c>
      <c r="H28" s="487">
        <f t="shared" si="8"/>
        <v>0</v>
      </c>
      <c r="I28" s="485"/>
      <c r="J28" s="485"/>
      <c r="K28" s="485"/>
      <c r="L28" s="487">
        <f t="shared" si="10"/>
        <v>354</v>
      </c>
      <c r="M28" s="485"/>
      <c r="N28" s="485"/>
      <c r="O28" s="485"/>
      <c r="P28" s="430">
        <f>'Z 2 '!E154</f>
        <v>354</v>
      </c>
    </row>
    <row r="29" spans="1:16" s="14" customFormat="1" ht="12.75">
      <c r="A29" s="868"/>
      <c r="B29" s="68" t="s">
        <v>9</v>
      </c>
      <c r="C29" s="69" t="s">
        <v>806</v>
      </c>
      <c r="D29" s="487">
        <f t="shared" si="4"/>
        <v>63</v>
      </c>
      <c r="E29" s="487">
        <f t="shared" si="5"/>
        <v>63</v>
      </c>
      <c r="F29" s="487">
        <f t="shared" si="6"/>
        <v>0</v>
      </c>
      <c r="G29" s="485">
        <f t="shared" si="7"/>
        <v>63</v>
      </c>
      <c r="H29" s="487">
        <f t="shared" si="8"/>
        <v>63</v>
      </c>
      <c r="I29" s="485"/>
      <c r="J29" s="485"/>
      <c r="K29" s="485">
        <f>'Z 2 '!E155</f>
        <v>63</v>
      </c>
      <c r="L29" s="487">
        <f t="shared" si="10"/>
        <v>0</v>
      </c>
      <c r="M29" s="485"/>
      <c r="N29" s="485"/>
      <c r="O29" s="485"/>
      <c r="P29" s="430"/>
    </row>
    <row r="30" spans="1:16" s="14" customFormat="1" ht="12.75">
      <c r="A30" s="868"/>
      <c r="B30" s="68" t="s">
        <v>309</v>
      </c>
      <c r="C30" s="69" t="s">
        <v>807</v>
      </c>
      <c r="D30" s="487">
        <f t="shared" si="4"/>
        <v>41237</v>
      </c>
      <c r="E30" s="487">
        <f t="shared" si="5"/>
        <v>0</v>
      </c>
      <c r="F30" s="487">
        <f t="shared" si="6"/>
        <v>41237</v>
      </c>
      <c r="G30" s="485">
        <f t="shared" si="7"/>
        <v>41237</v>
      </c>
      <c r="H30" s="487">
        <f t="shared" si="8"/>
        <v>0</v>
      </c>
      <c r="I30" s="485"/>
      <c r="J30" s="485"/>
      <c r="K30" s="485"/>
      <c r="L30" s="487">
        <f t="shared" si="10"/>
        <v>41237</v>
      </c>
      <c r="M30" s="485"/>
      <c r="N30" s="485"/>
      <c r="O30" s="485"/>
      <c r="P30" s="430">
        <f>'Z 2 '!E157</f>
        <v>41237</v>
      </c>
    </row>
    <row r="31" spans="1:16" s="14" customFormat="1" ht="12.75">
      <c r="A31" s="868"/>
      <c r="B31" s="68" t="s">
        <v>309</v>
      </c>
      <c r="C31" s="69" t="s">
        <v>808</v>
      </c>
      <c r="D31" s="487">
        <f t="shared" si="4"/>
        <v>7277</v>
      </c>
      <c r="E31" s="487">
        <f t="shared" si="5"/>
        <v>7277</v>
      </c>
      <c r="F31" s="487">
        <f t="shared" si="6"/>
        <v>0</v>
      </c>
      <c r="G31" s="485">
        <f t="shared" si="7"/>
        <v>7277</v>
      </c>
      <c r="H31" s="487">
        <f t="shared" si="8"/>
        <v>7277</v>
      </c>
      <c r="I31" s="485"/>
      <c r="J31" s="485"/>
      <c r="K31" s="485">
        <f>'Z 2 '!E158</f>
        <v>7277</v>
      </c>
      <c r="L31" s="487">
        <f t="shared" si="10"/>
        <v>0</v>
      </c>
      <c r="M31" s="485"/>
      <c r="N31" s="485"/>
      <c r="O31" s="485"/>
      <c r="P31" s="430"/>
    </row>
    <row r="32" spans="1:16" s="14" customFormat="1" ht="12.75">
      <c r="A32" s="868"/>
      <c r="B32" s="68" t="s">
        <v>11</v>
      </c>
      <c r="C32" s="69" t="s">
        <v>809</v>
      </c>
      <c r="D32" s="487">
        <f t="shared" si="4"/>
        <v>4250</v>
      </c>
      <c r="E32" s="487">
        <f t="shared" si="5"/>
        <v>0</v>
      </c>
      <c r="F32" s="487">
        <f t="shared" si="6"/>
        <v>4250</v>
      </c>
      <c r="G32" s="485">
        <f t="shared" si="7"/>
        <v>4250</v>
      </c>
      <c r="H32" s="487">
        <f t="shared" si="8"/>
        <v>0</v>
      </c>
      <c r="I32" s="485"/>
      <c r="J32" s="485"/>
      <c r="K32" s="485"/>
      <c r="L32" s="487">
        <f t="shared" si="10"/>
        <v>4250</v>
      </c>
      <c r="M32" s="485"/>
      <c r="N32" s="485"/>
      <c r="O32" s="485"/>
      <c r="P32" s="430">
        <f>'Z 2 '!E160</f>
        <v>4250</v>
      </c>
    </row>
    <row r="33" spans="1:16" s="14" customFormat="1" ht="12.75">
      <c r="A33" s="868"/>
      <c r="B33" s="68" t="s">
        <v>11</v>
      </c>
      <c r="C33" s="69" t="s">
        <v>810</v>
      </c>
      <c r="D33" s="487">
        <f t="shared" si="4"/>
        <v>750</v>
      </c>
      <c r="E33" s="487">
        <f t="shared" si="5"/>
        <v>750</v>
      </c>
      <c r="F33" s="487">
        <f t="shared" si="6"/>
        <v>0</v>
      </c>
      <c r="G33" s="485">
        <f t="shared" si="7"/>
        <v>750</v>
      </c>
      <c r="H33" s="487">
        <f t="shared" si="8"/>
        <v>750</v>
      </c>
      <c r="I33" s="485"/>
      <c r="J33" s="485"/>
      <c r="K33" s="485">
        <f>'Z 2 '!E161</f>
        <v>750</v>
      </c>
      <c r="L33" s="487">
        <f t="shared" si="10"/>
        <v>0</v>
      </c>
      <c r="M33" s="485"/>
      <c r="N33" s="485"/>
      <c r="O33" s="485"/>
      <c r="P33" s="430"/>
    </row>
    <row r="34" spans="1:16" s="14" customFormat="1" ht="12.75">
      <c r="A34" s="868"/>
      <c r="B34" s="70" t="s">
        <v>95</v>
      </c>
      <c r="C34" s="69" t="s">
        <v>811</v>
      </c>
      <c r="D34" s="487">
        <f t="shared" si="4"/>
        <v>496618</v>
      </c>
      <c r="E34" s="487">
        <f t="shared" si="5"/>
        <v>0</v>
      </c>
      <c r="F34" s="487">
        <f t="shared" si="6"/>
        <v>496618</v>
      </c>
      <c r="G34" s="485">
        <f t="shared" si="7"/>
        <v>496618</v>
      </c>
      <c r="H34" s="487">
        <f t="shared" si="8"/>
        <v>0</v>
      </c>
      <c r="I34" s="485"/>
      <c r="J34" s="485"/>
      <c r="K34" s="485"/>
      <c r="L34" s="487">
        <f t="shared" si="10"/>
        <v>496618</v>
      </c>
      <c r="M34" s="485"/>
      <c r="N34" s="485"/>
      <c r="O34" s="485"/>
      <c r="P34" s="430">
        <f>'Z 2 '!E167</f>
        <v>496618</v>
      </c>
    </row>
    <row r="35" spans="1:16" s="14" customFormat="1" ht="12.75">
      <c r="A35" s="868"/>
      <c r="B35" s="70" t="s">
        <v>95</v>
      </c>
      <c r="C35" s="69" t="s">
        <v>812</v>
      </c>
      <c r="D35" s="487">
        <f t="shared" si="4"/>
        <v>87638</v>
      </c>
      <c r="E35" s="487">
        <f t="shared" si="5"/>
        <v>87638</v>
      </c>
      <c r="F35" s="487">
        <f t="shared" si="6"/>
        <v>0</v>
      </c>
      <c r="G35" s="485">
        <f t="shared" si="7"/>
        <v>87638</v>
      </c>
      <c r="H35" s="487">
        <f t="shared" si="8"/>
        <v>87638</v>
      </c>
      <c r="I35" s="485"/>
      <c r="J35" s="485"/>
      <c r="K35" s="485">
        <f>'Z 2 '!E168</f>
        <v>87638</v>
      </c>
      <c r="L35" s="487">
        <f t="shared" si="10"/>
        <v>0</v>
      </c>
      <c r="M35" s="485"/>
      <c r="N35" s="485"/>
      <c r="O35" s="485"/>
      <c r="P35" s="430"/>
    </row>
    <row r="36" spans="1:16" s="14" customFormat="1" ht="12.75">
      <c r="A36" s="868"/>
      <c r="B36" s="68" t="s">
        <v>671</v>
      </c>
      <c r="C36" s="69" t="s">
        <v>813</v>
      </c>
      <c r="D36" s="487">
        <f t="shared" si="4"/>
        <v>632</v>
      </c>
      <c r="E36" s="487">
        <f t="shared" si="5"/>
        <v>0</v>
      </c>
      <c r="F36" s="487">
        <f t="shared" si="6"/>
        <v>632</v>
      </c>
      <c r="G36" s="485">
        <f t="shared" si="7"/>
        <v>632</v>
      </c>
      <c r="H36" s="487">
        <f t="shared" si="8"/>
        <v>0</v>
      </c>
      <c r="I36" s="485"/>
      <c r="J36" s="485"/>
      <c r="K36" s="485"/>
      <c r="L36" s="487">
        <f t="shared" si="10"/>
        <v>632</v>
      </c>
      <c r="M36" s="485"/>
      <c r="N36" s="485"/>
      <c r="O36" s="485"/>
      <c r="P36" s="430">
        <f>'Z 2 '!E170</f>
        <v>632</v>
      </c>
    </row>
    <row r="37" spans="1:16" s="14" customFormat="1" ht="12.75">
      <c r="A37" s="868"/>
      <c r="B37" s="68" t="s">
        <v>671</v>
      </c>
      <c r="C37" s="69" t="s">
        <v>814</v>
      </c>
      <c r="D37" s="487">
        <f t="shared" si="4"/>
        <v>112</v>
      </c>
      <c r="E37" s="487">
        <f t="shared" si="5"/>
        <v>112</v>
      </c>
      <c r="F37" s="487">
        <f t="shared" si="6"/>
        <v>0</v>
      </c>
      <c r="G37" s="485">
        <f t="shared" si="7"/>
        <v>112</v>
      </c>
      <c r="H37" s="487">
        <f t="shared" si="8"/>
        <v>112</v>
      </c>
      <c r="I37" s="485"/>
      <c r="J37" s="485"/>
      <c r="K37" s="485">
        <f>'Z 2 '!E171</f>
        <v>112</v>
      </c>
      <c r="L37" s="487">
        <f t="shared" si="10"/>
        <v>0</v>
      </c>
      <c r="M37" s="485"/>
      <c r="N37" s="485"/>
      <c r="O37" s="485"/>
      <c r="P37" s="430"/>
    </row>
    <row r="38" spans="1:16" s="14" customFormat="1" ht="12.75">
      <c r="A38" s="868"/>
      <c r="B38" s="68" t="s">
        <v>945</v>
      </c>
      <c r="C38" s="69" t="s">
        <v>815</v>
      </c>
      <c r="D38" s="487">
        <f t="shared" si="4"/>
        <v>799</v>
      </c>
      <c r="E38" s="487">
        <f t="shared" si="5"/>
        <v>0</v>
      </c>
      <c r="F38" s="487">
        <f t="shared" si="6"/>
        <v>799</v>
      </c>
      <c r="G38" s="485">
        <f t="shared" si="7"/>
        <v>799</v>
      </c>
      <c r="H38" s="487">
        <f t="shared" si="8"/>
        <v>0</v>
      </c>
      <c r="I38" s="485"/>
      <c r="J38" s="485"/>
      <c r="K38" s="485"/>
      <c r="L38" s="487">
        <f t="shared" si="10"/>
        <v>799</v>
      </c>
      <c r="M38" s="485"/>
      <c r="N38" s="485"/>
      <c r="O38" s="485"/>
      <c r="P38" s="430">
        <f>'Z 2 '!E173</f>
        <v>799</v>
      </c>
    </row>
    <row r="39" spans="1:16" s="14" customFormat="1" ht="12.75">
      <c r="A39" s="868"/>
      <c r="B39" s="68" t="s">
        <v>945</v>
      </c>
      <c r="C39" s="69" t="s">
        <v>816</v>
      </c>
      <c r="D39" s="487">
        <f t="shared" si="4"/>
        <v>141</v>
      </c>
      <c r="E39" s="487">
        <f t="shared" si="5"/>
        <v>141</v>
      </c>
      <c r="F39" s="487">
        <f t="shared" si="6"/>
        <v>0</v>
      </c>
      <c r="G39" s="485">
        <f t="shared" si="7"/>
        <v>141</v>
      </c>
      <c r="H39" s="487">
        <f t="shared" si="8"/>
        <v>141</v>
      </c>
      <c r="I39" s="485"/>
      <c r="J39" s="485"/>
      <c r="K39" s="485">
        <f>'Z 2 '!E174</f>
        <v>141</v>
      </c>
      <c r="L39" s="487">
        <f t="shared" si="10"/>
        <v>0</v>
      </c>
      <c r="M39" s="485"/>
      <c r="N39" s="485"/>
      <c r="O39" s="485"/>
      <c r="P39" s="430"/>
    </row>
    <row r="40" spans="1:17" s="14" customFormat="1" ht="13.5" customHeight="1">
      <c r="A40" s="868" t="s">
        <v>163</v>
      </c>
      <c r="B40" s="863" t="s">
        <v>817</v>
      </c>
      <c r="C40" s="863"/>
      <c r="D40" s="863"/>
      <c r="E40" s="863"/>
      <c r="F40" s="863"/>
      <c r="G40" s="863"/>
      <c r="H40" s="863"/>
      <c r="I40" s="863"/>
      <c r="J40" s="863"/>
      <c r="K40" s="863"/>
      <c r="L40" s="863"/>
      <c r="M40" s="863"/>
      <c r="N40" s="863"/>
      <c r="O40" s="863"/>
      <c r="P40" s="864"/>
      <c r="Q40" s="98"/>
    </row>
    <row r="41" spans="1:17" s="14" customFormat="1" ht="12.75">
      <c r="A41" s="868"/>
      <c r="B41" s="873" t="s">
        <v>818</v>
      </c>
      <c r="C41" s="873"/>
      <c r="D41" s="873"/>
      <c r="E41" s="873"/>
      <c r="F41" s="873"/>
      <c r="G41" s="873"/>
      <c r="H41" s="873"/>
      <c r="I41" s="873"/>
      <c r="J41" s="873"/>
      <c r="K41" s="873"/>
      <c r="L41" s="873"/>
      <c r="M41" s="873"/>
      <c r="N41" s="873"/>
      <c r="O41" s="873"/>
      <c r="P41" s="874"/>
      <c r="Q41" s="98"/>
    </row>
    <row r="42" spans="1:16" s="14" customFormat="1" ht="12.75">
      <c r="A42" s="868"/>
      <c r="B42" s="873" t="s">
        <v>819</v>
      </c>
      <c r="C42" s="873"/>
      <c r="D42" s="873"/>
      <c r="E42" s="873"/>
      <c r="F42" s="873"/>
      <c r="G42" s="873"/>
      <c r="H42" s="873"/>
      <c r="I42" s="873"/>
      <c r="J42" s="873"/>
      <c r="K42" s="873"/>
      <c r="L42" s="873"/>
      <c r="M42" s="873"/>
      <c r="N42" s="873"/>
      <c r="O42" s="873"/>
      <c r="P42" s="874"/>
    </row>
    <row r="43" spans="1:16" s="14" customFormat="1" ht="12.75">
      <c r="A43" s="868"/>
      <c r="B43" s="865" t="s">
        <v>820</v>
      </c>
      <c r="C43" s="866"/>
      <c r="D43" s="866"/>
      <c r="E43" s="866"/>
      <c r="F43" s="866"/>
      <c r="G43" s="866"/>
      <c r="H43" s="866"/>
      <c r="I43" s="866"/>
      <c r="J43" s="866"/>
      <c r="K43" s="866"/>
      <c r="L43" s="866"/>
      <c r="M43" s="866"/>
      <c r="N43" s="866"/>
      <c r="O43" s="866"/>
      <c r="P43" s="867"/>
    </row>
    <row r="44" spans="1:16" s="14" customFormat="1" ht="12.75">
      <c r="A44" s="868"/>
      <c r="B44" s="97" t="s">
        <v>457</v>
      </c>
      <c r="C44" s="97" t="s">
        <v>821</v>
      </c>
      <c r="D44" s="281">
        <f>D45+D46+D55</f>
        <v>207927</v>
      </c>
      <c r="E44" s="281">
        <f aca="true" t="shared" si="11" ref="E44:P44">E45+E46+E55</f>
        <v>0</v>
      </c>
      <c r="F44" s="281">
        <f t="shared" si="11"/>
        <v>207927</v>
      </c>
      <c r="G44" s="281">
        <f t="shared" si="11"/>
        <v>108618</v>
      </c>
      <c r="H44" s="281">
        <f t="shared" si="11"/>
        <v>0</v>
      </c>
      <c r="I44" s="281">
        <f t="shared" si="11"/>
        <v>0</v>
      </c>
      <c r="J44" s="281">
        <f t="shared" si="11"/>
        <v>0</v>
      </c>
      <c r="K44" s="281">
        <f t="shared" si="11"/>
        <v>0</v>
      </c>
      <c r="L44" s="281">
        <f t="shared" si="11"/>
        <v>108618</v>
      </c>
      <c r="M44" s="281">
        <f t="shared" si="11"/>
        <v>0</v>
      </c>
      <c r="N44" s="281">
        <f t="shared" si="11"/>
        <v>0</v>
      </c>
      <c r="O44" s="281">
        <f t="shared" si="11"/>
        <v>0</v>
      </c>
      <c r="P44" s="484">
        <f t="shared" si="11"/>
        <v>108618</v>
      </c>
    </row>
    <row r="45" spans="1:16" s="14" customFormat="1" ht="12.75">
      <c r="A45" s="868"/>
      <c r="B45" s="8" t="s">
        <v>161</v>
      </c>
      <c r="C45" s="8"/>
      <c r="D45" s="487">
        <f>E45+F45</f>
        <v>26951</v>
      </c>
      <c r="E45" s="487">
        <v>0</v>
      </c>
      <c r="F45" s="487">
        <v>26951</v>
      </c>
      <c r="G45" s="487"/>
      <c r="H45" s="487"/>
      <c r="I45" s="493"/>
      <c r="J45" s="485"/>
      <c r="K45" s="485"/>
      <c r="L45" s="487"/>
      <c r="M45" s="485"/>
      <c r="N45" s="485"/>
      <c r="O45" s="485"/>
      <c r="P45" s="430"/>
    </row>
    <row r="46" spans="1:16" s="14" customFormat="1" ht="12.75">
      <c r="A46" s="868"/>
      <c r="B46" s="152" t="s">
        <v>152</v>
      </c>
      <c r="C46" s="128"/>
      <c r="D46" s="487">
        <f>E46+F46</f>
        <v>108618</v>
      </c>
      <c r="E46" s="487">
        <f>H46</f>
        <v>0</v>
      </c>
      <c r="F46" s="487">
        <f>L46</f>
        <v>108618</v>
      </c>
      <c r="G46" s="487">
        <f>L46+H46</f>
        <v>108618</v>
      </c>
      <c r="H46" s="487">
        <f>I46+J46+K46</f>
        <v>0</v>
      </c>
      <c r="I46" s="487"/>
      <c r="J46" s="487"/>
      <c r="K46" s="487">
        <v>0</v>
      </c>
      <c r="L46" s="487">
        <f>SUM(L47:L54)</f>
        <v>108618</v>
      </c>
      <c r="M46" s="487"/>
      <c r="N46" s="487"/>
      <c r="O46" s="487"/>
      <c r="P46" s="488">
        <f>SUM(P47:P54)</f>
        <v>108618</v>
      </c>
    </row>
    <row r="47" spans="1:16" s="14" customFormat="1" ht="12.75">
      <c r="A47" s="868"/>
      <c r="B47" s="68" t="s">
        <v>70</v>
      </c>
      <c r="C47" s="69" t="s">
        <v>822</v>
      </c>
      <c r="D47" s="487">
        <f>E47+F47</f>
        <v>6705</v>
      </c>
      <c r="E47" s="487">
        <f>H47</f>
        <v>0</v>
      </c>
      <c r="F47" s="487">
        <f>L47</f>
        <v>6705</v>
      </c>
      <c r="G47" s="487">
        <f>L47+H47</f>
        <v>6705</v>
      </c>
      <c r="H47" s="487">
        <f>I47+J47+K47</f>
        <v>0</v>
      </c>
      <c r="I47" s="485"/>
      <c r="J47" s="485"/>
      <c r="K47" s="485"/>
      <c r="L47" s="487">
        <f>M47+N47+O47+P47</f>
        <v>6705</v>
      </c>
      <c r="M47" s="485"/>
      <c r="N47" s="485"/>
      <c r="O47" s="485"/>
      <c r="P47" s="430">
        <v>6705</v>
      </c>
    </row>
    <row r="48" spans="1:16" s="14" customFormat="1" ht="12.75">
      <c r="A48" s="868"/>
      <c r="B48" s="68" t="s">
        <v>9</v>
      </c>
      <c r="C48" s="69" t="s">
        <v>823</v>
      </c>
      <c r="D48" s="487">
        <f aca="true" t="shared" si="12" ref="D48:D54">E48+F48</f>
        <v>1088</v>
      </c>
      <c r="E48" s="487"/>
      <c r="F48" s="487">
        <f aca="true" t="shared" si="13" ref="F48:F54">L48</f>
        <v>1088</v>
      </c>
      <c r="G48" s="487">
        <f aca="true" t="shared" si="14" ref="G48:G54">L48+H48</f>
        <v>1088</v>
      </c>
      <c r="H48" s="487"/>
      <c r="I48" s="485"/>
      <c r="J48" s="485"/>
      <c r="K48" s="485"/>
      <c r="L48" s="487">
        <f aca="true" t="shared" si="15" ref="L48:L55">M48+N48+O48+P48</f>
        <v>1088</v>
      </c>
      <c r="M48" s="485"/>
      <c r="N48" s="485"/>
      <c r="O48" s="485"/>
      <c r="P48" s="430">
        <v>1088</v>
      </c>
    </row>
    <row r="49" spans="1:16" s="14" customFormat="1" ht="12.75">
      <c r="A49" s="868"/>
      <c r="B49" s="68" t="s">
        <v>309</v>
      </c>
      <c r="C49" s="69" t="s">
        <v>824</v>
      </c>
      <c r="D49" s="487">
        <f t="shared" si="12"/>
        <v>77201</v>
      </c>
      <c r="E49" s="487"/>
      <c r="F49" s="487">
        <f t="shared" si="13"/>
        <v>77201</v>
      </c>
      <c r="G49" s="487">
        <f t="shared" si="14"/>
        <v>77201</v>
      </c>
      <c r="H49" s="487"/>
      <c r="I49" s="485"/>
      <c r="J49" s="485"/>
      <c r="K49" s="485"/>
      <c r="L49" s="487">
        <f t="shared" si="15"/>
        <v>77201</v>
      </c>
      <c r="M49" s="485"/>
      <c r="N49" s="485"/>
      <c r="O49" s="485"/>
      <c r="P49" s="430">
        <v>77201</v>
      </c>
    </row>
    <row r="50" spans="1:16" s="14" customFormat="1" ht="12.75">
      <c r="A50" s="868"/>
      <c r="B50" s="68" t="s">
        <v>11</v>
      </c>
      <c r="C50" s="69" t="s">
        <v>825</v>
      </c>
      <c r="D50" s="487">
        <f t="shared" si="12"/>
        <v>3718</v>
      </c>
      <c r="E50" s="487"/>
      <c r="F50" s="487">
        <f t="shared" si="13"/>
        <v>3718</v>
      </c>
      <c r="G50" s="487">
        <f t="shared" si="14"/>
        <v>3718</v>
      </c>
      <c r="H50" s="487"/>
      <c r="I50" s="485"/>
      <c r="J50" s="485"/>
      <c r="K50" s="485"/>
      <c r="L50" s="487">
        <f t="shared" si="15"/>
        <v>3718</v>
      </c>
      <c r="M50" s="485"/>
      <c r="N50" s="485"/>
      <c r="O50" s="485"/>
      <c r="P50" s="430">
        <v>3718</v>
      </c>
    </row>
    <row r="51" spans="1:16" s="14" customFormat="1" ht="12.75">
      <c r="A51" s="868"/>
      <c r="B51" s="106" t="s">
        <v>253</v>
      </c>
      <c r="C51" s="69" t="s">
        <v>826</v>
      </c>
      <c r="D51" s="487">
        <f t="shared" si="12"/>
        <v>1370</v>
      </c>
      <c r="E51" s="487"/>
      <c r="F51" s="487">
        <f t="shared" si="13"/>
        <v>1370</v>
      </c>
      <c r="G51" s="487">
        <f t="shared" si="14"/>
        <v>1370</v>
      </c>
      <c r="H51" s="487"/>
      <c r="I51" s="485"/>
      <c r="J51" s="485"/>
      <c r="K51" s="485"/>
      <c r="L51" s="487">
        <f t="shared" si="15"/>
        <v>1370</v>
      </c>
      <c r="M51" s="485"/>
      <c r="N51" s="485"/>
      <c r="O51" s="485"/>
      <c r="P51" s="430">
        <v>1370</v>
      </c>
    </row>
    <row r="52" spans="1:16" s="14" customFormat="1" ht="12.75">
      <c r="A52" s="868"/>
      <c r="B52" s="70" t="s">
        <v>95</v>
      </c>
      <c r="C52" s="69" t="s">
        <v>827</v>
      </c>
      <c r="D52" s="487">
        <f t="shared" si="12"/>
        <v>16938</v>
      </c>
      <c r="E52" s="487"/>
      <c r="F52" s="487">
        <f t="shared" si="13"/>
        <v>16938</v>
      </c>
      <c r="G52" s="487">
        <f t="shared" si="14"/>
        <v>16938</v>
      </c>
      <c r="H52" s="487"/>
      <c r="I52" s="485"/>
      <c r="J52" s="485"/>
      <c r="K52" s="485"/>
      <c r="L52" s="487">
        <f t="shared" si="15"/>
        <v>16938</v>
      </c>
      <c r="M52" s="485"/>
      <c r="N52" s="485"/>
      <c r="O52" s="485"/>
      <c r="P52" s="430">
        <v>16938</v>
      </c>
    </row>
    <row r="53" spans="1:16" s="14" customFormat="1" ht="12.75">
      <c r="A53" s="868"/>
      <c r="B53" s="68" t="s">
        <v>260</v>
      </c>
      <c r="C53" s="69" t="s">
        <v>828</v>
      </c>
      <c r="D53" s="487">
        <f t="shared" si="12"/>
        <v>398</v>
      </c>
      <c r="E53" s="487"/>
      <c r="F53" s="487">
        <f t="shared" si="13"/>
        <v>398</v>
      </c>
      <c r="G53" s="487">
        <f t="shared" si="14"/>
        <v>398</v>
      </c>
      <c r="H53" s="487"/>
      <c r="I53" s="485"/>
      <c r="J53" s="485"/>
      <c r="K53" s="485"/>
      <c r="L53" s="487">
        <f t="shared" si="15"/>
        <v>398</v>
      </c>
      <c r="M53" s="485"/>
      <c r="N53" s="485"/>
      <c r="O53" s="485"/>
      <c r="P53" s="430">
        <v>398</v>
      </c>
    </row>
    <row r="54" spans="1:16" s="14" customFormat="1" ht="12.75">
      <c r="A54" s="868"/>
      <c r="B54" s="68" t="s">
        <v>946</v>
      </c>
      <c r="C54" s="69" t="s">
        <v>829</v>
      </c>
      <c r="D54" s="487">
        <f t="shared" si="12"/>
        <v>1200</v>
      </c>
      <c r="E54" s="487"/>
      <c r="F54" s="487">
        <f t="shared" si="13"/>
        <v>1200</v>
      </c>
      <c r="G54" s="487">
        <f t="shared" si="14"/>
        <v>1200</v>
      </c>
      <c r="H54" s="487"/>
      <c r="I54" s="485"/>
      <c r="J54" s="485"/>
      <c r="K54" s="485"/>
      <c r="L54" s="487">
        <f t="shared" si="15"/>
        <v>1200</v>
      </c>
      <c r="M54" s="485"/>
      <c r="N54" s="485"/>
      <c r="O54" s="485"/>
      <c r="P54" s="430">
        <v>1200</v>
      </c>
    </row>
    <row r="55" spans="1:16" s="14" customFormat="1" ht="12.75">
      <c r="A55" s="868"/>
      <c r="B55" s="8" t="s">
        <v>744</v>
      </c>
      <c r="C55" s="69"/>
      <c r="D55" s="487">
        <f>E55+F55</f>
        <v>72358</v>
      </c>
      <c r="E55" s="487">
        <f>H55</f>
        <v>0</v>
      </c>
      <c r="F55" s="487">
        <v>72358</v>
      </c>
      <c r="G55" s="487">
        <f>L55+H55</f>
        <v>0</v>
      </c>
      <c r="H55" s="487">
        <f>I55+J55+K55</f>
        <v>0</v>
      </c>
      <c r="I55" s="485"/>
      <c r="J55" s="485"/>
      <c r="K55" s="485"/>
      <c r="L55" s="487">
        <f t="shared" si="15"/>
        <v>0</v>
      </c>
      <c r="M55" s="485"/>
      <c r="N55" s="485"/>
      <c r="O55" s="485"/>
      <c r="P55" s="430"/>
    </row>
    <row r="56" spans="1:16" s="14" customFormat="1" ht="12.75">
      <c r="A56" s="860" t="s">
        <v>934</v>
      </c>
      <c r="B56" s="863" t="s">
        <v>817</v>
      </c>
      <c r="C56" s="863"/>
      <c r="D56" s="863"/>
      <c r="E56" s="863"/>
      <c r="F56" s="863"/>
      <c r="G56" s="863"/>
      <c r="H56" s="863"/>
      <c r="I56" s="863"/>
      <c r="J56" s="863"/>
      <c r="K56" s="863"/>
      <c r="L56" s="863"/>
      <c r="M56" s="863"/>
      <c r="N56" s="863"/>
      <c r="O56" s="863"/>
      <c r="P56" s="864"/>
    </row>
    <row r="57" spans="1:16" s="14" customFormat="1" ht="12.75">
      <c r="A57" s="861"/>
      <c r="B57" s="873" t="s">
        <v>818</v>
      </c>
      <c r="C57" s="873"/>
      <c r="D57" s="873"/>
      <c r="E57" s="873"/>
      <c r="F57" s="873"/>
      <c r="G57" s="873"/>
      <c r="H57" s="873"/>
      <c r="I57" s="873"/>
      <c r="J57" s="873"/>
      <c r="K57" s="873"/>
      <c r="L57" s="873"/>
      <c r="M57" s="873"/>
      <c r="N57" s="873"/>
      <c r="O57" s="873"/>
      <c r="P57" s="874"/>
    </row>
    <row r="58" spans="1:16" s="14" customFormat="1" ht="12.75">
      <c r="A58" s="861"/>
      <c r="B58" s="873" t="s">
        <v>831</v>
      </c>
      <c r="C58" s="873"/>
      <c r="D58" s="873"/>
      <c r="E58" s="873"/>
      <c r="F58" s="873"/>
      <c r="G58" s="873"/>
      <c r="H58" s="873"/>
      <c r="I58" s="873"/>
      <c r="J58" s="873"/>
      <c r="K58" s="873"/>
      <c r="L58" s="873"/>
      <c r="M58" s="873"/>
      <c r="N58" s="873"/>
      <c r="O58" s="873"/>
      <c r="P58" s="874"/>
    </row>
    <row r="59" spans="1:16" s="14" customFormat="1" ht="12.75">
      <c r="A59" s="861"/>
      <c r="B59" s="865" t="s">
        <v>820</v>
      </c>
      <c r="C59" s="866"/>
      <c r="D59" s="866"/>
      <c r="E59" s="866"/>
      <c r="F59" s="866"/>
      <c r="G59" s="866"/>
      <c r="H59" s="866"/>
      <c r="I59" s="866"/>
      <c r="J59" s="866"/>
      <c r="K59" s="866"/>
      <c r="L59" s="866"/>
      <c r="M59" s="866"/>
      <c r="N59" s="866"/>
      <c r="O59" s="866"/>
      <c r="P59" s="867"/>
    </row>
    <row r="60" spans="1:16" s="14" customFormat="1" ht="12.75">
      <c r="A60" s="861"/>
      <c r="B60" s="97" t="s">
        <v>457</v>
      </c>
      <c r="C60" s="97" t="s">
        <v>821</v>
      </c>
      <c r="D60" s="281">
        <f>D61+D62+D71</f>
        <v>256752</v>
      </c>
      <c r="E60" s="281">
        <f aca="true" t="shared" si="16" ref="E60:P60">E61+E62+E71</f>
        <v>0</v>
      </c>
      <c r="F60" s="281">
        <f t="shared" si="16"/>
        <v>256752</v>
      </c>
      <c r="G60" s="281">
        <f t="shared" si="16"/>
        <v>137921</v>
      </c>
      <c r="H60" s="281">
        <f t="shared" si="16"/>
        <v>0</v>
      </c>
      <c r="I60" s="281">
        <f t="shared" si="16"/>
        <v>0</v>
      </c>
      <c r="J60" s="281">
        <f t="shared" si="16"/>
        <v>0</v>
      </c>
      <c r="K60" s="281">
        <f t="shared" si="16"/>
        <v>0</v>
      </c>
      <c r="L60" s="281">
        <f t="shared" si="16"/>
        <v>137921</v>
      </c>
      <c r="M60" s="281">
        <f t="shared" si="16"/>
        <v>0</v>
      </c>
      <c r="N60" s="281">
        <f t="shared" si="16"/>
        <v>0</v>
      </c>
      <c r="O60" s="281">
        <f t="shared" si="16"/>
        <v>0</v>
      </c>
      <c r="P60" s="484">
        <f t="shared" si="16"/>
        <v>137921</v>
      </c>
    </row>
    <row r="61" spans="1:16" s="14" customFormat="1" ht="12.75">
      <c r="A61" s="861"/>
      <c r="B61" s="8" t="s">
        <v>161</v>
      </c>
      <c r="C61" s="69"/>
      <c r="D61" s="487">
        <f>F61</f>
        <v>26824</v>
      </c>
      <c r="E61" s="487"/>
      <c r="F61" s="487">
        <v>26824</v>
      </c>
      <c r="G61" s="487"/>
      <c r="H61" s="487"/>
      <c r="I61" s="485"/>
      <c r="J61" s="485"/>
      <c r="K61" s="485"/>
      <c r="L61" s="487"/>
      <c r="M61" s="485"/>
      <c r="N61" s="485"/>
      <c r="O61" s="485"/>
      <c r="P61" s="430"/>
    </row>
    <row r="62" spans="1:16" s="14" customFormat="1" ht="12.75">
      <c r="A62" s="861"/>
      <c r="B62" s="8" t="s">
        <v>152</v>
      </c>
      <c r="C62" s="69"/>
      <c r="D62" s="487">
        <f>F62</f>
        <v>137921</v>
      </c>
      <c r="E62" s="487">
        <f aca="true" t="shared" si="17" ref="E62:P62">SUM(E63:E70)</f>
        <v>0</v>
      </c>
      <c r="F62" s="487">
        <f>G62</f>
        <v>137921</v>
      </c>
      <c r="G62" s="487">
        <f>L62</f>
        <v>137921</v>
      </c>
      <c r="H62" s="487">
        <f t="shared" si="17"/>
        <v>0</v>
      </c>
      <c r="I62" s="487">
        <f t="shared" si="17"/>
        <v>0</v>
      </c>
      <c r="J62" s="487">
        <f t="shared" si="17"/>
        <v>0</v>
      </c>
      <c r="K62" s="487">
        <f t="shared" si="17"/>
        <v>0</v>
      </c>
      <c r="L62" s="487">
        <f>P62</f>
        <v>137921</v>
      </c>
      <c r="M62" s="487">
        <f t="shared" si="17"/>
        <v>0</v>
      </c>
      <c r="N62" s="487">
        <f t="shared" si="17"/>
        <v>0</v>
      </c>
      <c r="O62" s="487">
        <f t="shared" si="17"/>
        <v>0</v>
      </c>
      <c r="P62" s="488">
        <f t="shared" si="17"/>
        <v>137921</v>
      </c>
    </row>
    <row r="63" spans="1:16" s="14" customFormat="1" ht="12.75">
      <c r="A63" s="861"/>
      <c r="B63" s="68" t="s">
        <v>70</v>
      </c>
      <c r="C63" s="69" t="s">
        <v>822</v>
      </c>
      <c r="D63" s="487">
        <f aca="true" t="shared" si="18" ref="D63:D70">F63</f>
        <v>1812</v>
      </c>
      <c r="E63" s="487"/>
      <c r="F63" s="487">
        <f aca="true" t="shared" si="19" ref="F63:F70">G63</f>
        <v>1812</v>
      </c>
      <c r="G63" s="487">
        <f aca="true" t="shared" si="20" ref="G63:G70">L63</f>
        <v>1812</v>
      </c>
      <c r="H63" s="487"/>
      <c r="I63" s="485"/>
      <c r="J63" s="485"/>
      <c r="K63" s="485"/>
      <c r="L63" s="487">
        <f aca="true" t="shared" si="21" ref="L63:L70">P63</f>
        <v>1812</v>
      </c>
      <c r="M63" s="485"/>
      <c r="N63" s="485"/>
      <c r="O63" s="485"/>
      <c r="P63" s="430">
        <v>1812</v>
      </c>
    </row>
    <row r="64" spans="1:16" s="14" customFormat="1" ht="12.75">
      <c r="A64" s="861"/>
      <c r="B64" s="68" t="s">
        <v>9</v>
      </c>
      <c r="C64" s="69" t="s">
        <v>823</v>
      </c>
      <c r="D64" s="487">
        <f t="shared" si="18"/>
        <v>294</v>
      </c>
      <c r="E64" s="487"/>
      <c r="F64" s="487">
        <f t="shared" si="19"/>
        <v>294</v>
      </c>
      <c r="G64" s="487">
        <f t="shared" si="20"/>
        <v>294</v>
      </c>
      <c r="H64" s="487"/>
      <c r="I64" s="485"/>
      <c r="J64" s="485"/>
      <c r="K64" s="485"/>
      <c r="L64" s="487">
        <f t="shared" si="21"/>
        <v>294</v>
      </c>
      <c r="M64" s="485"/>
      <c r="N64" s="485"/>
      <c r="O64" s="485"/>
      <c r="P64" s="430">
        <v>294</v>
      </c>
    </row>
    <row r="65" spans="1:16" s="14" customFormat="1" ht="12.75">
      <c r="A65" s="861"/>
      <c r="B65" s="68" t="s">
        <v>309</v>
      </c>
      <c r="C65" s="69" t="s">
        <v>824</v>
      </c>
      <c r="D65" s="487">
        <f t="shared" si="18"/>
        <v>41601</v>
      </c>
      <c r="E65" s="487"/>
      <c r="F65" s="487">
        <f t="shared" si="19"/>
        <v>41601</v>
      </c>
      <c r="G65" s="487">
        <f t="shared" si="20"/>
        <v>41601</v>
      </c>
      <c r="H65" s="487"/>
      <c r="I65" s="485"/>
      <c r="J65" s="485"/>
      <c r="K65" s="485"/>
      <c r="L65" s="487">
        <f t="shared" si="21"/>
        <v>41601</v>
      </c>
      <c r="M65" s="485"/>
      <c r="N65" s="485"/>
      <c r="O65" s="485"/>
      <c r="P65" s="430">
        <v>41601</v>
      </c>
    </row>
    <row r="66" spans="1:16" s="14" customFormat="1" ht="12.75">
      <c r="A66" s="861"/>
      <c r="B66" s="68" t="s">
        <v>11</v>
      </c>
      <c r="C66" s="69" t="s">
        <v>825</v>
      </c>
      <c r="D66" s="487">
        <f t="shared" si="18"/>
        <v>793</v>
      </c>
      <c r="E66" s="487"/>
      <c r="F66" s="487">
        <f t="shared" si="19"/>
        <v>793</v>
      </c>
      <c r="G66" s="487">
        <f t="shared" si="20"/>
        <v>793</v>
      </c>
      <c r="H66" s="487"/>
      <c r="I66" s="485"/>
      <c r="J66" s="485"/>
      <c r="K66" s="485"/>
      <c r="L66" s="487">
        <f t="shared" si="21"/>
        <v>793</v>
      </c>
      <c r="M66" s="485"/>
      <c r="N66" s="485"/>
      <c r="O66" s="485"/>
      <c r="P66" s="430">
        <v>793</v>
      </c>
    </row>
    <row r="67" spans="1:16" s="14" customFormat="1" ht="12.75">
      <c r="A67" s="861"/>
      <c r="B67" s="106" t="s">
        <v>253</v>
      </c>
      <c r="C67" s="69" t="s">
        <v>826</v>
      </c>
      <c r="D67" s="487">
        <f t="shared" si="18"/>
        <v>3450</v>
      </c>
      <c r="E67" s="487"/>
      <c r="F67" s="487">
        <f t="shared" si="19"/>
        <v>3450</v>
      </c>
      <c r="G67" s="487">
        <f t="shared" si="20"/>
        <v>3450</v>
      </c>
      <c r="H67" s="487"/>
      <c r="I67" s="485"/>
      <c r="J67" s="485"/>
      <c r="K67" s="485"/>
      <c r="L67" s="487">
        <f t="shared" si="21"/>
        <v>3450</v>
      </c>
      <c r="M67" s="485"/>
      <c r="N67" s="485"/>
      <c r="O67" s="485"/>
      <c r="P67" s="430">
        <v>3450</v>
      </c>
    </row>
    <row r="68" spans="1:16" s="14" customFormat="1" ht="12.75">
      <c r="A68" s="861"/>
      <c r="B68" s="70" t="s">
        <v>95</v>
      </c>
      <c r="C68" s="69" t="s">
        <v>827</v>
      </c>
      <c r="D68" s="487">
        <f t="shared" si="18"/>
        <v>84020</v>
      </c>
      <c r="E68" s="487"/>
      <c r="F68" s="487">
        <f t="shared" si="19"/>
        <v>84020</v>
      </c>
      <c r="G68" s="487">
        <f t="shared" si="20"/>
        <v>84020</v>
      </c>
      <c r="H68" s="487"/>
      <c r="I68" s="485"/>
      <c r="J68" s="485"/>
      <c r="K68" s="485"/>
      <c r="L68" s="487">
        <f t="shared" si="21"/>
        <v>84020</v>
      </c>
      <c r="M68" s="485"/>
      <c r="N68" s="485"/>
      <c r="O68" s="485"/>
      <c r="P68" s="430">
        <v>84020</v>
      </c>
    </row>
    <row r="69" spans="1:16" s="14" customFormat="1" ht="12.75">
      <c r="A69" s="861"/>
      <c r="B69" s="68" t="s">
        <v>260</v>
      </c>
      <c r="C69" s="69" t="s">
        <v>828</v>
      </c>
      <c r="D69" s="487">
        <f t="shared" si="18"/>
        <v>56</v>
      </c>
      <c r="E69" s="487"/>
      <c r="F69" s="487">
        <f t="shared" si="19"/>
        <v>56</v>
      </c>
      <c r="G69" s="487">
        <f t="shared" si="20"/>
        <v>56</v>
      </c>
      <c r="H69" s="487"/>
      <c r="I69" s="485"/>
      <c r="J69" s="485"/>
      <c r="K69" s="485"/>
      <c r="L69" s="487">
        <f t="shared" si="21"/>
        <v>56</v>
      </c>
      <c r="M69" s="485"/>
      <c r="N69" s="485"/>
      <c r="O69" s="485"/>
      <c r="P69" s="430">
        <v>56</v>
      </c>
    </row>
    <row r="70" spans="1:16" s="14" customFormat="1" ht="12.75">
      <c r="A70" s="861"/>
      <c r="B70" s="68" t="s">
        <v>946</v>
      </c>
      <c r="C70" s="69" t="s">
        <v>829</v>
      </c>
      <c r="D70" s="487">
        <f t="shared" si="18"/>
        <v>5895</v>
      </c>
      <c r="E70" s="487"/>
      <c r="F70" s="487">
        <f t="shared" si="19"/>
        <v>5895</v>
      </c>
      <c r="G70" s="487">
        <f t="shared" si="20"/>
        <v>5895</v>
      </c>
      <c r="H70" s="487"/>
      <c r="I70" s="485"/>
      <c r="J70" s="485"/>
      <c r="K70" s="485"/>
      <c r="L70" s="487">
        <f t="shared" si="21"/>
        <v>5895</v>
      </c>
      <c r="M70" s="485"/>
      <c r="N70" s="485"/>
      <c r="O70" s="485"/>
      <c r="P70" s="430">
        <v>5895</v>
      </c>
    </row>
    <row r="71" spans="1:16" s="14" customFormat="1" ht="12.75">
      <c r="A71" s="869"/>
      <c r="B71" s="8" t="s">
        <v>744</v>
      </c>
      <c r="C71" s="69"/>
      <c r="D71" s="487">
        <f>F71</f>
        <v>92007</v>
      </c>
      <c r="E71" s="487"/>
      <c r="F71" s="487">
        <v>92007</v>
      </c>
      <c r="G71" s="487"/>
      <c r="H71" s="487"/>
      <c r="I71" s="485"/>
      <c r="J71" s="485"/>
      <c r="K71" s="485"/>
      <c r="L71" s="487"/>
      <c r="M71" s="485"/>
      <c r="N71" s="485"/>
      <c r="O71" s="485"/>
      <c r="P71" s="430"/>
    </row>
    <row r="72" spans="1:16" s="14" customFormat="1" ht="12.75">
      <c r="A72" s="860" t="s">
        <v>830</v>
      </c>
      <c r="B72" s="887" t="s">
        <v>832</v>
      </c>
      <c r="C72" s="888"/>
      <c r="D72" s="888"/>
      <c r="E72" s="888"/>
      <c r="F72" s="888"/>
      <c r="G72" s="888"/>
      <c r="H72" s="888"/>
      <c r="I72" s="888"/>
      <c r="J72" s="888"/>
      <c r="K72" s="888"/>
      <c r="L72" s="888"/>
      <c r="M72" s="888"/>
      <c r="N72" s="888"/>
      <c r="O72" s="888"/>
      <c r="P72" s="889"/>
    </row>
    <row r="73" spans="1:16" s="14" customFormat="1" ht="12.75">
      <c r="A73" s="861"/>
      <c r="B73" s="865" t="s">
        <v>833</v>
      </c>
      <c r="C73" s="866"/>
      <c r="D73" s="866"/>
      <c r="E73" s="866"/>
      <c r="F73" s="866"/>
      <c r="G73" s="866"/>
      <c r="H73" s="866"/>
      <c r="I73" s="866"/>
      <c r="J73" s="866"/>
      <c r="K73" s="866"/>
      <c r="L73" s="866"/>
      <c r="M73" s="866"/>
      <c r="N73" s="866"/>
      <c r="O73" s="866"/>
      <c r="P73" s="867"/>
    </row>
    <row r="74" spans="1:16" s="14" customFormat="1" ht="12.75">
      <c r="A74" s="861"/>
      <c r="B74" s="865" t="s">
        <v>834</v>
      </c>
      <c r="C74" s="866"/>
      <c r="D74" s="866"/>
      <c r="E74" s="866"/>
      <c r="F74" s="866"/>
      <c r="G74" s="866"/>
      <c r="H74" s="866"/>
      <c r="I74" s="866"/>
      <c r="J74" s="866"/>
      <c r="K74" s="866"/>
      <c r="L74" s="866"/>
      <c r="M74" s="866"/>
      <c r="N74" s="866"/>
      <c r="O74" s="866"/>
      <c r="P74" s="867"/>
    </row>
    <row r="75" spans="1:16" s="14" customFormat="1" ht="12.75">
      <c r="A75" s="861"/>
      <c r="B75" s="97" t="s">
        <v>457</v>
      </c>
      <c r="C75" s="586" t="s">
        <v>840</v>
      </c>
      <c r="D75" s="281">
        <f>D76+D77+D83+D84+D85+D86</f>
        <v>275793</v>
      </c>
      <c r="E75" s="281">
        <f aca="true" t="shared" si="22" ref="E75:P75">E76+E77+E83+E84+E85+E86</f>
        <v>0</v>
      </c>
      <c r="F75" s="281">
        <f t="shared" si="22"/>
        <v>275793</v>
      </c>
      <c r="G75" s="281">
        <f t="shared" si="22"/>
        <v>50978</v>
      </c>
      <c r="H75" s="281">
        <f t="shared" si="22"/>
        <v>0</v>
      </c>
      <c r="I75" s="281">
        <f t="shared" si="22"/>
        <v>0</v>
      </c>
      <c r="J75" s="281">
        <f t="shared" si="22"/>
        <v>0</v>
      </c>
      <c r="K75" s="281">
        <f t="shared" si="22"/>
        <v>0</v>
      </c>
      <c r="L75" s="281">
        <f t="shared" si="22"/>
        <v>50978</v>
      </c>
      <c r="M75" s="281">
        <f t="shared" si="22"/>
        <v>0</v>
      </c>
      <c r="N75" s="281">
        <f t="shared" si="22"/>
        <v>0</v>
      </c>
      <c r="O75" s="281">
        <f t="shared" si="22"/>
        <v>0</v>
      </c>
      <c r="P75" s="484">
        <f t="shared" si="22"/>
        <v>50978</v>
      </c>
    </row>
    <row r="76" spans="1:16" s="14" customFormat="1" ht="12.75">
      <c r="A76" s="861"/>
      <c r="B76" s="8" t="s">
        <v>161</v>
      </c>
      <c r="C76" s="69"/>
      <c r="D76" s="487">
        <f>F76</f>
        <v>22968</v>
      </c>
      <c r="E76" s="487"/>
      <c r="F76" s="487">
        <v>22968</v>
      </c>
      <c r="G76" s="487"/>
      <c r="H76" s="487"/>
      <c r="I76" s="485"/>
      <c r="J76" s="485"/>
      <c r="K76" s="485"/>
      <c r="L76" s="487"/>
      <c r="M76" s="485"/>
      <c r="N76" s="485"/>
      <c r="O76" s="485"/>
      <c r="P76" s="430"/>
    </row>
    <row r="77" spans="1:16" s="14" customFormat="1" ht="12.75">
      <c r="A77" s="861"/>
      <c r="B77" s="8" t="s">
        <v>152</v>
      </c>
      <c r="C77" s="69"/>
      <c r="D77" s="487">
        <f aca="true" t="shared" si="23" ref="D77:D86">F77</f>
        <v>50978</v>
      </c>
      <c r="E77" s="487"/>
      <c r="F77" s="487">
        <f aca="true" t="shared" si="24" ref="F77:F82">G77</f>
        <v>50978</v>
      </c>
      <c r="G77" s="487">
        <f aca="true" t="shared" si="25" ref="G77:G82">L77</f>
        <v>50978</v>
      </c>
      <c r="H77" s="487"/>
      <c r="I77" s="485"/>
      <c r="J77" s="485"/>
      <c r="K77" s="485"/>
      <c r="L77" s="487">
        <f aca="true" t="shared" si="26" ref="L77:L82">P77</f>
        <v>50978</v>
      </c>
      <c r="M77" s="485"/>
      <c r="N77" s="485"/>
      <c r="O77" s="485"/>
      <c r="P77" s="430">
        <f>SUM(P78:P82)</f>
        <v>50978</v>
      </c>
    </row>
    <row r="78" spans="1:16" s="14" customFormat="1" ht="12.75">
      <c r="A78" s="861"/>
      <c r="B78" s="69" t="s">
        <v>309</v>
      </c>
      <c r="C78" s="69" t="s">
        <v>835</v>
      </c>
      <c r="D78" s="487">
        <f t="shared" si="23"/>
        <v>33515</v>
      </c>
      <c r="E78" s="487"/>
      <c r="F78" s="487">
        <f t="shared" si="24"/>
        <v>33515</v>
      </c>
      <c r="G78" s="487">
        <f t="shared" si="25"/>
        <v>33515</v>
      </c>
      <c r="H78" s="487"/>
      <c r="I78" s="485"/>
      <c r="J78" s="485"/>
      <c r="K78" s="485"/>
      <c r="L78" s="487">
        <f t="shared" si="26"/>
        <v>33515</v>
      </c>
      <c r="M78" s="485"/>
      <c r="N78" s="485"/>
      <c r="O78" s="485"/>
      <c r="P78" s="430">
        <f>'Z 2 '!E601</f>
        <v>33515</v>
      </c>
    </row>
    <row r="79" spans="1:16" s="14" customFormat="1" ht="12.75">
      <c r="A79" s="861"/>
      <c r="B79" s="69" t="s">
        <v>7</v>
      </c>
      <c r="C79" s="69" t="s">
        <v>836</v>
      </c>
      <c r="D79" s="487">
        <f t="shared" si="23"/>
        <v>1658</v>
      </c>
      <c r="E79" s="487"/>
      <c r="F79" s="487">
        <f t="shared" si="24"/>
        <v>1658</v>
      </c>
      <c r="G79" s="487">
        <f t="shared" si="25"/>
        <v>1658</v>
      </c>
      <c r="H79" s="487"/>
      <c r="I79" s="485"/>
      <c r="J79" s="485"/>
      <c r="K79" s="485"/>
      <c r="L79" s="487">
        <f t="shared" si="26"/>
        <v>1658</v>
      </c>
      <c r="M79" s="485"/>
      <c r="N79" s="485"/>
      <c r="O79" s="485"/>
      <c r="P79" s="430">
        <f>'Z 2 '!E603</f>
        <v>1658</v>
      </c>
    </row>
    <row r="80" spans="1:16" s="14" customFormat="1" ht="12.75">
      <c r="A80" s="861"/>
      <c r="B80" s="68" t="s">
        <v>70</v>
      </c>
      <c r="C80" s="69" t="s">
        <v>822</v>
      </c>
      <c r="D80" s="487">
        <f t="shared" si="23"/>
        <v>6583</v>
      </c>
      <c r="E80" s="487"/>
      <c r="F80" s="487">
        <f t="shared" si="24"/>
        <v>6583</v>
      </c>
      <c r="G80" s="487">
        <f t="shared" si="25"/>
        <v>6583</v>
      </c>
      <c r="H80" s="487"/>
      <c r="I80" s="485"/>
      <c r="J80" s="485"/>
      <c r="K80" s="485"/>
      <c r="L80" s="487">
        <f t="shared" si="26"/>
        <v>6583</v>
      </c>
      <c r="M80" s="485"/>
      <c r="N80" s="485"/>
      <c r="O80" s="485"/>
      <c r="P80" s="430">
        <f>'Z 2 '!E605</f>
        <v>6583</v>
      </c>
    </row>
    <row r="81" spans="1:16" s="14" customFormat="1" ht="12.75">
      <c r="A81" s="861"/>
      <c r="B81" s="68" t="s">
        <v>9</v>
      </c>
      <c r="C81" s="69" t="s">
        <v>823</v>
      </c>
      <c r="D81" s="487">
        <f t="shared" si="23"/>
        <v>1062</v>
      </c>
      <c r="E81" s="487"/>
      <c r="F81" s="487">
        <f t="shared" si="24"/>
        <v>1062</v>
      </c>
      <c r="G81" s="487">
        <f t="shared" si="25"/>
        <v>1062</v>
      </c>
      <c r="H81" s="487"/>
      <c r="I81" s="485"/>
      <c r="J81" s="485"/>
      <c r="K81" s="485"/>
      <c r="L81" s="487">
        <f t="shared" si="26"/>
        <v>1062</v>
      </c>
      <c r="M81" s="485"/>
      <c r="N81" s="485"/>
      <c r="O81" s="485"/>
      <c r="P81" s="430">
        <f>'Z 2 '!E607</f>
        <v>1062</v>
      </c>
    </row>
    <row r="82" spans="1:16" s="14" customFormat="1" ht="12.75">
      <c r="A82" s="861"/>
      <c r="B82" s="68" t="s">
        <v>309</v>
      </c>
      <c r="C82" s="69" t="s">
        <v>824</v>
      </c>
      <c r="D82" s="487">
        <f t="shared" si="23"/>
        <v>8160</v>
      </c>
      <c r="E82" s="487"/>
      <c r="F82" s="487">
        <f t="shared" si="24"/>
        <v>8160</v>
      </c>
      <c r="G82" s="487">
        <f t="shared" si="25"/>
        <v>8160</v>
      </c>
      <c r="H82" s="487"/>
      <c r="I82" s="485"/>
      <c r="J82" s="485"/>
      <c r="K82" s="485"/>
      <c r="L82" s="487">
        <f t="shared" si="26"/>
        <v>8160</v>
      </c>
      <c r="M82" s="485"/>
      <c r="N82" s="485"/>
      <c r="O82" s="485"/>
      <c r="P82" s="430">
        <f>'Z 2 '!E609</f>
        <v>8160</v>
      </c>
    </row>
    <row r="83" spans="1:16" s="14" customFormat="1" ht="12.75">
      <c r="A83" s="861"/>
      <c r="B83" s="587" t="s">
        <v>744</v>
      </c>
      <c r="C83" s="69"/>
      <c r="D83" s="487">
        <f t="shared" si="23"/>
        <v>48868</v>
      </c>
      <c r="E83" s="487"/>
      <c r="F83" s="487">
        <v>48868</v>
      </c>
      <c r="G83" s="487"/>
      <c r="H83" s="487"/>
      <c r="I83" s="485"/>
      <c r="J83" s="485"/>
      <c r="K83" s="485"/>
      <c r="L83" s="487"/>
      <c r="M83" s="485"/>
      <c r="N83" s="485"/>
      <c r="O83" s="485"/>
      <c r="P83" s="430"/>
    </row>
    <row r="84" spans="1:16" s="14" customFormat="1" ht="12.75">
      <c r="A84" s="861"/>
      <c r="B84" s="587" t="s">
        <v>837</v>
      </c>
      <c r="C84" s="69"/>
      <c r="D84" s="487">
        <f t="shared" si="23"/>
        <v>51652</v>
      </c>
      <c r="E84" s="487"/>
      <c r="F84" s="487">
        <v>51652</v>
      </c>
      <c r="G84" s="487"/>
      <c r="H84" s="487"/>
      <c r="I84" s="485"/>
      <c r="J84" s="485"/>
      <c r="K84" s="485"/>
      <c r="L84" s="487"/>
      <c r="M84" s="485"/>
      <c r="N84" s="485"/>
      <c r="O84" s="485"/>
      <c r="P84" s="430"/>
    </row>
    <row r="85" spans="1:16" s="14" customFormat="1" ht="12.75">
      <c r="A85" s="861"/>
      <c r="B85" s="8" t="s">
        <v>838</v>
      </c>
      <c r="C85" s="69"/>
      <c r="D85" s="487">
        <f t="shared" si="23"/>
        <v>51888</v>
      </c>
      <c r="E85" s="487"/>
      <c r="F85" s="487">
        <v>51888</v>
      </c>
      <c r="G85" s="487"/>
      <c r="H85" s="487"/>
      <c r="I85" s="485"/>
      <c r="J85" s="485"/>
      <c r="K85" s="485"/>
      <c r="L85" s="487"/>
      <c r="M85" s="485"/>
      <c r="N85" s="485"/>
      <c r="O85" s="485"/>
      <c r="P85" s="430"/>
    </row>
    <row r="86" spans="1:16" s="14" customFormat="1" ht="12.75">
      <c r="A86" s="861"/>
      <c r="B86" s="8" t="s">
        <v>839</v>
      </c>
      <c r="C86" s="69"/>
      <c r="D86" s="487">
        <f t="shared" si="23"/>
        <v>49439</v>
      </c>
      <c r="E86" s="487"/>
      <c r="F86" s="487">
        <v>49439</v>
      </c>
      <c r="G86" s="487"/>
      <c r="H86" s="487"/>
      <c r="I86" s="485"/>
      <c r="J86" s="485"/>
      <c r="K86" s="485"/>
      <c r="L86" s="487"/>
      <c r="M86" s="485"/>
      <c r="N86" s="485"/>
      <c r="O86" s="485"/>
      <c r="P86" s="430"/>
    </row>
    <row r="87" spans="1:16" s="14" customFormat="1" ht="12.75">
      <c r="A87" s="860" t="s">
        <v>841</v>
      </c>
      <c r="B87" s="887" t="s">
        <v>842</v>
      </c>
      <c r="C87" s="888"/>
      <c r="D87" s="888"/>
      <c r="E87" s="888"/>
      <c r="F87" s="888"/>
      <c r="G87" s="888"/>
      <c r="H87" s="888"/>
      <c r="I87" s="888"/>
      <c r="J87" s="888"/>
      <c r="K87" s="888"/>
      <c r="L87" s="888"/>
      <c r="M87" s="888"/>
      <c r="N87" s="888"/>
      <c r="O87" s="888"/>
      <c r="P87" s="889"/>
    </row>
    <row r="88" spans="1:16" s="14" customFormat="1" ht="12.75">
      <c r="A88" s="861"/>
      <c r="B88" s="865" t="s">
        <v>843</v>
      </c>
      <c r="C88" s="866"/>
      <c r="D88" s="866"/>
      <c r="E88" s="866"/>
      <c r="F88" s="866"/>
      <c r="G88" s="866"/>
      <c r="H88" s="866"/>
      <c r="I88" s="866"/>
      <c r="J88" s="866"/>
      <c r="K88" s="866"/>
      <c r="L88" s="866"/>
      <c r="M88" s="866"/>
      <c r="N88" s="866"/>
      <c r="O88" s="866"/>
      <c r="P88" s="867"/>
    </row>
    <row r="89" spans="1:16" s="14" customFormat="1" ht="12.75">
      <c r="A89" s="861"/>
      <c r="B89" s="865" t="s">
        <v>844</v>
      </c>
      <c r="C89" s="866"/>
      <c r="D89" s="866"/>
      <c r="E89" s="866"/>
      <c r="F89" s="866"/>
      <c r="G89" s="866"/>
      <c r="H89" s="866"/>
      <c r="I89" s="866"/>
      <c r="J89" s="866"/>
      <c r="K89" s="866"/>
      <c r="L89" s="866"/>
      <c r="M89" s="866"/>
      <c r="N89" s="866"/>
      <c r="O89" s="866"/>
      <c r="P89" s="867"/>
    </row>
    <row r="90" spans="1:16" s="14" customFormat="1" ht="12.75">
      <c r="A90" s="861"/>
      <c r="B90" s="97" t="s">
        <v>457</v>
      </c>
      <c r="C90" s="586" t="s">
        <v>845</v>
      </c>
      <c r="D90" s="281">
        <f>D91+D92</f>
        <v>242371</v>
      </c>
      <c r="E90" s="281">
        <f aca="true" t="shared" si="27" ref="E90:P90">E91+E92</f>
        <v>36357</v>
      </c>
      <c r="F90" s="281">
        <f t="shared" si="27"/>
        <v>206014</v>
      </c>
      <c r="G90" s="281">
        <f t="shared" si="27"/>
        <v>137966</v>
      </c>
      <c r="H90" s="281">
        <f t="shared" si="27"/>
        <v>20696</v>
      </c>
      <c r="I90" s="281">
        <f t="shared" si="27"/>
        <v>0</v>
      </c>
      <c r="J90" s="281">
        <f t="shared" si="27"/>
        <v>0</v>
      </c>
      <c r="K90" s="281">
        <f t="shared" si="27"/>
        <v>20696</v>
      </c>
      <c r="L90" s="281">
        <f t="shared" si="27"/>
        <v>117270</v>
      </c>
      <c r="M90" s="281">
        <f t="shared" si="27"/>
        <v>0</v>
      </c>
      <c r="N90" s="281">
        <f t="shared" si="27"/>
        <v>0</v>
      </c>
      <c r="O90" s="281">
        <f t="shared" si="27"/>
        <v>0</v>
      </c>
      <c r="P90" s="484">
        <f t="shared" si="27"/>
        <v>117270</v>
      </c>
    </row>
    <row r="91" spans="1:16" s="14" customFormat="1" ht="12.75">
      <c r="A91" s="861"/>
      <c r="B91" s="8" t="s">
        <v>161</v>
      </c>
      <c r="C91" s="69"/>
      <c r="D91" s="487">
        <f>E91+F91</f>
        <v>104405</v>
      </c>
      <c r="E91" s="487">
        <v>15661</v>
      </c>
      <c r="F91" s="487">
        <v>88744</v>
      </c>
      <c r="G91" s="487"/>
      <c r="H91" s="487"/>
      <c r="I91" s="485"/>
      <c r="J91" s="485"/>
      <c r="K91" s="485"/>
      <c r="L91" s="487"/>
      <c r="M91" s="485"/>
      <c r="N91" s="485"/>
      <c r="O91" s="485"/>
      <c r="P91" s="430"/>
    </row>
    <row r="92" spans="1:16" s="14" customFormat="1" ht="12.75">
      <c r="A92" s="861"/>
      <c r="B92" s="8" t="s">
        <v>152</v>
      </c>
      <c r="C92" s="69"/>
      <c r="D92" s="487">
        <f>E92+F92</f>
        <v>137966</v>
      </c>
      <c r="E92" s="487">
        <f>H92</f>
        <v>20696</v>
      </c>
      <c r="F92" s="487">
        <f>L92</f>
        <v>117270</v>
      </c>
      <c r="G92" s="487">
        <f>H92+L92</f>
        <v>137966</v>
      </c>
      <c r="H92" s="487">
        <f>K92</f>
        <v>20696</v>
      </c>
      <c r="I92" s="485"/>
      <c r="J92" s="485"/>
      <c r="K92" s="485">
        <f>SUM(K93:K106)</f>
        <v>20696</v>
      </c>
      <c r="L92" s="487">
        <f>P92</f>
        <v>117270</v>
      </c>
      <c r="M92" s="485"/>
      <c r="N92" s="485"/>
      <c r="O92" s="485"/>
      <c r="P92" s="430">
        <f>SUM(P93:P106)</f>
        <v>117270</v>
      </c>
    </row>
    <row r="93" spans="1:16" s="14" customFormat="1" ht="12.75">
      <c r="A93" s="861"/>
      <c r="B93" s="69" t="s">
        <v>309</v>
      </c>
      <c r="C93" s="69" t="s">
        <v>835</v>
      </c>
      <c r="D93" s="487">
        <f aca="true" t="shared" si="28" ref="D93:D106">E93+F93</f>
        <v>9950</v>
      </c>
      <c r="E93" s="487">
        <f aca="true" t="shared" si="29" ref="E93:E106">H93</f>
        <v>0</v>
      </c>
      <c r="F93" s="487">
        <f aca="true" t="shared" si="30" ref="F93:F106">L93</f>
        <v>9950</v>
      </c>
      <c r="G93" s="487">
        <f aca="true" t="shared" si="31" ref="G93:G106">H93+L93</f>
        <v>9950</v>
      </c>
      <c r="H93" s="487">
        <f aca="true" t="shared" si="32" ref="H93:H106">K93</f>
        <v>0</v>
      </c>
      <c r="I93" s="485"/>
      <c r="J93" s="485"/>
      <c r="K93" s="485"/>
      <c r="L93" s="487">
        <f aca="true" t="shared" si="33" ref="L93:L106">P93</f>
        <v>9950</v>
      </c>
      <c r="M93" s="485"/>
      <c r="N93" s="485"/>
      <c r="O93" s="485"/>
      <c r="P93" s="430">
        <v>9950</v>
      </c>
    </row>
    <row r="94" spans="1:16" s="14" customFormat="1" ht="12.75">
      <c r="A94" s="861"/>
      <c r="B94" s="69" t="s">
        <v>309</v>
      </c>
      <c r="C94" s="69" t="s">
        <v>846</v>
      </c>
      <c r="D94" s="487">
        <f t="shared" si="28"/>
        <v>1756</v>
      </c>
      <c r="E94" s="487">
        <f t="shared" si="29"/>
        <v>1756</v>
      </c>
      <c r="F94" s="487">
        <f t="shared" si="30"/>
        <v>0</v>
      </c>
      <c r="G94" s="487">
        <f t="shared" si="31"/>
        <v>1756</v>
      </c>
      <c r="H94" s="487">
        <f t="shared" si="32"/>
        <v>1756</v>
      </c>
      <c r="I94" s="485"/>
      <c r="J94" s="485"/>
      <c r="K94" s="485">
        <v>1756</v>
      </c>
      <c r="L94" s="487">
        <f t="shared" si="33"/>
        <v>0</v>
      </c>
      <c r="M94" s="485"/>
      <c r="N94" s="485"/>
      <c r="O94" s="485"/>
      <c r="P94" s="430"/>
    </row>
    <row r="95" spans="1:16" s="14" customFormat="1" ht="12.75">
      <c r="A95" s="861"/>
      <c r="B95" s="68" t="s">
        <v>70</v>
      </c>
      <c r="C95" s="69" t="s">
        <v>822</v>
      </c>
      <c r="D95" s="487">
        <f t="shared" si="28"/>
        <v>5167</v>
      </c>
      <c r="E95" s="487">
        <f t="shared" si="29"/>
        <v>0</v>
      </c>
      <c r="F95" s="487">
        <f t="shared" si="30"/>
        <v>5167</v>
      </c>
      <c r="G95" s="487">
        <f t="shared" si="31"/>
        <v>5167</v>
      </c>
      <c r="H95" s="487">
        <f t="shared" si="32"/>
        <v>0</v>
      </c>
      <c r="I95" s="485"/>
      <c r="J95" s="485"/>
      <c r="K95" s="485"/>
      <c r="L95" s="487">
        <f t="shared" si="33"/>
        <v>5167</v>
      </c>
      <c r="M95" s="485"/>
      <c r="N95" s="485"/>
      <c r="O95" s="485"/>
      <c r="P95" s="430">
        <v>5167</v>
      </c>
    </row>
    <row r="96" spans="1:16" s="14" customFormat="1" ht="12.75">
      <c r="A96" s="861"/>
      <c r="B96" s="68" t="s">
        <v>70</v>
      </c>
      <c r="C96" s="69" t="s">
        <v>847</v>
      </c>
      <c r="D96" s="487">
        <f t="shared" si="28"/>
        <v>912</v>
      </c>
      <c r="E96" s="487">
        <f t="shared" si="29"/>
        <v>912</v>
      </c>
      <c r="F96" s="487">
        <f t="shared" si="30"/>
        <v>0</v>
      </c>
      <c r="G96" s="487">
        <f t="shared" si="31"/>
        <v>912</v>
      </c>
      <c r="H96" s="487">
        <f t="shared" si="32"/>
        <v>912</v>
      </c>
      <c r="I96" s="485"/>
      <c r="J96" s="485"/>
      <c r="K96" s="485">
        <v>912</v>
      </c>
      <c r="L96" s="487">
        <f t="shared" si="33"/>
        <v>0</v>
      </c>
      <c r="M96" s="485"/>
      <c r="N96" s="485"/>
      <c r="O96" s="485"/>
      <c r="P96" s="430"/>
    </row>
    <row r="97" spans="1:16" s="14" customFormat="1" ht="12.75">
      <c r="A97" s="861"/>
      <c r="B97" s="68" t="s">
        <v>9</v>
      </c>
      <c r="C97" s="69" t="s">
        <v>823</v>
      </c>
      <c r="D97" s="487">
        <f t="shared" si="28"/>
        <v>820</v>
      </c>
      <c r="E97" s="487">
        <f t="shared" si="29"/>
        <v>0</v>
      </c>
      <c r="F97" s="487">
        <f t="shared" si="30"/>
        <v>820</v>
      </c>
      <c r="G97" s="487">
        <f t="shared" si="31"/>
        <v>820</v>
      </c>
      <c r="H97" s="487">
        <f t="shared" si="32"/>
        <v>0</v>
      </c>
      <c r="I97" s="485"/>
      <c r="J97" s="485"/>
      <c r="K97" s="485"/>
      <c r="L97" s="487">
        <f t="shared" si="33"/>
        <v>820</v>
      </c>
      <c r="M97" s="485"/>
      <c r="N97" s="485"/>
      <c r="O97" s="485"/>
      <c r="P97" s="430">
        <v>820</v>
      </c>
    </row>
    <row r="98" spans="1:16" s="14" customFormat="1" ht="12.75">
      <c r="A98" s="861"/>
      <c r="B98" s="68" t="s">
        <v>9</v>
      </c>
      <c r="C98" s="69" t="s">
        <v>848</v>
      </c>
      <c r="D98" s="487">
        <f t="shared" si="28"/>
        <v>145</v>
      </c>
      <c r="E98" s="487">
        <f t="shared" si="29"/>
        <v>145</v>
      </c>
      <c r="F98" s="487">
        <f t="shared" si="30"/>
        <v>0</v>
      </c>
      <c r="G98" s="487">
        <f t="shared" si="31"/>
        <v>145</v>
      </c>
      <c r="H98" s="487">
        <f t="shared" si="32"/>
        <v>145</v>
      </c>
      <c r="I98" s="485"/>
      <c r="J98" s="485"/>
      <c r="K98" s="485">
        <v>145</v>
      </c>
      <c r="L98" s="487">
        <f t="shared" si="33"/>
        <v>0</v>
      </c>
      <c r="M98" s="485"/>
      <c r="N98" s="485"/>
      <c r="O98" s="485"/>
      <c r="P98" s="430"/>
    </row>
    <row r="99" spans="1:16" s="14" customFormat="1" ht="12.75">
      <c r="A99" s="861"/>
      <c r="B99" s="68" t="s">
        <v>309</v>
      </c>
      <c r="C99" s="69" t="s">
        <v>824</v>
      </c>
      <c r="D99" s="487">
        <f t="shared" si="28"/>
        <v>76798</v>
      </c>
      <c r="E99" s="487">
        <f t="shared" si="29"/>
        <v>0</v>
      </c>
      <c r="F99" s="487">
        <f t="shared" si="30"/>
        <v>76798</v>
      </c>
      <c r="G99" s="487">
        <f t="shared" si="31"/>
        <v>76798</v>
      </c>
      <c r="H99" s="487">
        <f t="shared" si="32"/>
        <v>0</v>
      </c>
      <c r="I99" s="485"/>
      <c r="J99" s="485"/>
      <c r="K99" s="485"/>
      <c r="L99" s="487">
        <f t="shared" si="33"/>
        <v>76798</v>
      </c>
      <c r="M99" s="485"/>
      <c r="N99" s="485"/>
      <c r="O99" s="485"/>
      <c r="P99" s="430">
        <v>76798</v>
      </c>
    </row>
    <row r="100" spans="1:16" s="14" customFormat="1" ht="12.75">
      <c r="A100" s="861"/>
      <c r="B100" s="68" t="s">
        <v>309</v>
      </c>
      <c r="C100" s="69" t="s">
        <v>849</v>
      </c>
      <c r="D100" s="487">
        <f t="shared" si="28"/>
        <v>13553</v>
      </c>
      <c r="E100" s="487">
        <f t="shared" si="29"/>
        <v>13553</v>
      </c>
      <c r="F100" s="487">
        <f t="shared" si="30"/>
        <v>0</v>
      </c>
      <c r="G100" s="487">
        <f t="shared" si="31"/>
        <v>13553</v>
      </c>
      <c r="H100" s="487">
        <f t="shared" si="32"/>
        <v>13553</v>
      </c>
      <c r="I100" s="485"/>
      <c r="J100" s="485"/>
      <c r="K100" s="485">
        <v>13553</v>
      </c>
      <c r="L100" s="487">
        <f t="shared" si="33"/>
        <v>0</v>
      </c>
      <c r="M100" s="485"/>
      <c r="N100" s="485"/>
      <c r="O100" s="485"/>
      <c r="P100" s="430"/>
    </row>
    <row r="101" spans="1:16" s="14" customFormat="1" ht="12.75">
      <c r="A101" s="861"/>
      <c r="B101" s="68" t="s">
        <v>11</v>
      </c>
      <c r="C101" s="69" t="s">
        <v>825</v>
      </c>
      <c r="D101" s="487">
        <f t="shared" si="28"/>
        <v>5525</v>
      </c>
      <c r="E101" s="487">
        <f t="shared" si="29"/>
        <v>0</v>
      </c>
      <c r="F101" s="487">
        <f t="shared" si="30"/>
        <v>5525</v>
      </c>
      <c r="G101" s="487">
        <f t="shared" si="31"/>
        <v>5525</v>
      </c>
      <c r="H101" s="487">
        <f t="shared" si="32"/>
        <v>0</v>
      </c>
      <c r="I101" s="485"/>
      <c r="J101" s="485"/>
      <c r="K101" s="485"/>
      <c r="L101" s="487">
        <f t="shared" si="33"/>
        <v>5525</v>
      </c>
      <c r="M101" s="485"/>
      <c r="N101" s="485"/>
      <c r="O101" s="485"/>
      <c r="P101" s="430">
        <v>5525</v>
      </c>
    </row>
    <row r="102" spans="1:16" s="14" customFormat="1" ht="12.75">
      <c r="A102" s="861"/>
      <c r="B102" s="68" t="s">
        <v>11</v>
      </c>
      <c r="C102" s="69" t="s">
        <v>850</v>
      </c>
      <c r="D102" s="487">
        <f t="shared" si="28"/>
        <v>975</v>
      </c>
      <c r="E102" s="487">
        <f t="shared" si="29"/>
        <v>975</v>
      </c>
      <c r="F102" s="487">
        <f t="shared" si="30"/>
        <v>0</v>
      </c>
      <c r="G102" s="487">
        <f t="shared" si="31"/>
        <v>975</v>
      </c>
      <c r="H102" s="487">
        <f t="shared" si="32"/>
        <v>975</v>
      </c>
      <c r="I102" s="485"/>
      <c r="J102" s="485"/>
      <c r="K102" s="485">
        <v>975</v>
      </c>
      <c r="L102" s="487">
        <f t="shared" si="33"/>
        <v>0</v>
      </c>
      <c r="M102" s="485"/>
      <c r="N102" s="485"/>
      <c r="O102" s="485"/>
      <c r="P102" s="430"/>
    </row>
    <row r="103" spans="1:16" s="14" customFormat="1" ht="12.75">
      <c r="A103" s="861"/>
      <c r="B103" s="70" t="s">
        <v>95</v>
      </c>
      <c r="C103" s="69" t="s">
        <v>827</v>
      </c>
      <c r="D103" s="487">
        <f t="shared" si="28"/>
        <v>18551</v>
      </c>
      <c r="E103" s="487">
        <f t="shared" si="29"/>
        <v>0</v>
      </c>
      <c r="F103" s="487">
        <f t="shared" si="30"/>
        <v>18551</v>
      </c>
      <c r="G103" s="487">
        <f t="shared" si="31"/>
        <v>18551</v>
      </c>
      <c r="H103" s="487">
        <f t="shared" si="32"/>
        <v>0</v>
      </c>
      <c r="I103" s="485"/>
      <c r="J103" s="485"/>
      <c r="K103" s="485"/>
      <c r="L103" s="487">
        <f t="shared" si="33"/>
        <v>18551</v>
      </c>
      <c r="M103" s="485"/>
      <c r="N103" s="485"/>
      <c r="O103" s="485"/>
      <c r="P103" s="430">
        <v>18551</v>
      </c>
    </row>
    <row r="104" spans="1:16" s="14" customFormat="1" ht="12.75">
      <c r="A104" s="861"/>
      <c r="B104" s="70" t="s">
        <v>95</v>
      </c>
      <c r="C104" s="69" t="s">
        <v>851</v>
      </c>
      <c r="D104" s="487">
        <f t="shared" si="28"/>
        <v>3274</v>
      </c>
      <c r="E104" s="487">
        <f t="shared" si="29"/>
        <v>3274</v>
      </c>
      <c r="F104" s="487">
        <f t="shared" si="30"/>
        <v>0</v>
      </c>
      <c r="G104" s="487">
        <f t="shared" si="31"/>
        <v>3274</v>
      </c>
      <c r="H104" s="487">
        <f t="shared" si="32"/>
        <v>3274</v>
      </c>
      <c r="I104" s="485"/>
      <c r="J104" s="485"/>
      <c r="K104" s="485">
        <v>3274</v>
      </c>
      <c r="L104" s="487">
        <f t="shared" si="33"/>
        <v>0</v>
      </c>
      <c r="M104" s="485"/>
      <c r="N104" s="485"/>
      <c r="O104" s="485"/>
      <c r="P104" s="430"/>
    </row>
    <row r="105" spans="1:16" s="14" customFormat="1" ht="12.75">
      <c r="A105" s="861"/>
      <c r="B105" s="68" t="s">
        <v>260</v>
      </c>
      <c r="C105" s="69" t="s">
        <v>828</v>
      </c>
      <c r="D105" s="487">
        <f t="shared" si="28"/>
        <v>459</v>
      </c>
      <c r="E105" s="487">
        <f t="shared" si="29"/>
        <v>0</v>
      </c>
      <c r="F105" s="487">
        <f t="shared" si="30"/>
        <v>459</v>
      </c>
      <c r="G105" s="487">
        <f t="shared" si="31"/>
        <v>459</v>
      </c>
      <c r="H105" s="487">
        <f t="shared" si="32"/>
        <v>0</v>
      </c>
      <c r="I105" s="485"/>
      <c r="J105" s="485"/>
      <c r="K105" s="485"/>
      <c r="L105" s="487">
        <f t="shared" si="33"/>
        <v>459</v>
      </c>
      <c r="M105" s="485"/>
      <c r="N105" s="485"/>
      <c r="O105" s="485"/>
      <c r="P105" s="430">
        <v>459</v>
      </c>
    </row>
    <row r="106" spans="1:16" s="14" customFormat="1" ht="12.75">
      <c r="A106" s="861"/>
      <c r="B106" s="68" t="s">
        <v>260</v>
      </c>
      <c r="C106" s="69" t="s">
        <v>852</v>
      </c>
      <c r="D106" s="487">
        <f t="shared" si="28"/>
        <v>81</v>
      </c>
      <c r="E106" s="487">
        <f t="shared" si="29"/>
        <v>81</v>
      </c>
      <c r="F106" s="487">
        <f t="shared" si="30"/>
        <v>0</v>
      </c>
      <c r="G106" s="487">
        <f t="shared" si="31"/>
        <v>81</v>
      </c>
      <c r="H106" s="487">
        <f t="shared" si="32"/>
        <v>81</v>
      </c>
      <c r="I106" s="485"/>
      <c r="J106" s="485"/>
      <c r="K106" s="485">
        <v>81</v>
      </c>
      <c r="L106" s="487">
        <f t="shared" si="33"/>
        <v>0</v>
      </c>
      <c r="M106" s="485"/>
      <c r="N106" s="485"/>
      <c r="O106" s="485"/>
      <c r="P106" s="430"/>
    </row>
    <row r="107" spans="1:16" s="14" customFormat="1" ht="12.75">
      <c r="A107" s="861" t="s">
        <v>853</v>
      </c>
      <c r="B107" s="887" t="s">
        <v>854</v>
      </c>
      <c r="C107" s="888"/>
      <c r="D107" s="888"/>
      <c r="E107" s="888"/>
      <c r="F107" s="888"/>
      <c r="G107" s="888"/>
      <c r="H107" s="888"/>
      <c r="I107" s="888"/>
      <c r="J107" s="888"/>
      <c r="K107" s="888"/>
      <c r="L107" s="888"/>
      <c r="M107" s="888"/>
      <c r="N107" s="888"/>
      <c r="O107" s="888"/>
      <c r="P107" s="889"/>
    </row>
    <row r="108" spans="1:16" s="14" customFormat="1" ht="12.75">
      <c r="A108" s="861"/>
      <c r="B108" s="865" t="s">
        <v>855</v>
      </c>
      <c r="C108" s="866"/>
      <c r="D108" s="866"/>
      <c r="E108" s="866"/>
      <c r="F108" s="866"/>
      <c r="G108" s="866"/>
      <c r="H108" s="866"/>
      <c r="I108" s="866"/>
      <c r="J108" s="866"/>
      <c r="K108" s="866"/>
      <c r="L108" s="866"/>
      <c r="M108" s="866"/>
      <c r="N108" s="866"/>
      <c r="O108" s="866"/>
      <c r="P108" s="867"/>
    </row>
    <row r="109" spans="1:16" s="14" customFormat="1" ht="12.75">
      <c r="A109" s="861"/>
      <c r="B109" s="865" t="s">
        <v>856</v>
      </c>
      <c r="C109" s="866"/>
      <c r="D109" s="866"/>
      <c r="E109" s="866"/>
      <c r="F109" s="866"/>
      <c r="G109" s="866"/>
      <c r="H109" s="866"/>
      <c r="I109" s="866"/>
      <c r="J109" s="866"/>
      <c r="K109" s="866"/>
      <c r="L109" s="866"/>
      <c r="M109" s="866"/>
      <c r="N109" s="866"/>
      <c r="O109" s="866"/>
      <c r="P109" s="867"/>
    </row>
    <row r="110" spans="1:16" s="14" customFormat="1" ht="12.75">
      <c r="A110" s="861"/>
      <c r="B110" s="865" t="s">
        <v>864</v>
      </c>
      <c r="C110" s="866"/>
      <c r="D110" s="866"/>
      <c r="E110" s="866"/>
      <c r="F110" s="866"/>
      <c r="G110" s="866"/>
      <c r="H110" s="866"/>
      <c r="I110" s="866"/>
      <c r="J110" s="866"/>
      <c r="K110" s="866"/>
      <c r="L110" s="866"/>
      <c r="M110" s="866"/>
      <c r="N110" s="866"/>
      <c r="O110" s="866"/>
      <c r="P110" s="867"/>
    </row>
    <row r="111" spans="1:16" s="14" customFormat="1" ht="12.75">
      <c r="A111" s="861"/>
      <c r="B111" s="97" t="s">
        <v>457</v>
      </c>
      <c r="C111" s="586" t="s">
        <v>845</v>
      </c>
      <c r="D111" s="281">
        <f>D112+D113</f>
        <v>338785</v>
      </c>
      <c r="E111" s="281">
        <f aca="true" t="shared" si="34" ref="E111:P111">E112+E113</f>
        <v>50824</v>
      </c>
      <c r="F111" s="281">
        <f t="shared" si="34"/>
        <v>287961</v>
      </c>
      <c r="G111" s="281">
        <f t="shared" si="34"/>
        <v>287885</v>
      </c>
      <c r="H111" s="281">
        <f t="shared" si="34"/>
        <v>43187</v>
      </c>
      <c r="I111" s="281">
        <f t="shared" si="34"/>
        <v>0</v>
      </c>
      <c r="J111" s="281">
        <f t="shared" si="34"/>
        <v>0</v>
      </c>
      <c r="K111" s="281">
        <f t="shared" si="34"/>
        <v>43187</v>
      </c>
      <c r="L111" s="281">
        <f t="shared" si="34"/>
        <v>244698</v>
      </c>
      <c r="M111" s="281">
        <f t="shared" si="34"/>
        <v>0</v>
      </c>
      <c r="N111" s="281">
        <f t="shared" si="34"/>
        <v>0</v>
      </c>
      <c r="O111" s="281">
        <f t="shared" si="34"/>
        <v>0</v>
      </c>
      <c r="P111" s="484">
        <f t="shared" si="34"/>
        <v>244698</v>
      </c>
    </row>
    <row r="112" spans="1:16" s="14" customFormat="1" ht="12.75">
      <c r="A112" s="861"/>
      <c r="B112" s="8" t="s">
        <v>161</v>
      </c>
      <c r="C112" s="69"/>
      <c r="D112" s="487">
        <f>E112+F112</f>
        <v>50900</v>
      </c>
      <c r="E112" s="487">
        <v>7637</v>
      </c>
      <c r="F112" s="487">
        <v>43263</v>
      </c>
      <c r="G112" s="487"/>
      <c r="H112" s="487"/>
      <c r="I112" s="485"/>
      <c r="J112" s="485"/>
      <c r="K112" s="485"/>
      <c r="L112" s="487"/>
      <c r="M112" s="485"/>
      <c r="N112" s="485"/>
      <c r="O112" s="485"/>
      <c r="P112" s="430"/>
    </row>
    <row r="113" spans="1:16" s="14" customFormat="1" ht="12.75">
      <c r="A113" s="861"/>
      <c r="B113" s="8" t="s">
        <v>152</v>
      </c>
      <c r="C113" s="69"/>
      <c r="D113" s="487">
        <f>E113+F113</f>
        <v>287885</v>
      </c>
      <c r="E113" s="487">
        <f>H113</f>
        <v>43187</v>
      </c>
      <c r="F113" s="487">
        <f>L113</f>
        <v>244698</v>
      </c>
      <c r="G113" s="487">
        <f>H113+L113</f>
        <v>287885</v>
      </c>
      <c r="H113" s="487">
        <f>K113</f>
        <v>43187</v>
      </c>
      <c r="I113" s="487">
        <f aca="true" t="shared" si="35" ref="I113:P113">SUM(I114:I135)</f>
        <v>0</v>
      </c>
      <c r="J113" s="487">
        <f t="shared" si="35"/>
        <v>0</v>
      </c>
      <c r="K113" s="487">
        <f t="shared" si="35"/>
        <v>43187</v>
      </c>
      <c r="L113" s="487">
        <f t="shared" si="35"/>
        <v>244698</v>
      </c>
      <c r="M113" s="487">
        <f t="shared" si="35"/>
        <v>0</v>
      </c>
      <c r="N113" s="487">
        <f t="shared" si="35"/>
        <v>0</v>
      </c>
      <c r="O113" s="487">
        <f t="shared" si="35"/>
        <v>0</v>
      </c>
      <c r="P113" s="488">
        <f t="shared" si="35"/>
        <v>244698</v>
      </c>
    </row>
    <row r="114" spans="1:16" s="14" customFormat="1" ht="12.75">
      <c r="A114" s="861"/>
      <c r="B114" s="69" t="s">
        <v>309</v>
      </c>
      <c r="C114" s="69" t="s">
        <v>835</v>
      </c>
      <c r="D114" s="487">
        <f aca="true" t="shared" si="36" ref="D114:D135">E114+F114</f>
        <v>15028</v>
      </c>
      <c r="E114" s="487">
        <f aca="true" t="shared" si="37" ref="E114:E135">H114</f>
        <v>0</v>
      </c>
      <c r="F114" s="487">
        <f aca="true" t="shared" si="38" ref="F114:F135">L114</f>
        <v>15028</v>
      </c>
      <c r="G114" s="487">
        <f aca="true" t="shared" si="39" ref="G114:G135">H114+L114</f>
        <v>15028</v>
      </c>
      <c r="H114" s="487">
        <f aca="true" t="shared" si="40" ref="H114:H135">K114</f>
        <v>0</v>
      </c>
      <c r="I114" s="485"/>
      <c r="J114" s="485"/>
      <c r="K114" s="485"/>
      <c r="L114" s="487">
        <f>P114</f>
        <v>15028</v>
      </c>
      <c r="M114" s="485"/>
      <c r="N114" s="485"/>
      <c r="O114" s="485"/>
      <c r="P114" s="430">
        <v>15028</v>
      </c>
    </row>
    <row r="115" spans="1:16" s="14" customFormat="1" ht="12.75">
      <c r="A115" s="861"/>
      <c r="B115" s="69" t="s">
        <v>309</v>
      </c>
      <c r="C115" s="69" t="s">
        <v>846</v>
      </c>
      <c r="D115" s="487">
        <f t="shared" si="36"/>
        <v>2652</v>
      </c>
      <c r="E115" s="487">
        <f t="shared" si="37"/>
        <v>2652</v>
      </c>
      <c r="F115" s="487">
        <f t="shared" si="38"/>
        <v>0</v>
      </c>
      <c r="G115" s="487">
        <f t="shared" si="39"/>
        <v>2652</v>
      </c>
      <c r="H115" s="487">
        <f t="shared" si="40"/>
        <v>2652</v>
      </c>
      <c r="I115" s="485"/>
      <c r="J115" s="485"/>
      <c r="K115" s="485">
        <v>2652</v>
      </c>
      <c r="L115" s="487">
        <f aca="true" t="shared" si="41" ref="L115:L135">P115</f>
        <v>0</v>
      </c>
      <c r="M115" s="485"/>
      <c r="N115" s="485"/>
      <c r="O115" s="485"/>
      <c r="P115" s="430"/>
    </row>
    <row r="116" spans="1:16" s="14" customFormat="1" ht="12.75">
      <c r="A116" s="861"/>
      <c r="B116" s="68" t="s">
        <v>70</v>
      </c>
      <c r="C116" s="69" t="s">
        <v>822</v>
      </c>
      <c r="D116" s="487">
        <f t="shared" si="36"/>
        <v>10602</v>
      </c>
      <c r="E116" s="487">
        <f t="shared" si="37"/>
        <v>0</v>
      </c>
      <c r="F116" s="487">
        <f t="shared" si="38"/>
        <v>10602</v>
      </c>
      <c r="G116" s="487">
        <f t="shared" si="39"/>
        <v>10602</v>
      </c>
      <c r="H116" s="487">
        <f t="shared" si="40"/>
        <v>0</v>
      </c>
      <c r="I116" s="485"/>
      <c r="J116" s="485"/>
      <c r="K116" s="485"/>
      <c r="L116" s="487">
        <f t="shared" si="41"/>
        <v>10602</v>
      </c>
      <c r="M116" s="485"/>
      <c r="N116" s="485"/>
      <c r="O116" s="485"/>
      <c r="P116" s="430">
        <v>10602</v>
      </c>
    </row>
    <row r="117" spans="1:16" s="14" customFormat="1" ht="12.75">
      <c r="A117" s="861"/>
      <c r="B117" s="68" t="s">
        <v>70</v>
      </c>
      <c r="C117" s="69" t="s">
        <v>847</v>
      </c>
      <c r="D117" s="487">
        <f t="shared" si="36"/>
        <v>1875</v>
      </c>
      <c r="E117" s="487">
        <f t="shared" si="37"/>
        <v>1875</v>
      </c>
      <c r="F117" s="487">
        <f t="shared" si="38"/>
        <v>0</v>
      </c>
      <c r="G117" s="487">
        <f t="shared" si="39"/>
        <v>1875</v>
      </c>
      <c r="H117" s="487">
        <f t="shared" si="40"/>
        <v>1875</v>
      </c>
      <c r="I117" s="485"/>
      <c r="J117" s="485"/>
      <c r="K117" s="485">
        <v>1875</v>
      </c>
      <c r="L117" s="487">
        <f t="shared" si="41"/>
        <v>0</v>
      </c>
      <c r="M117" s="485"/>
      <c r="N117" s="485"/>
      <c r="O117" s="485"/>
      <c r="P117" s="430"/>
    </row>
    <row r="118" spans="1:16" s="14" customFormat="1" ht="12.75">
      <c r="A118" s="861"/>
      <c r="B118" s="68" t="s">
        <v>9</v>
      </c>
      <c r="C118" s="69" t="s">
        <v>823</v>
      </c>
      <c r="D118" s="487">
        <f t="shared" si="36"/>
        <v>1711</v>
      </c>
      <c r="E118" s="487">
        <f t="shared" si="37"/>
        <v>0</v>
      </c>
      <c r="F118" s="487">
        <f t="shared" si="38"/>
        <v>1711</v>
      </c>
      <c r="G118" s="487">
        <f t="shared" si="39"/>
        <v>1711</v>
      </c>
      <c r="H118" s="487">
        <f t="shared" si="40"/>
        <v>0</v>
      </c>
      <c r="I118" s="485"/>
      <c r="J118" s="485"/>
      <c r="K118" s="485"/>
      <c r="L118" s="487">
        <f t="shared" si="41"/>
        <v>1711</v>
      </c>
      <c r="M118" s="485"/>
      <c r="N118" s="485"/>
      <c r="O118" s="485"/>
      <c r="P118" s="430">
        <v>1711</v>
      </c>
    </row>
    <row r="119" spans="1:16" s="14" customFormat="1" ht="12.75">
      <c r="A119" s="861"/>
      <c r="B119" s="68" t="s">
        <v>9</v>
      </c>
      <c r="C119" s="69" t="s">
        <v>848</v>
      </c>
      <c r="D119" s="487">
        <f t="shared" si="36"/>
        <v>302</v>
      </c>
      <c r="E119" s="487">
        <f t="shared" si="37"/>
        <v>302</v>
      </c>
      <c r="F119" s="487">
        <f t="shared" si="38"/>
        <v>0</v>
      </c>
      <c r="G119" s="487">
        <f t="shared" si="39"/>
        <v>302</v>
      </c>
      <c r="H119" s="487">
        <f t="shared" si="40"/>
        <v>302</v>
      </c>
      <c r="I119" s="485"/>
      <c r="J119" s="485"/>
      <c r="K119" s="485">
        <v>302</v>
      </c>
      <c r="L119" s="487">
        <f t="shared" si="41"/>
        <v>0</v>
      </c>
      <c r="M119" s="485"/>
      <c r="N119" s="485"/>
      <c r="O119" s="485"/>
      <c r="P119" s="430"/>
    </row>
    <row r="120" spans="1:16" s="14" customFormat="1" ht="12.75">
      <c r="A120" s="861"/>
      <c r="B120" s="68" t="s">
        <v>309</v>
      </c>
      <c r="C120" s="69" t="s">
        <v>824</v>
      </c>
      <c r="D120" s="487">
        <f t="shared" si="36"/>
        <v>73975</v>
      </c>
      <c r="E120" s="487">
        <f t="shared" si="37"/>
        <v>0</v>
      </c>
      <c r="F120" s="487">
        <f t="shared" si="38"/>
        <v>73975</v>
      </c>
      <c r="G120" s="487">
        <f t="shared" si="39"/>
        <v>73975</v>
      </c>
      <c r="H120" s="487">
        <f t="shared" si="40"/>
        <v>0</v>
      </c>
      <c r="I120" s="485"/>
      <c r="J120" s="485"/>
      <c r="K120" s="485"/>
      <c r="L120" s="487">
        <f t="shared" si="41"/>
        <v>73975</v>
      </c>
      <c r="M120" s="485"/>
      <c r="N120" s="485"/>
      <c r="O120" s="485"/>
      <c r="P120" s="430">
        <v>73975</v>
      </c>
    </row>
    <row r="121" spans="1:16" s="14" customFormat="1" ht="12.75">
      <c r="A121" s="861"/>
      <c r="B121" s="68" t="s">
        <v>309</v>
      </c>
      <c r="C121" s="69" t="s">
        <v>849</v>
      </c>
      <c r="D121" s="487">
        <f t="shared" si="36"/>
        <v>13055</v>
      </c>
      <c r="E121" s="487">
        <f t="shared" si="37"/>
        <v>13055</v>
      </c>
      <c r="F121" s="487">
        <f t="shared" si="38"/>
        <v>0</v>
      </c>
      <c r="G121" s="487">
        <f t="shared" si="39"/>
        <v>13055</v>
      </c>
      <c r="H121" s="487">
        <f t="shared" si="40"/>
        <v>13055</v>
      </c>
      <c r="I121" s="485"/>
      <c r="J121" s="485"/>
      <c r="K121" s="485">
        <v>13055</v>
      </c>
      <c r="L121" s="487">
        <f t="shared" si="41"/>
        <v>0</v>
      </c>
      <c r="M121" s="485"/>
      <c r="N121" s="485"/>
      <c r="O121" s="485"/>
      <c r="P121" s="430"/>
    </row>
    <row r="122" spans="1:16" s="14" customFormat="1" ht="12.75">
      <c r="A122" s="861"/>
      <c r="B122" s="68" t="s">
        <v>11</v>
      </c>
      <c r="C122" s="69" t="s">
        <v>825</v>
      </c>
      <c r="D122" s="487">
        <f t="shared" si="36"/>
        <v>5168</v>
      </c>
      <c r="E122" s="487">
        <f t="shared" si="37"/>
        <v>0</v>
      </c>
      <c r="F122" s="487">
        <f t="shared" si="38"/>
        <v>5168</v>
      </c>
      <c r="G122" s="487">
        <f t="shared" si="39"/>
        <v>5168</v>
      </c>
      <c r="H122" s="487">
        <f t="shared" si="40"/>
        <v>0</v>
      </c>
      <c r="I122" s="485"/>
      <c r="J122" s="485"/>
      <c r="K122" s="485"/>
      <c r="L122" s="487">
        <f t="shared" si="41"/>
        <v>5168</v>
      </c>
      <c r="M122" s="485"/>
      <c r="N122" s="485"/>
      <c r="O122" s="485"/>
      <c r="P122" s="430">
        <v>5168</v>
      </c>
    </row>
    <row r="123" spans="1:16" s="14" customFormat="1" ht="12.75">
      <c r="A123" s="861"/>
      <c r="B123" s="68" t="s">
        <v>11</v>
      </c>
      <c r="C123" s="69" t="s">
        <v>850</v>
      </c>
      <c r="D123" s="487">
        <f t="shared" si="36"/>
        <v>912</v>
      </c>
      <c r="E123" s="487">
        <f t="shared" si="37"/>
        <v>912</v>
      </c>
      <c r="F123" s="487">
        <f t="shared" si="38"/>
        <v>0</v>
      </c>
      <c r="G123" s="487">
        <f t="shared" si="39"/>
        <v>912</v>
      </c>
      <c r="H123" s="487">
        <f t="shared" si="40"/>
        <v>912</v>
      </c>
      <c r="I123" s="485"/>
      <c r="J123" s="485"/>
      <c r="K123" s="485">
        <v>912</v>
      </c>
      <c r="L123" s="487">
        <f t="shared" si="41"/>
        <v>0</v>
      </c>
      <c r="M123" s="485"/>
      <c r="N123" s="485"/>
      <c r="O123" s="485"/>
      <c r="P123" s="430"/>
    </row>
    <row r="124" spans="1:16" s="14" customFormat="1" ht="12.75">
      <c r="A124" s="861"/>
      <c r="B124" s="70" t="s">
        <v>77</v>
      </c>
      <c r="C124" s="69" t="s">
        <v>858</v>
      </c>
      <c r="D124" s="487">
        <f t="shared" si="36"/>
        <v>3761</v>
      </c>
      <c r="E124" s="487">
        <f t="shared" si="37"/>
        <v>0</v>
      </c>
      <c r="F124" s="487">
        <f t="shared" si="38"/>
        <v>3761</v>
      </c>
      <c r="G124" s="487">
        <f t="shared" si="39"/>
        <v>3761</v>
      </c>
      <c r="H124" s="487">
        <f t="shared" si="40"/>
        <v>0</v>
      </c>
      <c r="I124" s="485"/>
      <c r="J124" s="485"/>
      <c r="K124" s="485"/>
      <c r="L124" s="487">
        <f t="shared" si="41"/>
        <v>3761</v>
      </c>
      <c r="M124" s="485"/>
      <c r="N124" s="485"/>
      <c r="O124" s="485"/>
      <c r="P124" s="430">
        <v>3761</v>
      </c>
    </row>
    <row r="125" spans="1:16" s="14" customFormat="1" ht="12.75">
      <c r="A125" s="861"/>
      <c r="B125" s="70" t="s">
        <v>77</v>
      </c>
      <c r="C125" s="69" t="s">
        <v>857</v>
      </c>
      <c r="D125" s="487">
        <f t="shared" si="36"/>
        <v>664</v>
      </c>
      <c r="E125" s="487">
        <f t="shared" si="37"/>
        <v>664</v>
      </c>
      <c r="F125" s="487">
        <f t="shared" si="38"/>
        <v>0</v>
      </c>
      <c r="G125" s="487">
        <f t="shared" si="39"/>
        <v>664</v>
      </c>
      <c r="H125" s="487">
        <f t="shared" si="40"/>
        <v>664</v>
      </c>
      <c r="I125" s="485"/>
      <c r="J125" s="485"/>
      <c r="K125" s="485">
        <v>664</v>
      </c>
      <c r="L125" s="487">
        <f t="shared" si="41"/>
        <v>0</v>
      </c>
      <c r="M125" s="485"/>
      <c r="N125" s="485"/>
      <c r="O125" s="485"/>
      <c r="P125" s="430"/>
    </row>
    <row r="126" spans="1:16" s="14" customFormat="1" ht="12.75">
      <c r="A126" s="861"/>
      <c r="B126" s="70" t="s">
        <v>95</v>
      </c>
      <c r="C126" s="69" t="s">
        <v>827</v>
      </c>
      <c r="D126" s="487">
        <f t="shared" si="36"/>
        <v>127313</v>
      </c>
      <c r="E126" s="487">
        <f t="shared" si="37"/>
        <v>0</v>
      </c>
      <c r="F126" s="487">
        <f t="shared" si="38"/>
        <v>127313</v>
      </c>
      <c r="G126" s="487">
        <f t="shared" si="39"/>
        <v>127313</v>
      </c>
      <c r="H126" s="487">
        <f t="shared" si="40"/>
        <v>0</v>
      </c>
      <c r="I126" s="485"/>
      <c r="J126" s="485"/>
      <c r="K126" s="485"/>
      <c r="L126" s="487">
        <f t="shared" si="41"/>
        <v>127313</v>
      </c>
      <c r="M126" s="485"/>
      <c r="N126" s="485"/>
      <c r="O126" s="485"/>
      <c r="P126" s="430">
        <v>127313</v>
      </c>
    </row>
    <row r="127" spans="1:16" s="14" customFormat="1" ht="12.75">
      <c r="A127" s="861"/>
      <c r="B127" s="70" t="s">
        <v>95</v>
      </c>
      <c r="C127" s="69" t="s">
        <v>851</v>
      </c>
      <c r="D127" s="487">
        <f t="shared" si="36"/>
        <v>22467</v>
      </c>
      <c r="E127" s="487">
        <f t="shared" si="37"/>
        <v>22467</v>
      </c>
      <c r="F127" s="487">
        <f t="shared" si="38"/>
        <v>0</v>
      </c>
      <c r="G127" s="487">
        <f t="shared" si="39"/>
        <v>22467</v>
      </c>
      <c r="H127" s="487">
        <f t="shared" si="40"/>
        <v>22467</v>
      </c>
      <c r="I127" s="485"/>
      <c r="J127" s="485"/>
      <c r="K127" s="485">
        <v>22467</v>
      </c>
      <c r="L127" s="487">
        <f t="shared" si="41"/>
        <v>0</v>
      </c>
      <c r="M127" s="485"/>
      <c r="N127" s="485"/>
      <c r="O127" s="485"/>
      <c r="P127" s="430"/>
    </row>
    <row r="128" spans="1:16" s="14" customFormat="1" ht="12.75">
      <c r="A128" s="861"/>
      <c r="B128" s="70" t="s">
        <v>258</v>
      </c>
      <c r="C128" s="69" t="s">
        <v>859</v>
      </c>
      <c r="D128" s="487">
        <f t="shared" si="36"/>
        <v>816</v>
      </c>
      <c r="E128" s="487">
        <f t="shared" si="37"/>
        <v>0</v>
      </c>
      <c r="F128" s="487">
        <f t="shared" si="38"/>
        <v>816</v>
      </c>
      <c r="G128" s="487">
        <f t="shared" si="39"/>
        <v>816</v>
      </c>
      <c r="H128" s="487">
        <f t="shared" si="40"/>
        <v>0</v>
      </c>
      <c r="I128" s="485"/>
      <c r="J128" s="485"/>
      <c r="K128" s="485"/>
      <c r="L128" s="487">
        <f t="shared" si="41"/>
        <v>816</v>
      </c>
      <c r="M128" s="485"/>
      <c r="N128" s="485"/>
      <c r="O128" s="485"/>
      <c r="P128" s="430">
        <v>816</v>
      </c>
    </row>
    <row r="129" spans="1:16" s="14" customFormat="1" ht="12.75">
      <c r="A129" s="861"/>
      <c r="B129" s="70" t="s">
        <v>258</v>
      </c>
      <c r="C129" s="69" t="s">
        <v>860</v>
      </c>
      <c r="D129" s="487">
        <f t="shared" si="36"/>
        <v>144</v>
      </c>
      <c r="E129" s="487">
        <f t="shared" si="37"/>
        <v>144</v>
      </c>
      <c r="F129" s="487">
        <f t="shared" si="38"/>
        <v>0</v>
      </c>
      <c r="G129" s="487">
        <f t="shared" si="39"/>
        <v>144</v>
      </c>
      <c r="H129" s="487">
        <f t="shared" si="40"/>
        <v>144</v>
      </c>
      <c r="I129" s="485"/>
      <c r="J129" s="485"/>
      <c r="K129" s="485">
        <v>144</v>
      </c>
      <c r="L129" s="487">
        <f t="shared" si="41"/>
        <v>0</v>
      </c>
      <c r="M129" s="485"/>
      <c r="N129" s="485"/>
      <c r="O129" s="485"/>
      <c r="P129" s="430"/>
    </row>
    <row r="130" spans="1:16" s="14" customFormat="1" ht="22.5">
      <c r="A130" s="861"/>
      <c r="B130" s="68" t="s">
        <v>269</v>
      </c>
      <c r="C130" s="69" t="s">
        <v>861</v>
      </c>
      <c r="D130" s="487">
        <f t="shared" si="36"/>
        <v>2720</v>
      </c>
      <c r="E130" s="487">
        <f t="shared" si="37"/>
        <v>0</v>
      </c>
      <c r="F130" s="487">
        <f t="shared" si="38"/>
        <v>2720</v>
      </c>
      <c r="G130" s="487">
        <f t="shared" si="39"/>
        <v>2720</v>
      </c>
      <c r="H130" s="487">
        <f t="shared" si="40"/>
        <v>0</v>
      </c>
      <c r="I130" s="485"/>
      <c r="J130" s="485"/>
      <c r="K130" s="485"/>
      <c r="L130" s="487">
        <f t="shared" si="41"/>
        <v>2720</v>
      </c>
      <c r="M130" s="485"/>
      <c r="N130" s="485"/>
      <c r="O130" s="485"/>
      <c r="P130" s="430">
        <v>2720</v>
      </c>
    </row>
    <row r="131" spans="1:16" s="14" customFormat="1" ht="22.5">
      <c r="A131" s="861"/>
      <c r="B131" s="68" t="s">
        <v>269</v>
      </c>
      <c r="C131" s="69" t="s">
        <v>862</v>
      </c>
      <c r="D131" s="487">
        <f t="shared" si="36"/>
        <v>480</v>
      </c>
      <c r="E131" s="487">
        <f t="shared" si="37"/>
        <v>480</v>
      </c>
      <c r="F131" s="487">
        <f t="shared" si="38"/>
        <v>0</v>
      </c>
      <c r="G131" s="487">
        <f t="shared" si="39"/>
        <v>480</v>
      </c>
      <c r="H131" s="487">
        <f t="shared" si="40"/>
        <v>480</v>
      </c>
      <c r="I131" s="485"/>
      <c r="J131" s="485"/>
      <c r="K131" s="485">
        <v>480</v>
      </c>
      <c r="L131" s="487">
        <f t="shared" si="41"/>
        <v>0</v>
      </c>
      <c r="M131" s="485"/>
      <c r="N131" s="485"/>
      <c r="O131" s="485"/>
      <c r="P131" s="430"/>
    </row>
    <row r="132" spans="1:16" s="14" customFormat="1" ht="12.75">
      <c r="A132" s="861"/>
      <c r="B132" s="68" t="s">
        <v>260</v>
      </c>
      <c r="C132" s="69" t="s">
        <v>828</v>
      </c>
      <c r="D132" s="487">
        <f t="shared" si="36"/>
        <v>204</v>
      </c>
      <c r="E132" s="487">
        <f t="shared" si="37"/>
        <v>0</v>
      </c>
      <c r="F132" s="487">
        <f t="shared" si="38"/>
        <v>204</v>
      </c>
      <c r="G132" s="487">
        <f t="shared" si="39"/>
        <v>204</v>
      </c>
      <c r="H132" s="487">
        <f t="shared" si="40"/>
        <v>0</v>
      </c>
      <c r="I132" s="485"/>
      <c r="J132" s="485"/>
      <c r="K132" s="485"/>
      <c r="L132" s="487">
        <f t="shared" si="41"/>
        <v>204</v>
      </c>
      <c r="M132" s="485"/>
      <c r="N132" s="485"/>
      <c r="O132" s="485"/>
      <c r="P132" s="430">
        <v>204</v>
      </c>
    </row>
    <row r="133" spans="1:16" s="14" customFormat="1" ht="12.75">
      <c r="A133" s="861"/>
      <c r="B133" s="68" t="s">
        <v>260</v>
      </c>
      <c r="C133" s="69" t="s">
        <v>852</v>
      </c>
      <c r="D133" s="487">
        <f t="shared" si="36"/>
        <v>36</v>
      </c>
      <c r="E133" s="487">
        <f t="shared" si="37"/>
        <v>36</v>
      </c>
      <c r="F133" s="487">
        <f t="shared" si="38"/>
        <v>0</v>
      </c>
      <c r="G133" s="487">
        <f t="shared" si="39"/>
        <v>36</v>
      </c>
      <c r="H133" s="487">
        <f t="shared" si="40"/>
        <v>36</v>
      </c>
      <c r="I133" s="485"/>
      <c r="J133" s="485"/>
      <c r="K133" s="485">
        <v>36</v>
      </c>
      <c r="L133" s="487">
        <f t="shared" si="41"/>
        <v>0</v>
      </c>
      <c r="M133" s="485"/>
      <c r="N133" s="485"/>
      <c r="O133" s="485"/>
      <c r="P133" s="430"/>
    </row>
    <row r="134" spans="1:16" s="14" customFormat="1" ht="12.75">
      <c r="A134" s="861"/>
      <c r="B134" s="68" t="s">
        <v>946</v>
      </c>
      <c r="C134" s="69" t="s">
        <v>829</v>
      </c>
      <c r="D134" s="487">
        <f t="shared" si="36"/>
        <v>3400</v>
      </c>
      <c r="E134" s="487">
        <f t="shared" si="37"/>
        <v>0</v>
      </c>
      <c r="F134" s="487">
        <f t="shared" si="38"/>
        <v>3400</v>
      </c>
      <c r="G134" s="487">
        <f t="shared" si="39"/>
        <v>3400</v>
      </c>
      <c r="H134" s="487">
        <f t="shared" si="40"/>
        <v>0</v>
      </c>
      <c r="I134" s="485"/>
      <c r="J134" s="485"/>
      <c r="K134" s="485"/>
      <c r="L134" s="487">
        <f t="shared" si="41"/>
        <v>3400</v>
      </c>
      <c r="M134" s="485"/>
      <c r="N134" s="485"/>
      <c r="O134" s="485"/>
      <c r="P134" s="430">
        <v>3400</v>
      </c>
    </row>
    <row r="135" spans="1:16" s="14" customFormat="1" ht="12.75">
      <c r="A135" s="861"/>
      <c r="B135" s="68" t="s">
        <v>946</v>
      </c>
      <c r="C135" s="69" t="s">
        <v>863</v>
      </c>
      <c r="D135" s="487">
        <f t="shared" si="36"/>
        <v>600</v>
      </c>
      <c r="E135" s="487">
        <f t="shared" si="37"/>
        <v>600</v>
      </c>
      <c r="F135" s="487">
        <f t="shared" si="38"/>
        <v>0</v>
      </c>
      <c r="G135" s="487">
        <f t="shared" si="39"/>
        <v>600</v>
      </c>
      <c r="H135" s="487">
        <f t="shared" si="40"/>
        <v>600</v>
      </c>
      <c r="I135" s="485"/>
      <c r="J135" s="485"/>
      <c r="K135" s="485">
        <v>600</v>
      </c>
      <c r="L135" s="487">
        <f t="shared" si="41"/>
        <v>0</v>
      </c>
      <c r="M135" s="485"/>
      <c r="N135" s="485"/>
      <c r="O135" s="485"/>
      <c r="P135" s="430"/>
    </row>
    <row r="136" spans="1:16" s="14" customFormat="1" ht="12.75">
      <c r="A136" s="860" t="s">
        <v>865</v>
      </c>
      <c r="B136" s="863" t="s">
        <v>866</v>
      </c>
      <c r="C136" s="863"/>
      <c r="D136" s="863"/>
      <c r="E136" s="863"/>
      <c r="F136" s="863"/>
      <c r="G136" s="863"/>
      <c r="H136" s="863"/>
      <c r="I136" s="863"/>
      <c r="J136" s="863"/>
      <c r="K136" s="863"/>
      <c r="L136" s="863"/>
      <c r="M136" s="863"/>
      <c r="N136" s="863"/>
      <c r="O136" s="863"/>
      <c r="P136" s="864"/>
    </row>
    <row r="137" spans="1:16" s="14" customFormat="1" ht="12.75">
      <c r="A137" s="861"/>
      <c r="B137" s="865" t="s">
        <v>867</v>
      </c>
      <c r="C137" s="866"/>
      <c r="D137" s="866"/>
      <c r="E137" s="866"/>
      <c r="F137" s="866"/>
      <c r="G137" s="866"/>
      <c r="H137" s="866"/>
      <c r="I137" s="866"/>
      <c r="J137" s="866"/>
      <c r="K137" s="866"/>
      <c r="L137" s="866"/>
      <c r="M137" s="866"/>
      <c r="N137" s="866"/>
      <c r="O137" s="866"/>
      <c r="P137" s="867"/>
    </row>
    <row r="138" spans="1:16" s="14" customFormat="1" ht="12.75">
      <c r="A138" s="861"/>
      <c r="B138" s="97" t="s">
        <v>457</v>
      </c>
      <c r="C138" s="476" t="s">
        <v>868</v>
      </c>
      <c r="D138" s="281">
        <f>D139+D140</f>
        <v>56168</v>
      </c>
      <c r="E138" s="281">
        <f aca="true" t="shared" si="42" ref="E138:P138">E139+E140</f>
        <v>0</v>
      </c>
      <c r="F138" s="281">
        <f t="shared" si="42"/>
        <v>56168</v>
      </c>
      <c r="G138" s="281">
        <f>G139+G140</f>
        <v>3737</v>
      </c>
      <c r="H138" s="281">
        <f t="shared" si="42"/>
        <v>0</v>
      </c>
      <c r="I138" s="281">
        <f t="shared" si="42"/>
        <v>0</v>
      </c>
      <c r="J138" s="281">
        <f t="shared" si="42"/>
        <v>0</v>
      </c>
      <c r="K138" s="281">
        <f t="shared" si="42"/>
        <v>0</v>
      </c>
      <c r="L138" s="281">
        <f t="shared" si="42"/>
        <v>3737</v>
      </c>
      <c r="M138" s="281">
        <f t="shared" si="42"/>
        <v>0</v>
      </c>
      <c r="N138" s="281">
        <f t="shared" si="42"/>
        <v>0</v>
      </c>
      <c r="O138" s="281">
        <f t="shared" si="42"/>
        <v>0</v>
      </c>
      <c r="P138" s="484">
        <f t="shared" si="42"/>
        <v>3737</v>
      </c>
    </row>
    <row r="139" spans="1:16" s="14" customFormat="1" ht="12.75">
      <c r="A139" s="861"/>
      <c r="B139" s="8" t="s">
        <v>161</v>
      </c>
      <c r="C139" s="8"/>
      <c r="D139" s="487">
        <f>F139</f>
        <v>52431</v>
      </c>
      <c r="E139" s="487"/>
      <c r="F139" s="487">
        <v>52431</v>
      </c>
      <c r="G139" s="487"/>
      <c r="H139" s="487">
        <f>I139+J139+K139</f>
        <v>0</v>
      </c>
      <c r="I139" s="485"/>
      <c r="J139" s="485"/>
      <c r="K139" s="485"/>
      <c r="L139" s="487">
        <f>P139+O139+N139+M139</f>
        <v>0</v>
      </c>
      <c r="M139" s="485"/>
      <c r="N139" s="485"/>
      <c r="O139" s="485"/>
      <c r="P139" s="430"/>
    </row>
    <row r="140" spans="1:16" s="14" customFormat="1" ht="12.75">
      <c r="A140" s="861"/>
      <c r="B140" s="8" t="s">
        <v>152</v>
      </c>
      <c r="C140" s="8"/>
      <c r="D140" s="487">
        <f>F140</f>
        <v>3737</v>
      </c>
      <c r="E140" s="487"/>
      <c r="F140" s="487">
        <f>L140</f>
        <v>3737</v>
      </c>
      <c r="G140" s="487">
        <f>L140</f>
        <v>3737</v>
      </c>
      <c r="H140" s="487">
        <f>I140+J140+K140</f>
        <v>0</v>
      </c>
      <c r="I140" s="485"/>
      <c r="J140" s="485"/>
      <c r="K140" s="485"/>
      <c r="L140" s="487">
        <f>P140</f>
        <v>3737</v>
      </c>
      <c r="M140" s="485"/>
      <c r="N140" s="485"/>
      <c r="O140" s="485"/>
      <c r="P140" s="430">
        <f>P141+P142+P143</f>
        <v>3737</v>
      </c>
    </row>
    <row r="141" spans="1:16" s="14" customFormat="1" ht="12.75">
      <c r="A141" s="861"/>
      <c r="B141" s="68" t="s">
        <v>11</v>
      </c>
      <c r="C141" s="489" t="s">
        <v>869</v>
      </c>
      <c r="D141" s="487">
        <f>F141</f>
        <v>114</v>
      </c>
      <c r="E141" s="494"/>
      <c r="F141" s="487">
        <f>L141</f>
        <v>114</v>
      </c>
      <c r="G141" s="487">
        <f>L141</f>
        <v>114</v>
      </c>
      <c r="H141" s="487">
        <f>I141+J141+K141</f>
        <v>0</v>
      </c>
      <c r="I141" s="490"/>
      <c r="J141" s="490"/>
      <c r="K141" s="490"/>
      <c r="L141" s="487">
        <f>P141</f>
        <v>114</v>
      </c>
      <c r="M141" s="490"/>
      <c r="N141" s="490"/>
      <c r="O141" s="490"/>
      <c r="P141" s="443">
        <f>'Z 2 '!E720</f>
        <v>114</v>
      </c>
    </row>
    <row r="142" spans="1:16" s="14" customFormat="1" ht="12.75">
      <c r="A142" s="861"/>
      <c r="B142" s="70" t="s">
        <v>95</v>
      </c>
      <c r="C142" s="489" t="s">
        <v>870</v>
      </c>
      <c r="D142" s="487">
        <f>F142</f>
        <v>2869</v>
      </c>
      <c r="E142" s="494"/>
      <c r="F142" s="487">
        <f>L142</f>
        <v>2869</v>
      </c>
      <c r="G142" s="487">
        <f>L142</f>
        <v>2869</v>
      </c>
      <c r="H142" s="487">
        <f>I142+J142+K142</f>
        <v>0</v>
      </c>
      <c r="I142" s="490"/>
      <c r="J142" s="490"/>
      <c r="K142" s="490"/>
      <c r="L142" s="487">
        <f>P142</f>
        <v>2869</v>
      </c>
      <c r="M142" s="490"/>
      <c r="N142" s="490"/>
      <c r="O142" s="490"/>
      <c r="P142" s="443">
        <f>'Z 2 '!E721</f>
        <v>2869</v>
      </c>
    </row>
    <row r="143" spans="1:16" s="14" customFormat="1" ht="13.5" thickBot="1">
      <c r="A143" s="862"/>
      <c r="B143" s="68" t="s">
        <v>671</v>
      </c>
      <c r="C143" s="489" t="s">
        <v>871</v>
      </c>
      <c r="D143" s="487">
        <f>F143</f>
        <v>754</v>
      </c>
      <c r="E143" s="494"/>
      <c r="F143" s="487">
        <f>L143</f>
        <v>754</v>
      </c>
      <c r="G143" s="487">
        <f>L143</f>
        <v>754</v>
      </c>
      <c r="H143" s="487">
        <f>I143+J143+K143</f>
        <v>0</v>
      </c>
      <c r="I143" s="490"/>
      <c r="J143" s="490"/>
      <c r="K143" s="490"/>
      <c r="L143" s="487">
        <f>P143</f>
        <v>754</v>
      </c>
      <c r="M143" s="490"/>
      <c r="N143" s="490"/>
      <c r="O143" s="490"/>
      <c r="P143" s="443">
        <f>'Z 2 '!E722</f>
        <v>754</v>
      </c>
    </row>
    <row r="144" spans="1:16" s="14" customFormat="1" ht="26.25" customHeight="1" thickBot="1">
      <c r="A144" s="477"/>
      <c r="B144" s="495" t="s">
        <v>164</v>
      </c>
      <c r="C144" s="495"/>
      <c r="D144" s="496">
        <f aca="true" t="shared" si="43" ref="D144:P144">D11+D19</f>
        <v>2580777</v>
      </c>
      <c r="E144" s="496">
        <f t="shared" si="43"/>
        <v>270162</v>
      </c>
      <c r="F144" s="496">
        <f t="shared" si="43"/>
        <v>2310615</v>
      </c>
      <c r="G144" s="496">
        <f t="shared" si="43"/>
        <v>1372526</v>
      </c>
      <c r="H144" s="496">
        <f t="shared" si="43"/>
        <v>160249</v>
      </c>
      <c r="I144" s="496">
        <f t="shared" si="43"/>
        <v>0</v>
      </c>
      <c r="J144" s="496">
        <f t="shared" si="43"/>
        <v>0</v>
      </c>
      <c r="K144" s="496">
        <f t="shared" si="43"/>
        <v>163230</v>
      </c>
      <c r="L144" s="496">
        <f t="shared" si="43"/>
        <v>1209296</v>
      </c>
      <c r="M144" s="496">
        <f t="shared" si="43"/>
        <v>0</v>
      </c>
      <c r="N144" s="496">
        <f t="shared" si="43"/>
        <v>0</v>
      </c>
      <c r="O144" s="496">
        <f t="shared" si="43"/>
        <v>0</v>
      </c>
      <c r="P144" s="437">
        <f t="shared" si="43"/>
        <v>1209296</v>
      </c>
    </row>
    <row r="145" spans="1:16" ht="13.5" customHeight="1">
      <c r="A145" s="72"/>
      <c r="B145" s="66"/>
      <c r="C145" s="66"/>
      <c r="D145" s="101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</row>
    <row r="146" spans="1:16" ht="15.75" customHeight="1">
      <c r="A146" s="72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95"/>
      <c r="M146" s="95"/>
      <c r="N146" s="95"/>
      <c r="O146" s="66"/>
      <c r="P146" s="66"/>
    </row>
    <row r="147" spans="1:16" ht="24.75" customHeight="1">
      <c r="A147" s="72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  <row r="179" ht="12.75">
      <c r="A179" s="14"/>
    </row>
    <row r="180" ht="12.75">
      <c r="A180" s="14"/>
    </row>
    <row r="181" ht="12.75">
      <c r="A181" s="14"/>
    </row>
    <row r="182" ht="12.75">
      <c r="A182" s="14"/>
    </row>
    <row r="183" ht="12.75">
      <c r="A183" s="14"/>
    </row>
    <row r="184" ht="12.75">
      <c r="A184" s="14"/>
    </row>
    <row r="185" ht="12.75">
      <c r="A185" s="14"/>
    </row>
    <row r="186" ht="12.75">
      <c r="A186" s="14"/>
    </row>
    <row r="187" ht="12.75">
      <c r="A187" s="14"/>
    </row>
    <row r="188" ht="12.75">
      <c r="A188" s="14"/>
    </row>
    <row r="189" ht="12.75">
      <c r="A189" s="14"/>
    </row>
    <row r="190" ht="12.75">
      <c r="A190" s="14"/>
    </row>
    <row r="191" ht="12.75">
      <c r="A191" s="14"/>
    </row>
    <row r="192" ht="12.75">
      <c r="A192" s="14"/>
    </row>
    <row r="193" ht="12.75">
      <c r="A193" s="14"/>
    </row>
    <row r="194" ht="12.75">
      <c r="A194" s="14"/>
    </row>
    <row r="195" ht="12.75">
      <c r="A195" s="14"/>
    </row>
    <row r="196" ht="12.75">
      <c r="A196" s="14"/>
    </row>
    <row r="197" ht="12.75">
      <c r="A197" s="14"/>
    </row>
    <row r="198" ht="12.75">
      <c r="A198" s="14"/>
    </row>
    <row r="199" ht="12.75">
      <c r="A199" s="14"/>
    </row>
    <row r="200" ht="12.75">
      <c r="A200" s="14"/>
    </row>
    <row r="201" ht="12.75">
      <c r="A201" s="14"/>
    </row>
    <row r="202" ht="12.75">
      <c r="A202" s="14"/>
    </row>
    <row r="203" ht="12.75">
      <c r="A203" s="14"/>
    </row>
    <row r="204" ht="12.75">
      <c r="A204" s="14"/>
    </row>
    <row r="205" ht="12.75">
      <c r="A205" s="14"/>
    </row>
    <row r="206" ht="12.75">
      <c r="A206" s="14"/>
    </row>
    <row r="207" ht="12.75">
      <c r="A207" s="14"/>
    </row>
    <row r="208" ht="12.75">
      <c r="A208" s="14"/>
    </row>
    <row r="209" ht="12.75">
      <c r="A209" s="14"/>
    </row>
    <row r="210" ht="12.75">
      <c r="A210" s="14"/>
    </row>
    <row r="211" ht="12.75">
      <c r="A211" s="14"/>
    </row>
    <row r="212" ht="12.75">
      <c r="A212" s="14"/>
    </row>
    <row r="213" ht="12.75">
      <c r="A213" s="14"/>
    </row>
    <row r="214" ht="12.75">
      <c r="A214" s="14"/>
    </row>
    <row r="215" ht="12.75">
      <c r="A215" s="14"/>
    </row>
    <row r="216" ht="12.75">
      <c r="A216" s="14"/>
    </row>
    <row r="217" ht="12.75">
      <c r="A217" s="14"/>
    </row>
    <row r="218" ht="12.75">
      <c r="A218" s="14"/>
    </row>
    <row r="219" ht="12.75">
      <c r="A219" s="14"/>
    </row>
    <row r="220" ht="12.75">
      <c r="A220" s="14"/>
    </row>
    <row r="221" ht="12.75">
      <c r="A221" s="14"/>
    </row>
    <row r="222" ht="12.75">
      <c r="A222" s="14"/>
    </row>
    <row r="223" ht="12.75">
      <c r="A223" s="14"/>
    </row>
    <row r="224" ht="12.75">
      <c r="A224" s="14"/>
    </row>
    <row r="225" ht="12.75">
      <c r="A225" s="14"/>
    </row>
    <row r="226" ht="12.75">
      <c r="A226" s="14"/>
    </row>
    <row r="227" ht="12.75">
      <c r="A227" s="14"/>
    </row>
    <row r="228" ht="12.75">
      <c r="A228" s="14"/>
    </row>
    <row r="229" ht="12.75">
      <c r="A229" s="14"/>
    </row>
    <row r="230" ht="12.75">
      <c r="A230" s="14"/>
    </row>
    <row r="231" ht="12.75">
      <c r="A231" s="14"/>
    </row>
    <row r="232" ht="12.75">
      <c r="A232" s="14"/>
    </row>
    <row r="233" ht="12.75">
      <c r="A233" s="14"/>
    </row>
    <row r="234" ht="12.75">
      <c r="A234" s="14"/>
    </row>
    <row r="235" ht="12.75">
      <c r="A235" s="14"/>
    </row>
    <row r="236" ht="12.75">
      <c r="A236" s="14"/>
    </row>
    <row r="237" ht="12.75">
      <c r="A237" s="14"/>
    </row>
    <row r="238" ht="12.75">
      <c r="A238" s="14"/>
    </row>
    <row r="239" ht="12.75">
      <c r="A239" s="14"/>
    </row>
    <row r="240" ht="12.75">
      <c r="A240" s="14"/>
    </row>
    <row r="241" ht="12.75">
      <c r="A241" s="14"/>
    </row>
    <row r="242" ht="12.75">
      <c r="A242" s="14"/>
    </row>
    <row r="243" ht="12.75">
      <c r="A243" s="14"/>
    </row>
    <row r="244" ht="12.75">
      <c r="A244" s="14"/>
    </row>
    <row r="245" ht="12.75">
      <c r="A245" s="14"/>
    </row>
    <row r="246" ht="12.75">
      <c r="A246" s="14"/>
    </row>
    <row r="247" ht="12.75">
      <c r="A247" s="14"/>
    </row>
    <row r="248" ht="12.75">
      <c r="A248" s="14"/>
    </row>
    <row r="249" ht="12.75">
      <c r="A249" s="14"/>
    </row>
    <row r="250" ht="12.75">
      <c r="A250" s="14"/>
    </row>
    <row r="251" ht="12.75">
      <c r="A251" s="14"/>
    </row>
    <row r="252" ht="12.75">
      <c r="A252" s="14"/>
    </row>
    <row r="253" ht="12.75">
      <c r="A253" s="14"/>
    </row>
    <row r="254" ht="12.75">
      <c r="A254" s="14"/>
    </row>
    <row r="255" ht="12.75">
      <c r="A255" s="14"/>
    </row>
    <row r="256" ht="12.75">
      <c r="A256" s="14"/>
    </row>
    <row r="257" ht="12.75">
      <c r="A257" s="14"/>
    </row>
    <row r="258" ht="12.75">
      <c r="A258" s="14"/>
    </row>
    <row r="259" ht="12.75">
      <c r="A259" s="14"/>
    </row>
    <row r="260" ht="12.75">
      <c r="A260" s="14"/>
    </row>
    <row r="261" ht="12.75">
      <c r="A261" s="14"/>
    </row>
    <row r="262" ht="12.75">
      <c r="A262" s="14"/>
    </row>
    <row r="263" ht="12.75">
      <c r="A263" s="14"/>
    </row>
    <row r="264" ht="12.75">
      <c r="A264" s="14"/>
    </row>
    <row r="265" ht="12.75">
      <c r="A265" s="14"/>
    </row>
    <row r="266" ht="12.75">
      <c r="A266" s="14"/>
    </row>
    <row r="267" ht="12.75">
      <c r="A267" s="14"/>
    </row>
    <row r="268" ht="12.75">
      <c r="A268" s="14"/>
    </row>
    <row r="269" ht="12.75">
      <c r="A269" s="14"/>
    </row>
    <row r="270" ht="12.75">
      <c r="A270" s="14"/>
    </row>
    <row r="271" ht="12.75">
      <c r="A271" s="14"/>
    </row>
    <row r="272" ht="12.75">
      <c r="A272" s="14"/>
    </row>
    <row r="273" ht="12.75">
      <c r="A273" s="14"/>
    </row>
    <row r="274" ht="12.75">
      <c r="A274" s="14"/>
    </row>
    <row r="275" ht="12.75">
      <c r="A275" s="14"/>
    </row>
    <row r="276" ht="12.75">
      <c r="A276" s="14"/>
    </row>
    <row r="277" ht="12.75">
      <c r="A277" s="14"/>
    </row>
    <row r="278" ht="12.75">
      <c r="A278" s="14"/>
    </row>
    <row r="279" ht="12.75">
      <c r="A279" s="14"/>
    </row>
    <row r="280" ht="12.75">
      <c r="A280" s="14"/>
    </row>
    <row r="281" ht="12.75">
      <c r="A281" s="14"/>
    </row>
    <row r="282" ht="12.75">
      <c r="A282" s="14"/>
    </row>
    <row r="283" ht="12.75">
      <c r="A283" s="14"/>
    </row>
    <row r="284" ht="12.75">
      <c r="A284" s="14"/>
    </row>
    <row r="285" ht="12.75">
      <c r="A285" s="14"/>
    </row>
    <row r="286" ht="12.75">
      <c r="A286" s="14"/>
    </row>
    <row r="287" ht="12.75">
      <c r="A287" s="14"/>
    </row>
    <row r="288" ht="12.75">
      <c r="A288" s="14"/>
    </row>
    <row r="289" ht="12.75">
      <c r="A289" s="14"/>
    </row>
    <row r="290" ht="12.75">
      <c r="A290" s="14"/>
    </row>
    <row r="291" ht="12.75">
      <c r="A291" s="14"/>
    </row>
    <row r="292" ht="12.75">
      <c r="A292" s="14"/>
    </row>
    <row r="293" ht="12.75">
      <c r="A293" s="14"/>
    </row>
    <row r="294" ht="12.75">
      <c r="A294" s="14"/>
    </row>
    <row r="295" ht="12.75">
      <c r="A295" s="14"/>
    </row>
    <row r="296" ht="12.75">
      <c r="A296" s="14"/>
    </row>
    <row r="297" ht="12.75">
      <c r="A297" s="14"/>
    </row>
    <row r="298" ht="12.75">
      <c r="A298" s="14"/>
    </row>
    <row r="299" ht="12.75">
      <c r="A299" s="14"/>
    </row>
    <row r="300" ht="12.75">
      <c r="A300" s="14"/>
    </row>
    <row r="301" ht="12.75">
      <c r="A301" s="14"/>
    </row>
    <row r="302" ht="12.75">
      <c r="A302" s="14"/>
    </row>
    <row r="303" ht="12.75">
      <c r="A303" s="14"/>
    </row>
    <row r="304" ht="12.75">
      <c r="A304" s="14"/>
    </row>
    <row r="305" ht="12.75">
      <c r="A305" s="14"/>
    </row>
    <row r="306" ht="12.75">
      <c r="A306" s="14"/>
    </row>
    <row r="307" ht="12.75">
      <c r="A307" s="14"/>
    </row>
    <row r="308" ht="12.75">
      <c r="A308" s="14"/>
    </row>
    <row r="309" ht="12.75">
      <c r="A309" s="14"/>
    </row>
    <row r="310" ht="12.75">
      <c r="A310" s="14"/>
    </row>
    <row r="311" ht="12.75">
      <c r="A311" s="14"/>
    </row>
    <row r="312" ht="12.75">
      <c r="A312" s="14"/>
    </row>
    <row r="313" ht="12.75">
      <c r="A313" s="14"/>
    </row>
    <row r="314" ht="12.75">
      <c r="A314" s="14"/>
    </row>
    <row r="315" ht="12.75">
      <c r="A315" s="14"/>
    </row>
    <row r="316" ht="12.75">
      <c r="A316" s="14"/>
    </row>
    <row r="317" ht="12.75">
      <c r="A317" s="14"/>
    </row>
    <row r="318" ht="12.75">
      <c r="A318" s="14"/>
    </row>
    <row r="319" ht="12.75">
      <c r="A319" s="14"/>
    </row>
    <row r="320" ht="12.75">
      <c r="A320" s="14"/>
    </row>
    <row r="321" ht="12.75">
      <c r="A321" s="14"/>
    </row>
    <row r="322" ht="12.75">
      <c r="A322" s="14"/>
    </row>
    <row r="323" ht="12.75">
      <c r="A323" s="14"/>
    </row>
    <row r="324" ht="12.75">
      <c r="A324" s="14"/>
    </row>
    <row r="325" ht="12.75">
      <c r="A325" s="14"/>
    </row>
    <row r="326" ht="12.75">
      <c r="A326" s="14"/>
    </row>
    <row r="327" ht="12.75">
      <c r="A327" s="14"/>
    </row>
    <row r="328" ht="12.75">
      <c r="A328" s="14"/>
    </row>
    <row r="329" ht="12.75">
      <c r="A329" s="14"/>
    </row>
    <row r="330" ht="12.75">
      <c r="A330" s="14"/>
    </row>
    <row r="331" ht="12.75">
      <c r="A331" s="14"/>
    </row>
    <row r="332" ht="12.75">
      <c r="A332" s="14"/>
    </row>
    <row r="333" ht="12.75">
      <c r="A333" s="14"/>
    </row>
    <row r="334" ht="12.75">
      <c r="A334" s="14"/>
    </row>
    <row r="335" ht="12.75">
      <c r="A335" s="14"/>
    </row>
    <row r="336" ht="12.75">
      <c r="A336" s="14"/>
    </row>
    <row r="337" ht="12.75">
      <c r="A337" s="14"/>
    </row>
    <row r="338" ht="12.75">
      <c r="A338" s="14"/>
    </row>
    <row r="339" ht="12.75">
      <c r="A339" s="14"/>
    </row>
    <row r="340" ht="12.75">
      <c r="A340" s="14"/>
    </row>
    <row r="341" ht="12.75">
      <c r="A341" s="14"/>
    </row>
    <row r="342" ht="12.75">
      <c r="A342" s="14"/>
    </row>
    <row r="343" ht="12.75">
      <c r="A343" s="14"/>
    </row>
    <row r="344" ht="12.75">
      <c r="A344" s="14"/>
    </row>
    <row r="345" ht="12.75">
      <c r="A345" s="14"/>
    </row>
    <row r="346" ht="12.75">
      <c r="A346" s="14"/>
    </row>
    <row r="347" ht="12.75">
      <c r="A347" s="14"/>
    </row>
    <row r="348" ht="12.75">
      <c r="A348" s="14"/>
    </row>
    <row r="349" ht="12.75">
      <c r="A349" s="14"/>
    </row>
    <row r="350" ht="12.75">
      <c r="A350" s="14"/>
    </row>
    <row r="351" ht="12.75">
      <c r="A351" s="14"/>
    </row>
    <row r="352" ht="12.75">
      <c r="A352" s="14"/>
    </row>
    <row r="353" ht="12.75">
      <c r="A353" s="14"/>
    </row>
    <row r="354" ht="12.75">
      <c r="A354" s="14"/>
    </row>
    <row r="355" ht="12.75">
      <c r="A355" s="14"/>
    </row>
    <row r="356" ht="12.75">
      <c r="A356" s="14"/>
    </row>
    <row r="357" ht="12.75">
      <c r="A357" s="14"/>
    </row>
    <row r="358" ht="12.75">
      <c r="A358" s="14"/>
    </row>
    <row r="359" ht="12.75">
      <c r="A359" s="14"/>
    </row>
    <row r="360" ht="12.75">
      <c r="A360" s="14"/>
    </row>
    <row r="361" ht="12.75">
      <c r="A361" s="14"/>
    </row>
    <row r="362" ht="12.75">
      <c r="A362" s="14"/>
    </row>
    <row r="363" ht="12.75">
      <c r="A363" s="14"/>
    </row>
    <row r="364" ht="12.75">
      <c r="A364" s="14"/>
    </row>
    <row r="365" ht="12.75">
      <c r="A365" s="14"/>
    </row>
    <row r="366" ht="12.75">
      <c r="A366" s="14"/>
    </row>
    <row r="367" ht="12.75">
      <c r="A367" s="14"/>
    </row>
    <row r="368" ht="12.75">
      <c r="A368" s="14"/>
    </row>
    <row r="369" ht="12.75">
      <c r="A369" s="14"/>
    </row>
    <row r="370" ht="12.75">
      <c r="A370" s="14"/>
    </row>
    <row r="371" ht="12.75">
      <c r="A371" s="14"/>
    </row>
    <row r="372" ht="12.75">
      <c r="A372" s="14"/>
    </row>
    <row r="373" ht="12.75">
      <c r="A373" s="14"/>
    </row>
    <row r="374" ht="12.75">
      <c r="A374" s="14"/>
    </row>
    <row r="375" ht="12.75">
      <c r="A375" s="14"/>
    </row>
    <row r="376" ht="12.75">
      <c r="A376" s="14"/>
    </row>
    <row r="377" ht="12.75">
      <c r="A377" s="14"/>
    </row>
    <row r="378" ht="12.75">
      <c r="A378" s="14"/>
    </row>
    <row r="379" ht="12.75">
      <c r="A379" s="14"/>
    </row>
    <row r="380" ht="12.75">
      <c r="A380" s="14"/>
    </row>
    <row r="381" ht="12.75">
      <c r="A381" s="14"/>
    </row>
    <row r="382" ht="12.75">
      <c r="A382" s="14"/>
    </row>
    <row r="383" ht="12.75">
      <c r="A383" s="14"/>
    </row>
    <row r="384" ht="12.75">
      <c r="A384" s="14"/>
    </row>
    <row r="385" ht="12.75">
      <c r="A385" s="14"/>
    </row>
    <row r="386" ht="12.75">
      <c r="A386" s="14"/>
    </row>
    <row r="387" ht="12.75">
      <c r="A387" s="14"/>
    </row>
    <row r="388" ht="12.75">
      <c r="A388" s="14"/>
    </row>
    <row r="389" ht="12.75">
      <c r="A389" s="14"/>
    </row>
    <row r="390" ht="12.75">
      <c r="A390" s="14"/>
    </row>
    <row r="391" ht="12.75">
      <c r="A391" s="14"/>
    </row>
    <row r="392" ht="12.75">
      <c r="A392" s="14"/>
    </row>
    <row r="393" ht="12.75">
      <c r="A393" s="14"/>
    </row>
    <row r="394" ht="12.75">
      <c r="A394" s="14"/>
    </row>
    <row r="395" ht="12.75">
      <c r="A395" s="14"/>
    </row>
    <row r="396" ht="12.75">
      <c r="A396" s="14"/>
    </row>
    <row r="397" ht="12.75">
      <c r="A397" s="14"/>
    </row>
    <row r="398" ht="12.75">
      <c r="A398" s="14"/>
    </row>
    <row r="399" ht="12.75">
      <c r="A399" s="14"/>
    </row>
    <row r="400" ht="12.75">
      <c r="A400" s="14"/>
    </row>
    <row r="401" ht="12.75">
      <c r="A401" s="14"/>
    </row>
    <row r="402" ht="12.75">
      <c r="A402" s="14"/>
    </row>
    <row r="403" ht="12.75">
      <c r="A403" s="14"/>
    </row>
    <row r="404" ht="12.75">
      <c r="A404" s="14"/>
    </row>
    <row r="405" ht="12.75">
      <c r="A405" s="14"/>
    </row>
    <row r="406" ht="12.75">
      <c r="A406" s="14"/>
    </row>
    <row r="407" ht="12.75">
      <c r="A407" s="14"/>
    </row>
    <row r="408" ht="12.75">
      <c r="A408" s="14"/>
    </row>
    <row r="409" ht="12.75">
      <c r="A409" s="14"/>
    </row>
    <row r="410" ht="12.75">
      <c r="A410" s="14"/>
    </row>
    <row r="411" ht="12.75">
      <c r="A411" s="14"/>
    </row>
    <row r="412" ht="12.75">
      <c r="A412" s="14"/>
    </row>
    <row r="413" ht="12.75">
      <c r="A413" s="14"/>
    </row>
    <row r="414" ht="12.75">
      <c r="A414" s="14"/>
    </row>
    <row r="415" ht="12.75">
      <c r="A415" s="14"/>
    </row>
    <row r="416" ht="12.75">
      <c r="A416" s="14"/>
    </row>
    <row r="417" ht="12.75">
      <c r="A417" s="14"/>
    </row>
    <row r="418" ht="12.75">
      <c r="A418" s="14"/>
    </row>
    <row r="419" ht="12.75">
      <c r="A419" s="14"/>
    </row>
    <row r="420" ht="12.75">
      <c r="A420" s="14"/>
    </row>
    <row r="421" ht="12.75">
      <c r="A421" s="14"/>
    </row>
    <row r="422" ht="12.75">
      <c r="A422" s="14"/>
    </row>
    <row r="423" ht="12.75">
      <c r="A423" s="14"/>
    </row>
    <row r="424" ht="12.75">
      <c r="A424" s="14"/>
    </row>
    <row r="425" ht="12.75">
      <c r="A425" s="14"/>
    </row>
    <row r="426" ht="12.75">
      <c r="A426" s="14"/>
    </row>
    <row r="427" ht="12.75">
      <c r="A427" s="14"/>
    </row>
    <row r="428" ht="12.75">
      <c r="A428" s="14"/>
    </row>
    <row r="429" ht="12.75">
      <c r="A429" s="14"/>
    </row>
    <row r="430" ht="12.75">
      <c r="A430" s="14"/>
    </row>
    <row r="431" ht="12.75">
      <c r="A431" s="14"/>
    </row>
    <row r="432" ht="12.75">
      <c r="A432" s="14"/>
    </row>
    <row r="433" ht="12.75">
      <c r="A433" s="14"/>
    </row>
    <row r="434" ht="12.75">
      <c r="A434" s="14"/>
    </row>
    <row r="435" ht="12.75">
      <c r="A435" s="14"/>
    </row>
    <row r="436" ht="12.75">
      <c r="A436" s="14"/>
    </row>
    <row r="437" ht="12.75">
      <c r="A437" s="14"/>
    </row>
    <row r="438" ht="12.75">
      <c r="A438" s="14"/>
    </row>
    <row r="439" ht="12.75">
      <c r="A439" s="14"/>
    </row>
    <row r="440" ht="12.75">
      <c r="A440" s="14"/>
    </row>
    <row r="441" ht="12.75">
      <c r="A441" s="14"/>
    </row>
    <row r="442" ht="12.75">
      <c r="A442" s="14"/>
    </row>
    <row r="443" ht="12.75">
      <c r="A443" s="14"/>
    </row>
    <row r="444" ht="12.75">
      <c r="A444" s="14"/>
    </row>
    <row r="445" ht="12.75">
      <c r="A445" s="14"/>
    </row>
    <row r="446" ht="12.75">
      <c r="A446" s="14"/>
    </row>
    <row r="447" ht="12.75">
      <c r="A447" s="14"/>
    </row>
    <row r="448" ht="12.75">
      <c r="A448" s="14"/>
    </row>
    <row r="449" ht="12.75">
      <c r="A449" s="14"/>
    </row>
    <row r="450" ht="12.75">
      <c r="A450" s="14"/>
    </row>
    <row r="451" ht="12.75">
      <c r="A451" s="14"/>
    </row>
    <row r="452" ht="12.75">
      <c r="A452" s="14"/>
    </row>
    <row r="453" ht="12.75">
      <c r="A453" s="14"/>
    </row>
    <row r="454" ht="12.75">
      <c r="A454" s="14"/>
    </row>
    <row r="455" ht="12.75">
      <c r="A455" s="14"/>
    </row>
    <row r="456" ht="12.75">
      <c r="A456" s="14"/>
    </row>
    <row r="457" ht="12.75">
      <c r="A457" s="14"/>
    </row>
    <row r="458" ht="12.75">
      <c r="A458" s="14"/>
    </row>
    <row r="459" ht="12.75">
      <c r="A459" s="14"/>
    </row>
    <row r="460" ht="12.75">
      <c r="A460" s="14"/>
    </row>
    <row r="461" ht="12.75">
      <c r="A461" s="14"/>
    </row>
    <row r="462" ht="12.75">
      <c r="A462" s="14"/>
    </row>
    <row r="463" ht="12.75">
      <c r="A463" s="14"/>
    </row>
    <row r="464" ht="12.75">
      <c r="A464" s="14"/>
    </row>
    <row r="465" ht="12.75">
      <c r="A465" s="14"/>
    </row>
    <row r="466" ht="12.75">
      <c r="A466" s="14"/>
    </row>
    <row r="467" ht="12.75">
      <c r="A467" s="14"/>
    </row>
    <row r="468" ht="12.75">
      <c r="A468" s="14"/>
    </row>
    <row r="469" ht="12.75">
      <c r="A469" s="14"/>
    </row>
    <row r="470" ht="12.75">
      <c r="A470" s="14"/>
    </row>
    <row r="471" ht="12.75">
      <c r="A471" s="14"/>
    </row>
    <row r="472" ht="12.75">
      <c r="A472" s="14"/>
    </row>
    <row r="473" ht="12.75">
      <c r="A473" s="14"/>
    </row>
    <row r="474" ht="12.75">
      <c r="A474" s="14"/>
    </row>
    <row r="475" ht="12.75">
      <c r="A475" s="14"/>
    </row>
    <row r="476" ht="12.75">
      <c r="A476" s="14"/>
    </row>
    <row r="477" ht="12.75">
      <c r="A477" s="14"/>
    </row>
    <row r="478" ht="12.75">
      <c r="A478" s="14"/>
    </row>
    <row r="479" ht="12.75">
      <c r="A479" s="14"/>
    </row>
    <row r="480" ht="12.75">
      <c r="A480" s="14"/>
    </row>
    <row r="481" ht="12.75">
      <c r="A481" s="14"/>
    </row>
    <row r="482" ht="12.75">
      <c r="A482" s="14"/>
    </row>
    <row r="483" ht="12.75">
      <c r="A483" s="14"/>
    </row>
    <row r="484" ht="12.75">
      <c r="A484" s="14"/>
    </row>
    <row r="485" ht="12.75">
      <c r="A485" s="14"/>
    </row>
    <row r="486" ht="12.75">
      <c r="A486" s="14"/>
    </row>
    <row r="487" ht="12.75">
      <c r="A487" s="14"/>
    </row>
    <row r="488" ht="12.75">
      <c r="A488" s="14"/>
    </row>
    <row r="489" ht="12.75">
      <c r="A489" s="14"/>
    </row>
    <row r="490" ht="12.75">
      <c r="A490" s="14"/>
    </row>
    <row r="491" ht="12.75">
      <c r="A491" s="14"/>
    </row>
    <row r="492" ht="12.75">
      <c r="A492" s="14"/>
    </row>
    <row r="493" ht="12.75">
      <c r="A493" s="14"/>
    </row>
    <row r="494" ht="12.75">
      <c r="A494" s="14"/>
    </row>
    <row r="495" ht="12.75">
      <c r="A495" s="14"/>
    </row>
    <row r="496" ht="12.75">
      <c r="A496" s="14"/>
    </row>
    <row r="497" ht="12.75">
      <c r="A497" s="14"/>
    </row>
    <row r="498" ht="12.75">
      <c r="A498" s="14"/>
    </row>
    <row r="499" ht="12.75">
      <c r="A499" s="14"/>
    </row>
    <row r="500" ht="12.75">
      <c r="A500" s="14"/>
    </row>
    <row r="501" ht="12.75">
      <c r="A501" s="14"/>
    </row>
    <row r="502" ht="12.75">
      <c r="A502" s="14"/>
    </row>
    <row r="503" ht="12.75">
      <c r="A503" s="14"/>
    </row>
    <row r="504" ht="12.75">
      <c r="A504" s="14"/>
    </row>
    <row r="505" ht="12.75">
      <c r="A505" s="14"/>
    </row>
    <row r="506" ht="12.75">
      <c r="A506" s="14"/>
    </row>
    <row r="507" ht="12.75">
      <c r="A507" s="14"/>
    </row>
    <row r="508" ht="12.75">
      <c r="A508" s="14"/>
    </row>
    <row r="509" ht="12.75">
      <c r="A509" s="14"/>
    </row>
    <row r="510" ht="12.75">
      <c r="A510" s="14"/>
    </row>
    <row r="511" ht="12.75">
      <c r="A511" s="14"/>
    </row>
    <row r="512" ht="12.75">
      <c r="A512" s="14"/>
    </row>
    <row r="513" ht="12.75">
      <c r="A513" s="14"/>
    </row>
    <row r="514" ht="12.75">
      <c r="A514" s="14"/>
    </row>
    <row r="515" ht="12.75">
      <c r="A515" s="14"/>
    </row>
    <row r="516" ht="12.75">
      <c r="A516" s="14"/>
    </row>
    <row r="517" ht="12.75">
      <c r="A517" s="14"/>
    </row>
    <row r="518" ht="12.75">
      <c r="A518" s="14"/>
    </row>
    <row r="519" ht="12.75">
      <c r="A519" s="14"/>
    </row>
    <row r="520" ht="12.75">
      <c r="A520" s="14"/>
    </row>
    <row r="521" ht="12.75">
      <c r="A521" s="14"/>
    </row>
    <row r="522" ht="12.75">
      <c r="A522" s="14"/>
    </row>
    <row r="523" ht="12.75">
      <c r="A523" s="14"/>
    </row>
    <row r="524" ht="12.75">
      <c r="A524" s="14"/>
    </row>
    <row r="525" ht="12.75">
      <c r="A525" s="14"/>
    </row>
    <row r="526" ht="12.75">
      <c r="A526" s="14"/>
    </row>
    <row r="527" ht="12.75">
      <c r="A527" s="14"/>
    </row>
    <row r="528" ht="12.75">
      <c r="A528" s="14"/>
    </row>
    <row r="529" ht="12.75">
      <c r="A529" s="14"/>
    </row>
    <row r="530" ht="12.75">
      <c r="A530" s="14"/>
    </row>
    <row r="531" ht="12.75">
      <c r="A531" s="14"/>
    </row>
    <row r="532" ht="12.75">
      <c r="A532" s="14"/>
    </row>
    <row r="533" ht="12.75">
      <c r="A533" s="14"/>
    </row>
    <row r="534" ht="12.75">
      <c r="A534" s="14"/>
    </row>
    <row r="535" ht="12.75">
      <c r="A535" s="14"/>
    </row>
    <row r="536" ht="12.75">
      <c r="A536" s="14"/>
    </row>
    <row r="537" ht="12.75">
      <c r="A537" s="14"/>
    </row>
    <row r="538" ht="12.75">
      <c r="A538" s="14"/>
    </row>
    <row r="539" ht="12.75">
      <c r="A539" s="14"/>
    </row>
    <row r="540" ht="12.75">
      <c r="A540" s="14"/>
    </row>
    <row r="541" ht="12.75">
      <c r="A541" s="14"/>
    </row>
    <row r="542" ht="12.75">
      <c r="A542" s="14"/>
    </row>
    <row r="543" ht="12.75">
      <c r="A543" s="14"/>
    </row>
    <row r="544" ht="12.75">
      <c r="A544" s="14"/>
    </row>
    <row r="545" ht="12.75">
      <c r="A545" s="14"/>
    </row>
    <row r="546" ht="12.75">
      <c r="A546" s="14"/>
    </row>
    <row r="547" ht="12.75">
      <c r="A547" s="14"/>
    </row>
    <row r="548" ht="12.75">
      <c r="A548" s="14"/>
    </row>
    <row r="549" ht="12.75">
      <c r="A549" s="14"/>
    </row>
    <row r="550" ht="12.75">
      <c r="A550" s="14"/>
    </row>
    <row r="551" ht="12.75">
      <c r="A551" s="14"/>
    </row>
    <row r="552" ht="12.75">
      <c r="A552" s="14"/>
    </row>
    <row r="553" ht="12.75">
      <c r="A553" s="14"/>
    </row>
    <row r="554" ht="12.75">
      <c r="A554" s="14"/>
    </row>
    <row r="555" ht="12.75">
      <c r="A555" s="14"/>
    </row>
    <row r="556" ht="12.75">
      <c r="A556" s="14"/>
    </row>
    <row r="557" ht="12.75">
      <c r="A557" s="14"/>
    </row>
    <row r="558" ht="12.75">
      <c r="A558" s="14"/>
    </row>
    <row r="559" ht="12.75">
      <c r="A559" s="14"/>
    </row>
    <row r="560" ht="12.75">
      <c r="A560" s="14"/>
    </row>
    <row r="561" ht="12.75">
      <c r="A561" s="14"/>
    </row>
    <row r="562" ht="12.75">
      <c r="A562" s="14"/>
    </row>
    <row r="563" ht="12.75">
      <c r="A563" s="14"/>
    </row>
    <row r="564" ht="12.75">
      <c r="A564" s="14"/>
    </row>
    <row r="565" ht="12.75">
      <c r="A565" s="14"/>
    </row>
    <row r="566" ht="12.75">
      <c r="A566" s="14"/>
    </row>
    <row r="567" ht="12.75">
      <c r="A567" s="14"/>
    </row>
    <row r="568" ht="12.75">
      <c r="A568" s="14"/>
    </row>
    <row r="569" ht="12.75">
      <c r="A569" s="14"/>
    </row>
    <row r="570" ht="12.75">
      <c r="A570" s="14"/>
    </row>
    <row r="571" ht="12.75">
      <c r="A571" s="14"/>
    </row>
    <row r="572" ht="12.75">
      <c r="A572" s="14"/>
    </row>
    <row r="573" ht="12.75">
      <c r="A573" s="14"/>
    </row>
    <row r="574" ht="12.75">
      <c r="A574" s="14"/>
    </row>
    <row r="575" ht="12.75">
      <c r="A575" s="14"/>
    </row>
    <row r="576" ht="12.75">
      <c r="A576" s="14"/>
    </row>
    <row r="577" ht="12.75">
      <c r="A577" s="14"/>
    </row>
    <row r="578" ht="12.75">
      <c r="A578" s="14"/>
    </row>
    <row r="579" ht="12.75">
      <c r="A579" s="14"/>
    </row>
    <row r="580" ht="12.75">
      <c r="A580" s="14"/>
    </row>
    <row r="581" ht="12.75">
      <c r="A581" s="14"/>
    </row>
    <row r="582" ht="12.75">
      <c r="A582" s="14"/>
    </row>
    <row r="583" ht="12.75">
      <c r="A583" s="14"/>
    </row>
    <row r="584" ht="12.75">
      <c r="A584" s="14"/>
    </row>
    <row r="585" ht="12.75">
      <c r="A585" s="14"/>
    </row>
    <row r="586" ht="12.75">
      <c r="A586" s="14"/>
    </row>
    <row r="587" ht="12.75">
      <c r="A587" s="14"/>
    </row>
    <row r="588" ht="12.75">
      <c r="A588" s="14"/>
    </row>
    <row r="589" ht="12.75">
      <c r="A589" s="14"/>
    </row>
    <row r="590" ht="12.75">
      <c r="A590" s="14"/>
    </row>
    <row r="591" ht="12.75">
      <c r="A591" s="14"/>
    </row>
    <row r="592" ht="12.75">
      <c r="A592" s="14"/>
    </row>
    <row r="593" ht="12.75">
      <c r="A593" s="14"/>
    </row>
    <row r="594" ht="12.75">
      <c r="A594" s="14"/>
    </row>
    <row r="595" ht="12.75">
      <c r="A595" s="14"/>
    </row>
    <row r="596" ht="12.75">
      <c r="A596" s="14"/>
    </row>
    <row r="597" ht="12.75">
      <c r="A597" s="14"/>
    </row>
    <row r="598" ht="12.75">
      <c r="A598" s="14"/>
    </row>
    <row r="599" ht="12.75">
      <c r="A599" s="14"/>
    </row>
    <row r="600" ht="12.75">
      <c r="A600" s="14"/>
    </row>
    <row r="601" ht="12.75">
      <c r="A601" s="14"/>
    </row>
    <row r="602" ht="12.75">
      <c r="A602" s="14"/>
    </row>
    <row r="603" ht="12.75">
      <c r="A603" s="14"/>
    </row>
    <row r="604" ht="12.75">
      <c r="A604" s="14"/>
    </row>
    <row r="605" ht="12.75">
      <c r="A605" s="14"/>
    </row>
    <row r="606" ht="12.75">
      <c r="A606" s="14"/>
    </row>
    <row r="607" ht="12.75">
      <c r="A607" s="14"/>
    </row>
    <row r="608" ht="12.75">
      <c r="A608" s="14"/>
    </row>
    <row r="609" ht="12.75">
      <c r="A609" s="14"/>
    </row>
    <row r="610" ht="12.75">
      <c r="A610" s="14"/>
    </row>
    <row r="611" ht="12.75">
      <c r="A611" s="14"/>
    </row>
    <row r="612" ht="12.75">
      <c r="A612" s="14"/>
    </row>
    <row r="613" ht="12.75">
      <c r="A613" s="14"/>
    </row>
    <row r="614" ht="12.75">
      <c r="A614" s="14"/>
    </row>
    <row r="615" ht="12.75">
      <c r="A615" s="14"/>
    </row>
    <row r="616" ht="12.75">
      <c r="A616" s="14"/>
    </row>
    <row r="617" ht="12.75">
      <c r="A617" s="14"/>
    </row>
    <row r="618" ht="12.75">
      <c r="A618" s="14"/>
    </row>
    <row r="619" ht="12.75">
      <c r="A619" s="14"/>
    </row>
    <row r="620" ht="12.75">
      <c r="A620" s="14"/>
    </row>
    <row r="621" ht="12.75">
      <c r="A621" s="14"/>
    </row>
    <row r="622" ht="12.75">
      <c r="A622" s="14"/>
    </row>
    <row r="623" ht="12.75">
      <c r="A623" s="14"/>
    </row>
    <row r="624" ht="12.75">
      <c r="A624" s="14"/>
    </row>
    <row r="625" ht="12.75">
      <c r="A625" s="14"/>
    </row>
    <row r="626" ht="12.75">
      <c r="A626" s="14"/>
    </row>
    <row r="627" ht="12.75">
      <c r="A627" s="14"/>
    </row>
    <row r="628" ht="12.75">
      <c r="A628" s="14"/>
    </row>
    <row r="629" ht="12.75">
      <c r="A629" s="14"/>
    </row>
    <row r="630" ht="12.75">
      <c r="A630" s="14"/>
    </row>
    <row r="631" ht="12.75">
      <c r="A631" s="14"/>
    </row>
    <row r="632" ht="12.75">
      <c r="A632" s="14"/>
    </row>
    <row r="633" ht="12.75">
      <c r="A633" s="14"/>
    </row>
    <row r="634" ht="12.75">
      <c r="A634" s="14"/>
    </row>
    <row r="635" ht="12.75">
      <c r="A635" s="14"/>
    </row>
    <row r="636" ht="12.75">
      <c r="A636" s="14"/>
    </row>
    <row r="637" ht="12.75">
      <c r="A637" s="14"/>
    </row>
    <row r="638" ht="12.75">
      <c r="A638" s="14"/>
    </row>
    <row r="639" ht="12.75">
      <c r="A639" s="14"/>
    </row>
    <row r="640" ht="12.75">
      <c r="A640" s="14"/>
    </row>
    <row r="641" ht="12.75">
      <c r="A641" s="14"/>
    </row>
    <row r="642" ht="12.75">
      <c r="A642" s="14"/>
    </row>
    <row r="643" ht="12.75">
      <c r="A643" s="14"/>
    </row>
    <row r="644" ht="12.75">
      <c r="A644" s="14"/>
    </row>
    <row r="645" ht="12.75">
      <c r="A645" s="14"/>
    </row>
    <row r="646" ht="12.75">
      <c r="A646" s="14"/>
    </row>
    <row r="647" ht="12.75">
      <c r="A647" s="14"/>
    </row>
    <row r="648" ht="12.75">
      <c r="A648" s="14"/>
    </row>
    <row r="649" ht="12.75">
      <c r="A649" s="14"/>
    </row>
    <row r="650" ht="12.75">
      <c r="A650" s="14"/>
    </row>
    <row r="651" ht="12.75">
      <c r="A651" s="14"/>
    </row>
    <row r="652" ht="12.75">
      <c r="A652" s="14"/>
    </row>
    <row r="653" ht="12.75">
      <c r="A653" s="14"/>
    </row>
    <row r="654" ht="12.75">
      <c r="A654" s="14"/>
    </row>
    <row r="655" ht="12.75">
      <c r="A655" s="14"/>
    </row>
    <row r="656" ht="12.75">
      <c r="A656" s="14"/>
    </row>
    <row r="657" ht="12.75">
      <c r="A657" s="14"/>
    </row>
    <row r="658" ht="12.75">
      <c r="A658" s="14"/>
    </row>
    <row r="659" ht="12.75">
      <c r="A659" s="14"/>
    </row>
    <row r="660" ht="12.75">
      <c r="A660" s="14"/>
    </row>
    <row r="661" ht="12.75">
      <c r="A661" s="14"/>
    </row>
    <row r="662" ht="12.75">
      <c r="A662" s="14"/>
    </row>
    <row r="663" ht="12.75">
      <c r="A663" s="14"/>
    </row>
    <row r="664" ht="12.75">
      <c r="A664" s="14"/>
    </row>
    <row r="665" ht="12.75">
      <c r="A665" s="14"/>
    </row>
    <row r="666" ht="12.75">
      <c r="A666" s="14"/>
    </row>
    <row r="667" ht="12.75">
      <c r="A667" s="14"/>
    </row>
    <row r="668" ht="12.75">
      <c r="A668" s="14"/>
    </row>
    <row r="669" ht="12.75">
      <c r="A669" s="14"/>
    </row>
    <row r="670" ht="12.75">
      <c r="A670" s="14"/>
    </row>
    <row r="671" ht="12.75">
      <c r="A671" s="14"/>
    </row>
    <row r="672" ht="12.75">
      <c r="A672" s="14"/>
    </row>
    <row r="673" ht="12.75">
      <c r="A673" s="14"/>
    </row>
    <row r="674" ht="12.75">
      <c r="A674" s="14"/>
    </row>
    <row r="675" ht="12.75">
      <c r="A675" s="14"/>
    </row>
    <row r="676" ht="12.75">
      <c r="A676" s="14"/>
    </row>
    <row r="677" ht="12.75">
      <c r="A677" s="14"/>
    </row>
    <row r="678" ht="12.75">
      <c r="A678" s="14"/>
    </row>
    <row r="679" ht="12.75">
      <c r="A679" s="14"/>
    </row>
    <row r="680" ht="12.75">
      <c r="A680" s="14"/>
    </row>
    <row r="681" ht="12.75">
      <c r="A681" s="14"/>
    </row>
    <row r="682" ht="12.75">
      <c r="A682" s="14"/>
    </row>
    <row r="683" ht="12.75">
      <c r="A683" s="14"/>
    </row>
    <row r="684" ht="12.75">
      <c r="A684" s="14"/>
    </row>
    <row r="685" ht="12.75">
      <c r="A685" s="14"/>
    </row>
    <row r="686" ht="12.75">
      <c r="A686" s="14"/>
    </row>
    <row r="687" ht="12.75">
      <c r="A687" s="14"/>
    </row>
    <row r="688" ht="12.75">
      <c r="A688" s="14"/>
    </row>
    <row r="689" ht="12.75">
      <c r="A689" s="14"/>
    </row>
    <row r="690" ht="12.75">
      <c r="A690" s="14"/>
    </row>
    <row r="691" ht="12.75">
      <c r="A691" s="14"/>
    </row>
    <row r="692" ht="12.75">
      <c r="A692" s="14"/>
    </row>
    <row r="693" ht="12.75">
      <c r="A693" s="14"/>
    </row>
    <row r="694" ht="12.75">
      <c r="A694" s="14"/>
    </row>
    <row r="695" ht="12.75">
      <c r="A695" s="14"/>
    </row>
    <row r="696" ht="12.75">
      <c r="A696" s="14"/>
    </row>
    <row r="697" ht="12.75">
      <c r="A697" s="14"/>
    </row>
    <row r="698" ht="12.75">
      <c r="A698" s="14"/>
    </row>
    <row r="699" ht="12.75">
      <c r="A699" s="14"/>
    </row>
    <row r="700" ht="12.75">
      <c r="A700" s="14"/>
    </row>
    <row r="701" ht="12.75">
      <c r="A701" s="14"/>
    </row>
    <row r="702" ht="12.75">
      <c r="A702" s="14"/>
    </row>
    <row r="703" ht="12.75">
      <c r="A703" s="14"/>
    </row>
    <row r="704" ht="12.75">
      <c r="A704" s="14"/>
    </row>
    <row r="705" ht="12.75">
      <c r="A705" s="14"/>
    </row>
    <row r="706" ht="12.75">
      <c r="A706" s="14"/>
    </row>
    <row r="707" ht="12.75">
      <c r="A707" s="14"/>
    </row>
    <row r="708" ht="12.75">
      <c r="A708" s="14"/>
    </row>
    <row r="709" ht="12.75">
      <c r="A709" s="14"/>
    </row>
    <row r="710" ht="12.75">
      <c r="A710" s="14"/>
    </row>
    <row r="711" ht="12.75">
      <c r="A711" s="14"/>
    </row>
    <row r="712" ht="12.75">
      <c r="A712" s="14"/>
    </row>
    <row r="713" ht="12.75">
      <c r="A713" s="14"/>
    </row>
    <row r="714" ht="12.75">
      <c r="A714" s="14"/>
    </row>
    <row r="715" ht="12.75">
      <c r="A715" s="14"/>
    </row>
    <row r="716" ht="12.75">
      <c r="A716" s="14"/>
    </row>
    <row r="717" ht="12.75">
      <c r="A717" s="14"/>
    </row>
    <row r="718" ht="12.75">
      <c r="A718" s="14"/>
    </row>
    <row r="719" ht="12.75">
      <c r="A719" s="14"/>
    </row>
    <row r="720" ht="12.75">
      <c r="A720" s="14"/>
    </row>
    <row r="721" ht="12.75">
      <c r="A721" s="14"/>
    </row>
    <row r="722" ht="12.75">
      <c r="A722" s="14"/>
    </row>
    <row r="723" ht="12.75">
      <c r="A723" s="14"/>
    </row>
    <row r="724" ht="12.75">
      <c r="A724" s="14"/>
    </row>
    <row r="725" ht="12.75">
      <c r="A725" s="14"/>
    </row>
    <row r="726" ht="12.75">
      <c r="A726" s="14"/>
    </row>
    <row r="727" ht="12.75">
      <c r="A727" s="14"/>
    </row>
    <row r="728" ht="12.75">
      <c r="A728" s="14"/>
    </row>
    <row r="729" ht="12.75">
      <c r="A729" s="14"/>
    </row>
    <row r="730" ht="12.75">
      <c r="A730" s="14"/>
    </row>
    <row r="731" ht="12.75">
      <c r="A731" s="14"/>
    </row>
    <row r="732" ht="12.75">
      <c r="A732" s="14"/>
    </row>
    <row r="733" ht="12.75">
      <c r="A733" s="14"/>
    </row>
    <row r="734" ht="12.75">
      <c r="A734" s="14"/>
    </row>
    <row r="735" ht="12.75">
      <c r="A735" s="14"/>
    </row>
    <row r="736" ht="12.75">
      <c r="A736" s="14"/>
    </row>
    <row r="737" ht="12.75">
      <c r="A737" s="14"/>
    </row>
    <row r="738" ht="12.75">
      <c r="A738" s="14"/>
    </row>
    <row r="739" ht="12.75">
      <c r="A739" s="14"/>
    </row>
    <row r="740" ht="12.75">
      <c r="A740" s="14"/>
    </row>
    <row r="741" ht="12.75">
      <c r="A741" s="14"/>
    </row>
    <row r="742" ht="12.75">
      <c r="A742" s="14"/>
    </row>
    <row r="743" ht="12.75">
      <c r="A743" s="14"/>
    </row>
    <row r="744" ht="12.75">
      <c r="A744" s="14"/>
    </row>
    <row r="745" ht="12.75">
      <c r="A745" s="14"/>
    </row>
    <row r="746" ht="12.75">
      <c r="A746" s="14"/>
    </row>
    <row r="747" ht="12.75">
      <c r="A747" s="14"/>
    </row>
    <row r="748" ht="12.75">
      <c r="A748" s="14"/>
    </row>
    <row r="749" ht="12.75">
      <c r="A749" s="14"/>
    </row>
    <row r="750" ht="12.75">
      <c r="A750" s="14"/>
    </row>
    <row r="751" ht="12.75">
      <c r="A751" s="14"/>
    </row>
    <row r="752" ht="12.75">
      <c r="A752" s="14"/>
    </row>
    <row r="753" ht="12.75">
      <c r="A753" s="14"/>
    </row>
    <row r="754" ht="12.75">
      <c r="A754" s="14"/>
    </row>
    <row r="755" ht="12.75">
      <c r="A755" s="14"/>
    </row>
    <row r="756" ht="12.75">
      <c r="A756" s="14"/>
    </row>
    <row r="757" ht="12.75">
      <c r="A757" s="14"/>
    </row>
    <row r="758" ht="12.75">
      <c r="A758" s="14"/>
    </row>
    <row r="759" ht="12.75">
      <c r="A759" s="14"/>
    </row>
    <row r="760" ht="12.75">
      <c r="A760" s="14"/>
    </row>
    <row r="761" ht="12.75">
      <c r="A761" s="14"/>
    </row>
    <row r="762" ht="12.75">
      <c r="A762" s="14"/>
    </row>
    <row r="763" ht="12.75">
      <c r="A763" s="14"/>
    </row>
    <row r="764" ht="12.75">
      <c r="A764" s="14"/>
    </row>
    <row r="765" ht="12.75">
      <c r="A765" s="14"/>
    </row>
    <row r="766" ht="12.75">
      <c r="A766" s="14"/>
    </row>
    <row r="767" ht="12.75">
      <c r="A767" s="14"/>
    </row>
    <row r="768" ht="12.75">
      <c r="A768" s="14"/>
    </row>
    <row r="769" ht="12.75">
      <c r="A769" s="14"/>
    </row>
    <row r="770" ht="12.75">
      <c r="A770" s="14"/>
    </row>
    <row r="771" ht="12.75">
      <c r="A771" s="14"/>
    </row>
    <row r="772" ht="12.75">
      <c r="A772" s="14"/>
    </row>
    <row r="773" ht="12.75">
      <c r="A773" s="14"/>
    </row>
    <row r="774" ht="12.75">
      <c r="A774" s="14"/>
    </row>
    <row r="775" ht="12.75">
      <c r="A775" s="14"/>
    </row>
    <row r="776" ht="12.75">
      <c r="A776" s="14"/>
    </row>
    <row r="777" ht="12.75">
      <c r="A777" s="14"/>
    </row>
    <row r="778" ht="12.75">
      <c r="A778" s="14"/>
    </row>
    <row r="779" ht="12.75">
      <c r="A779" s="14"/>
    </row>
    <row r="780" ht="12.75">
      <c r="A780" s="14"/>
    </row>
    <row r="781" ht="12.75">
      <c r="A781" s="14"/>
    </row>
    <row r="782" ht="12.75">
      <c r="A782" s="14"/>
    </row>
    <row r="783" ht="12.75">
      <c r="A783" s="14"/>
    </row>
    <row r="784" ht="12.75">
      <c r="A784" s="14"/>
    </row>
    <row r="785" ht="12.75">
      <c r="A785" s="14"/>
    </row>
    <row r="786" ht="12.75">
      <c r="A786" s="14"/>
    </row>
    <row r="787" ht="12.75">
      <c r="A787" s="14"/>
    </row>
    <row r="788" ht="12.75">
      <c r="A788" s="14"/>
    </row>
    <row r="789" ht="12.75">
      <c r="A789" s="14"/>
    </row>
    <row r="790" ht="12.75">
      <c r="A790" s="14"/>
    </row>
    <row r="791" ht="12.75">
      <c r="A791" s="14"/>
    </row>
    <row r="792" ht="12.75">
      <c r="A792" s="14"/>
    </row>
    <row r="793" ht="12.75">
      <c r="A793" s="14"/>
    </row>
    <row r="794" ht="12.75">
      <c r="A794" s="14"/>
    </row>
    <row r="795" ht="12.75">
      <c r="A795" s="14"/>
    </row>
    <row r="796" ht="12.75">
      <c r="A796" s="14"/>
    </row>
    <row r="797" ht="12.75">
      <c r="A797" s="14"/>
    </row>
    <row r="798" ht="12.75">
      <c r="A798" s="14"/>
    </row>
    <row r="799" ht="12.75">
      <c r="A799" s="14"/>
    </row>
    <row r="800" ht="12.75">
      <c r="A800" s="14"/>
    </row>
    <row r="801" ht="12.75">
      <c r="A801" s="14"/>
    </row>
    <row r="802" ht="12.75">
      <c r="A802" s="14"/>
    </row>
    <row r="803" ht="12.75">
      <c r="A803" s="14"/>
    </row>
    <row r="804" ht="12.75">
      <c r="A804" s="14"/>
    </row>
    <row r="805" ht="12.75">
      <c r="A805" s="14"/>
    </row>
    <row r="806" ht="12.75">
      <c r="A806" s="14"/>
    </row>
    <row r="807" ht="12.75">
      <c r="A807" s="14"/>
    </row>
    <row r="808" ht="12.75">
      <c r="A808" s="14"/>
    </row>
    <row r="809" ht="12.75">
      <c r="A809" s="14"/>
    </row>
    <row r="810" ht="12.75">
      <c r="A810" s="14"/>
    </row>
    <row r="811" ht="12.75">
      <c r="A811" s="14"/>
    </row>
    <row r="812" ht="12.75">
      <c r="A812" s="14"/>
    </row>
    <row r="813" ht="12.75">
      <c r="A813" s="14"/>
    </row>
    <row r="814" ht="12.75">
      <c r="A814" s="14"/>
    </row>
    <row r="815" ht="12.75">
      <c r="A815" s="14"/>
    </row>
    <row r="816" ht="12.75">
      <c r="A816" s="14"/>
    </row>
    <row r="817" ht="12.75">
      <c r="A817" s="14"/>
    </row>
    <row r="818" ht="12.75">
      <c r="A818" s="14"/>
    </row>
    <row r="819" ht="12.75">
      <c r="A819" s="14"/>
    </row>
    <row r="820" ht="12.75">
      <c r="A820" s="14"/>
    </row>
    <row r="821" ht="12.75">
      <c r="A821" s="14"/>
    </row>
    <row r="822" ht="12.75">
      <c r="A822" s="14"/>
    </row>
    <row r="823" ht="12.75">
      <c r="A823" s="14"/>
    </row>
    <row r="824" ht="12.75">
      <c r="A824" s="14"/>
    </row>
    <row r="825" ht="12.75">
      <c r="A825" s="14"/>
    </row>
    <row r="826" ht="12.75">
      <c r="A826" s="14"/>
    </row>
    <row r="827" ht="12.75">
      <c r="A827" s="14"/>
    </row>
    <row r="828" ht="12.75">
      <c r="A828" s="14"/>
    </row>
    <row r="829" ht="12.75">
      <c r="A829" s="14"/>
    </row>
    <row r="830" ht="12.75">
      <c r="A830" s="14"/>
    </row>
    <row r="831" ht="12.75">
      <c r="A831" s="14"/>
    </row>
    <row r="832" ht="12.75">
      <c r="A832" s="14"/>
    </row>
    <row r="833" ht="12.75">
      <c r="A833" s="14"/>
    </row>
    <row r="834" ht="12.75">
      <c r="A834" s="14"/>
    </row>
    <row r="835" ht="12.75">
      <c r="A835" s="14"/>
    </row>
    <row r="836" ht="12.75">
      <c r="A836" s="14"/>
    </row>
    <row r="837" ht="12.75">
      <c r="A837" s="14"/>
    </row>
    <row r="838" ht="12.75">
      <c r="A838" s="14"/>
    </row>
    <row r="839" ht="12.75">
      <c r="A839" s="14"/>
    </row>
    <row r="840" ht="12.75">
      <c r="A840" s="14"/>
    </row>
    <row r="841" ht="12.75">
      <c r="A841" s="14"/>
    </row>
    <row r="842" ht="12.75">
      <c r="A842" s="14"/>
    </row>
    <row r="843" ht="12.75">
      <c r="A843" s="14"/>
    </row>
    <row r="844" ht="12.75">
      <c r="A844" s="14"/>
    </row>
    <row r="845" ht="12.75">
      <c r="A845" s="14"/>
    </row>
    <row r="846" ht="12.75">
      <c r="A846" s="14"/>
    </row>
    <row r="847" ht="12.75">
      <c r="A847" s="14"/>
    </row>
    <row r="848" ht="12.75">
      <c r="A848" s="14"/>
    </row>
    <row r="849" ht="12.75">
      <c r="A849" s="14"/>
    </row>
    <row r="850" ht="12.75">
      <c r="A850" s="14"/>
    </row>
    <row r="851" ht="12.75">
      <c r="A851" s="14"/>
    </row>
    <row r="852" ht="12.75">
      <c r="A852" s="14"/>
    </row>
    <row r="853" ht="12.75">
      <c r="A853" s="14"/>
    </row>
    <row r="854" ht="12.75">
      <c r="A854" s="14"/>
    </row>
    <row r="855" ht="12.75">
      <c r="A855" s="14"/>
    </row>
    <row r="856" ht="12.75">
      <c r="A856" s="14"/>
    </row>
    <row r="857" ht="12.75">
      <c r="A857" s="14"/>
    </row>
    <row r="858" ht="12.75">
      <c r="A858" s="14"/>
    </row>
    <row r="859" ht="12.75">
      <c r="A859" s="14"/>
    </row>
    <row r="860" ht="12.75">
      <c r="A860" s="14"/>
    </row>
    <row r="861" ht="12.75">
      <c r="A861" s="14"/>
    </row>
    <row r="862" ht="12.75">
      <c r="A862" s="14"/>
    </row>
    <row r="863" ht="12.75">
      <c r="A863" s="14"/>
    </row>
    <row r="864" ht="12.75">
      <c r="A864" s="14"/>
    </row>
    <row r="865" ht="12.75">
      <c r="A865" s="14"/>
    </row>
    <row r="866" ht="12.75">
      <c r="A866" s="14"/>
    </row>
    <row r="867" ht="12.75">
      <c r="A867" s="14"/>
    </row>
    <row r="868" ht="12.75">
      <c r="A868" s="14"/>
    </row>
    <row r="869" ht="12.75">
      <c r="A869" s="14"/>
    </row>
    <row r="870" ht="12.75">
      <c r="A870" s="14"/>
    </row>
    <row r="871" ht="12.75">
      <c r="A871" s="14"/>
    </row>
    <row r="872" ht="12.75">
      <c r="A872" s="14"/>
    </row>
    <row r="873" ht="12.75">
      <c r="A873" s="14"/>
    </row>
    <row r="874" ht="12.75">
      <c r="A874" s="14"/>
    </row>
    <row r="875" ht="12.75">
      <c r="A875" s="14"/>
    </row>
    <row r="876" ht="12.75">
      <c r="A876" s="14"/>
    </row>
    <row r="877" ht="12.75">
      <c r="A877" s="14"/>
    </row>
    <row r="878" ht="12.75">
      <c r="A878" s="14"/>
    </row>
    <row r="879" ht="12.75">
      <c r="A879" s="14"/>
    </row>
    <row r="880" ht="12.75">
      <c r="A880" s="14"/>
    </row>
    <row r="881" ht="12.75">
      <c r="A881" s="14"/>
    </row>
    <row r="882" ht="12.75">
      <c r="A882" s="14"/>
    </row>
    <row r="883" ht="12.75">
      <c r="A883" s="14"/>
    </row>
    <row r="884" ht="12.75">
      <c r="A884" s="14"/>
    </row>
    <row r="885" ht="12.75">
      <c r="A885" s="14"/>
    </row>
    <row r="886" ht="12.75">
      <c r="A886" s="14"/>
    </row>
    <row r="887" ht="12.75">
      <c r="A887" s="14"/>
    </row>
    <row r="888" ht="12.75">
      <c r="A888" s="14"/>
    </row>
    <row r="889" ht="12.75">
      <c r="A889" s="14"/>
    </row>
    <row r="890" ht="12.75">
      <c r="A890" s="14"/>
    </row>
    <row r="891" ht="12.75">
      <c r="A891" s="14"/>
    </row>
    <row r="892" ht="12.75">
      <c r="A892" s="14"/>
    </row>
    <row r="893" ht="12.75">
      <c r="A893" s="14"/>
    </row>
    <row r="894" ht="12.75">
      <c r="A894" s="14"/>
    </row>
    <row r="895" ht="12.75">
      <c r="A895" s="14"/>
    </row>
    <row r="896" ht="12.75">
      <c r="A896" s="14"/>
    </row>
    <row r="897" ht="12.75">
      <c r="A897" s="14"/>
    </row>
    <row r="898" ht="12.75">
      <c r="A898" s="14"/>
    </row>
    <row r="899" ht="12.75">
      <c r="A899" s="14"/>
    </row>
    <row r="900" ht="12.75">
      <c r="A900" s="14"/>
    </row>
    <row r="901" ht="12.75">
      <c r="A901" s="14"/>
    </row>
    <row r="902" ht="12.75">
      <c r="A902" s="14"/>
    </row>
    <row r="903" ht="12.75">
      <c r="A903" s="14"/>
    </row>
    <row r="904" ht="12.75">
      <c r="A904" s="14"/>
    </row>
    <row r="905" ht="12.75">
      <c r="A905" s="14"/>
    </row>
    <row r="906" ht="12.75">
      <c r="A906" s="14"/>
    </row>
    <row r="907" ht="12.75">
      <c r="A907" s="14"/>
    </row>
    <row r="908" ht="12.75">
      <c r="A908" s="14"/>
    </row>
    <row r="909" ht="12.75">
      <c r="A909" s="14"/>
    </row>
    <row r="910" ht="12.75">
      <c r="A910" s="14"/>
    </row>
    <row r="911" ht="12.75">
      <c r="A911" s="14"/>
    </row>
    <row r="912" ht="12.75">
      <c r="A912" s="14"/>
    </row>
    <row r="913" ht="12.75">
      <c r="A913" s="14"/>
    </row>
    <row r="914" ht="12.75">
      <c r="A914" s="14"/>
    </row>
    <row r="915" ht="12.75">
      <c r="A915" s="14"/>
    </row>
    <row r="916" ht="12.75">
      <c r="A916" s="14"/>
    </row>
    <row r="917" ht="12.75">
      <c r="A917" s="14"/>
    </row>
    <row r="918" ht="12.75">
      <c r="A918" s="14"/>
    </row>
    <row r="919" ht="12.75">
      <c r="A919" s="14"/>
    </row>
    <row r="920" ht="12.75">
      <c r="A920" s="14"/>
    </row>
    <row r="921" ht="12.75">
      <c r="A921" s="14"/>
    </row>
    <row r="922" ht="12.75">
      <c r="A922" s="14"/>
    </row>
    <row r="923" ht="12.75">
      <c r="A923" s="14"/>
    </row>
    <row r="924" ht="12.75">
      <c r="A924" s="14"/>
    </row>
    <row r="925" ht="12.75">
      <c r="A925" s="14"/>
    </row>
    <row r="926" ht="12.75">
      <c r="A926" s="14"/>
    </row>
    <row r="927" ht="12.75">
      <c r="A927" s="14"/>
    </row>
    <row r="928" ht="12.75">
      <c r="A928" s="14"/>
    </row>
    <row r="929" ht="12.75">
      <c r="A929" s="14"/>
    </row>
    <row r="930" ht="12.75">
      <c r="A930" s="14"/>
    </row>
    <row r="931" ht="12.75">
      <c r="A931" s="14"/>
    </row>
    <row r="932" ht="12.75">
      <c r="A932" s="14"/>
    </row>
    <row r="933" ht="12.75">
      <c r="A933" s="14"/>
    </row>
    <row r="934" ht="12.75">
      <c r="A934" s="14"/>
    </row>
    <row r="935" ht="12.75">
      <c r="A935" s="14"/>
    </row>
    <row r="936" ht="12.75">
      <c r="A936" s="14"/>
    </row>
    <row r="937" ht="12.75">
      <c r="A937" s="14"/>
    </row>
    <row r="938" ht="12.75">
      <c r="A938" s="14"/>
    </row>
    <row r="939" ht="12.75">
      <c r="A939" s="14"/>
    </row>
    <row r="940" ht="12.75">
      <c r="A940" s="14"/>
    </row>
    <row r="941" ht="12.75">
      <c r="A941" s="14"/>
    </row>
    <row r="942" ht="12.75">
      <c r="A942" s="14"/>
    </row>
    <row r="943" ht="12.75">
      <c r="A943" s="14"/>
    </row>
    <row r="944" ht="12.75">
      <c r="A944" s="14"/>
    </row>
    <row r="945" ht="12.75">
      <c r="A945" s="14"/>
    </row>
    <row r="946" ht="12.75">
      <c r="A946" s="14"/>
    </row>
    <row r="947" ht="12.75">
      <c r="A947" s="14"/>
    </row>
    <row r="948" ht="12.75">
      <c r="A948" s="14"/>
    </row>
    <row r="949" ht="12.75">
      <c r="A949" s="14"/>
    </row>
    <row r="950" ht="12.75">
      <c r="A950" s="14"/>
    </row>
    <row r="951" ht="12.75">
      <c r="A951" s="14"/>
    </row>
    <row r="952" ht="12.75">
      <c r="A952" s="14"/>
    </row>
    <row r="953" ht="12.75">
      <c r="A953" s="14"/>
    </row>
    <row r="954" ht="12.75">
      <c r="A954" s="14"/>
    </row>
    <row r="955" ht="12.75">
      <c r="A955" s="14"/>
    </row>
    <row r="956" ht="12.75">
      <c r="A956" s="14"/>
    </row>
    <row r="957" ht="12.75">
      <c r="A957" s="14"/>
    </row>
    <row r="958" ht="12.75">
      <c r="A958" s="14"/>
    </row>
    <row r="959" ht="12.75">
      <c r="A959" s="14"/>
    </row>
    <row r="960" ht="12.75">
      <c r="A960" s="14"/>
    </row>
    <row r="961" ht="12.75">
      <c r="A961" s="14"/>
    </row>
    <row r="962" ht="12.75">
      <c r="A962" s="14"/>
    </row>
    <row r="963" ht="12.75">
      <c r="A963" s="14"/>
    </row>
    <row r="964" ht="12.75">
      <c r="A964" s="14"/>
    </row>
    <row r="965" ht="12.75">
      <c r="A965" s="14"/>
    </row>
    <row r="966" ht="12.75">
      <c r="A966" s="14"/>
    </row>
    <row r="967" ht="12.75">
      <c r="A967" s="14"/>
    </row>
    <row r="968" ht="12.75">
      <c r="A968" s="14"/>
    </row>
    <row r="969" ht="12.75">
      <c r="A969" s="14"/>
    </row>
    <row r="970" ht="12.75">
      <c r="A970" s="14"/>
    </row>
    <row r="971" ht="12.75">
      <c r="A971" s="14"/>
    </row>
    <row r="972" ht="12.75">
      <c r="A972" s="14"/>
    </row>
    <row r="973" ht="12.75">
      <c r="A973" s="14"/>
    </row>
    <row r="974" ht="12.75">
      <c r="A974" s="14"/>
    </row>
    <row r="975" ht="12.75">
      <c r="A975" s="14"/>
    </row>
    <row r="976" ht="12.75">
      <c r="A976" s="14"/>
    </row>
    <row r="977" ht="12.75">
      <c r="A977" s="14"/>
    </row>
    <row r="978" ht="12.75">
      <c r="A978" s="14"/>
    </row>
    <row r="979" ht="12.75">
      <c r="A979" s="14"/>
    </row>
    <row r="980" ht="12.75">
      <c r="A980" s="14"/>
    </row>
    <row r="981" ht="12.75">
      <c r="A981" s="14"/>
    </row>
    <row r="982" ht="12.75">
      <c r="A982" s="14"/>
    </row>
    <row r="983" ht="12.75">
      <c r="A983" s="14"/>
    </row>
    <row r="984" ht="12.75">
      <c r="A984" s="14"/>
    </row>
    <row r="985" ht="12.75">
      <c r="A985" s="14"/>
    </row>
    <row r="986" ht="12.75">
      <c r="A986" s="14"/>
    </row>
    <row r="987" ht="12.75">
      <c r="A987" s="14"/>
    </row>
    <row r="988" ht="12.75">
      <c r="A988" s="14"/>
    </row>
    <row r="989" ht="12.75">
      <c r="A989" s="14"/>
    </row>
    <row r="990" ht="12.75">
      <c r="A990" s="14"/>
    </row>
    <row r="991" ht="12.75">
      <c r="A991" s="14"/>
    </row>
    <row r="992" ht="12.75">
      <c r="A992" s="14"/>
    </row>
    <row r="993" ht="12.75">
      <c r="A993" s="14"/>
    </row>
    <row r="994" ht="12.75">
      <c r="A994" s="14"/>
    </row>
    <row r="995" ht="12.75">
      <c r="A995" s="14"/>
    </row>
    <row r="996" ht="12.75">
      <c r="A996" s="14"/>
    </row>
    <row r="997" ht="12.75">
      <c r="A997" s="14"/>
    </row>
    <row r="998" ht="12.75">
      <c r="A998" s="14"/>
    </row>
    <row r="999" ht="12.75">
      <c r="A999" s="14"/>
    </row>
    <row r="1000" ht="12.75">
      <c r="A1000" s="14"/>
    </row>
    <row r="1001" ht="12.75">
      <c r="A1001" s="14"/>
    </row>
    <row r="1002" ht="12.75">
      <c r="A1002" s="14"/>
    </row>
    <row r="1003" ht="12.75">
      <c r="A1003" s="14"/>
    </row>
    <row r="1004" ht="12.75">
      <c r="A1004" s="14"/>
    </row>
    <row r="1005" ht="12.75">
      <c r="A1005" s="14"/>
    </row>
    <row r="1006" ht="12.75">
      <c r="A1006" s="14"/>
    </row>
    <row r="1007" ht="12.75">
      <c r="A1007" s="14"/>
    </row>
    <row r="1008" ht="12.75">
      <c r="A1008" s="14"/>
    </row>
    <row r="1009" ht="12.75">
      <c r="A1009" s="14"/>
    </row>
    <row r="1010" ht="12.75">
      <c r="A1010" s="14"/>
    </row>
    <row r="1011" ht="12.75">
      <c r="A1011" s="14"/>
    </row>
    <row r="1012" ht="12.75">
      <c r="A1012" s="14"/>
    </row>
    <row r="1013" ht="12.75">
      <c r="A1013" s="14"/>
    </row>
    <row r="1014" ht="12.75">
      <c r="A1014" s="14"/>
    </row>
    <row r="1015" ht="12.75">
      <c r="A1015" s="14"/>
    </row>
    <row r="1016" ht="12.75">
      <c r="A1016" s="14"/>
    </row>
    <row r="1017" ht="12.75">
      <c r="A1017" s="14"/>
    </row>
    <row r="1018" ht="12.75">
      <c r="A1018" s="14"/>
    </row>
    <row r="1019" ht="12.75">
      <c r="A1019" s="14"/>
    </row>
    <row r="1020" ht="12.75">
      <c r="A1020" s="14"/>
    </row>
    <row r="1021" ht="12.75">
      <c r="A1021" s="14"/>
    </row>
    <row r="1022" ht="12.75">
      <c r="A1022" s="14"/>
    </row>
    <row r="1023" ht="12.75">
      <c r="A1023" s="14"/>
    </row>
    <row r="1024" ht="12.75">
      <c r="A1024" s="14"/>
    </row>
    <row r="1025" ht="12.75">
      <c r="A1025" s="14"/>
    </row>
    <row r="1026" ht="12.75">
      <c r="A1026" s="14"/>
    </row>
    <row r="1027" ht="12.75">
      <c r="A1027" s="14"/>
    </row>
    <row r="1028" ht="12.75">
      <c r="A1028" s="14"/>
    </row>
    <row r="1029" ht="12.75">
      <c r="A1029" s="14"/>
    </row>
    <row r="1030" ht="12.75">
      <c r="A1030" s="14"/>
    </row>
    <row r="1031" ht="12.75">
      <c r="A1031" s="14"/>
    </row>
    <row r="1032" ht="12.75">
      <c r="A1032" s="14"/>
    </row>
    <row r="1033" ht="12.75">
      <c r="A1033" s="14"/>
    </row>
    <row r="1034" ht="12.75">
      <c r="A1034" s="14"/>
    </row>
    <row r="1035" ht="12.75">
      <c r="A1035" s="14"/>
    </row>
    <row r="1036" ht="12.75">
      <c r="A1036" s="14"/>
    </row>
    <row r="1037" ht="12.75">
      <c r="A1037" s="14"/>
    </row>
    <row r="1038" ht="12.75">
      <c r="A1038" s="14"/>
    </row>
    <row r="1039" ht="12.75">
      <c r="A1039" s="14"/>
    </row>
    <row r="1040" ht="12.75">
      <c r="A1040" s="14"/>
    </row>
    <row r="1041" ht="12.75">
      <c r="A1041" s="14"/>
    </row>
    <row r="1042" ht="12.75">
      <c r="A1042" s="14"/>
    </row>
    <row r="1043" ht="12.75">
      <c r="A1043" s="14"/>
    </row>
    <row r="1044" ht="12.75">
      <c r="A1044" s="14"/>
    </row>
    <row r="1045" ht="12.75">
      <c r="A1045" s="14"/>
    </row>
    <row r="1046" ht="12.75">
      <c r="A1046" s="14"/>
    </row>
    <row r="1047" ht="12.75">
      <c r="A1047" s="14"/>
    </row>
    <row r="1048" ht="12.75">
      <c r="A1048" s="14"/>
    </row>
    <row r="1049" ht="12.75">
      <c r="A1049" s="14"/>
    </row>
    <row r="1050" ht="12.75">
      <c r="A1050" s="14"/>
    </row>
    <row r="1051" ht="12.75">
      <c r="A1051" s="14"/>
    </row>
    <row r="1052" ht="12.75">
      <c r="A1052" s="14"/>
    </row>
    <row r="1053" ht="12.75">
      <c r="A1053" s="14"/>
    </row>
    <row r="1054" ht="12.75">
      <c r="A1054" s="14"/>
    </row>
    <row r="1055" ht="12.75">
      <c r="A1055" s="14"/>
    </row>
    <row r="1056" ht="12.75">
      <c r="A1056" s="14"/>
    </row>
    <row r="1057" ht="12.75">
      <c r="A1057" s="14"/>
    </row>
    <row r="1058" ht="12.75">
      <c r="A1058" s="14"/>
    </row>
    <row r="1059" ht="12.75">
      <c r="A1059" s="14"/>
    </row>
    <row r="1060" ht="12.75">
      <c r="A1060" s="14"/>
    </row>
    <row r="1061" ht="12.75">
      <c r="A1061" s="14"/>
    </row>
    <row r="1062" ht="12.75">
      <c r="A1062" s="14"/>
    </row>
    <row r="1063" ht="12.75">
      <c r="A1063" s="14"/>
    </row>
    <row r="1064" ht="12.75">
      <c r="A1064" s="14"/>
    </row>
    <row r="1065" ht="12.75">
      <c r="A1065" s="14"/>
    </row>
    <row r="1066" ht="12.75">
      <c r="A1066" s="14"/>
    </row>
    <row r="1067" ht="12.75">
      <c r="A1067" s="14"/>
    </row>
    <row r="1068" ht="12.75">
      <c r="A1068" s="14"/>
    </row>
    <row r="1069" ht="12.75">
      <c r="A1069" s="14"/>
    </row>
    <row r="1070" ht="12.75">
      <c r="A1070" s="14"/>
    </row>
    <row r="1071" ht="12.75">
      <c r="A1071" s="14"/>
    </row>
    <row r="1072" ht="12.75">
      <c r="A1072" s="14"/>
    </row>
    <row r="1073" ht="12.75">
      <c r="A1073" s="14"/>
    </row>
    <row r="1074" ht="12.75">
      <c r="A1074" s="14"/>
    </row>
    <row r="1075" ht="12.75">
      <c r="A1075" s="14"/>
    </row>
    <row r="1076" ht="12.75">
      <c r="A1076" s="14"/>
    </row>
    <row r="1077" ht="12.75">
      <c r="A1077" s="14"/>
    </row>
    <row r="1078" ht="12.75">
      <c r="A1078" s="14"/>
    </row>
    <row r="1079" ht="12.75">
      <c r="A1079" s="14"/>
    </row>
    <row r="1080" ht="12.75">
      <c r="A1080" s="14"/>
    </row>
    <row r="1081" ht="12.75">
      <c r="A1081" s="14"/>
    </row>
    <row r="1082" ht="12.75">
      <c r="A1082" s="14"/>
    </row>
    <row r="1083" ht="12.75">
      <c r="A1083" s="14"/>
    </row>
    <row r="1084" ht="12.75">
      <c r="A1084" s="14"/>
    </row>
    <row r="1085" ht="12.75">
      <c r="A1085" s="14"/>
    </row>
    <row r="1086" ht="12.75">
      <c r="A1086" s="14"/>
    </row>
    <row r="1087" ht="12.75">
      <c r="A1087" s="14"/>
    </row>
    <row r="1088" ht="12.75">
      <c r="A1088" s="14"/>
    </row>
    <row r="1089" ht="12.75">
      <c r="A1089" s="14"/>
    </row>
    <row r="1090" ht="12.75">
      <c r="A1090" s="14"/>
    </row>
    <row r="1091" ht="12.75">
      <c r="A1091" s="14"/>
    </row>
    <row r="1092" ht="12.75">
      <c r="A1092" s="14"/>
    </row>
    <row r="1093" ht="12.75">
      <c r="A1093" s="14"/>
    </row>
    <row r="1094" ht="12.75">
      <c r="A1094" s="14"/>
    </row>
    <row r="1095" ht="12.75">
      <c r="A1095" s="14"/>
    </row>
    <row r="1096" ht="12.75">
      <c r="A1096" s="14"/>
    </row>
    <row r="1097" ht="12.75">
      <c r="A1097" s="14"/>
    </row>
    <row r="1098" ht="12.75">
      <c r="A1098" s="14"/>
    </row>
    <row r="1099" ht="12.75">
      <c r="A1099" s="14"/>
    </row>
    <row r="1100" ht="12.75">
      <c r="A1100" s="14"/>
    </row>
    <row r="1101" ht="12.75">
      <c r="A1101" s="14"/>
    </row>
    <row r="1102" ht="12.75">
      <c r="A1102" s="14"/>
    </row>
    <row r="1103" ht="12.75">
      <c r="A1103" s="14"/>
    </row>
    <row r="1104" ht="12.75">
      <c r="A1104" s="14"/>
    </row>
    <row r="1105" ht="12.75">
      <c r="A1105" s="14"/>
    </row>
    <row r="1106" ht="12.75">
      <c r="A1106" s="14"/>
    </row>
    <row r="1107" ht="12.75">
      <c r="A1107" s="14"/>
    </row>
    <row r="1108" ht="12.75">
      <c r="A1108" s="14"/>
    </row>
    <row r="1109" ht="12.75">
      <c r="A1109" s="14"/>
    </row>
    <row r="1110" ht="12.75">
      <c r="A1110" s="14"/>
    </row>
    <row r="1111" ht="12.75">
      <c r="A1111" s="14"/>
    </row>
    <row r="1112" ht="12.75">
      <c r="A1112" s="14"/>
    </row>
    <row r="1113" ht="12.75">
      <c r="A1113" s="14"/>
    </row>
    <row r="1114" ht="12.75">
      <c r="A1114" s="14"/>
    </row>
    <row r="1115" ht="12.75">
      <c r="A1115" s="14"/>
    </row>
    <row r="1116" ht="12.75">
      <c r="A1116" s="14"/>
    </row>
    <row r="1117" ht="12.75">
      <c r="A1117" s="14"/>
    </row>
    <row r="1118" ht="12.75">
      <c r="A1118" s="14"/>
    </row>
    <row r="1119" ht="12.75">
      <c r="A1119" s="14"/>
    </row>
    <row r="1120" ht="12.75">
      <c r="A1120" s="14"/>
    </row>
    <row r="1121" ht="12.75">
      <c r="A1121" s="14"/>
    </row>
    <row r="1122" ht="12.75">
      <c r="A1122" s="14"/>
    </row>
    <row r="1123" ht="12.75">
      <c r="A1123" s="14"/>
    </row>
    <row r="1124" ht="12.75">
      <c r="A1124" s="14"/>
    </row>
    <row r="1125" ht="12.75">
      <c r="A1125" s="14"/>
    </row>
    <row r="1126" ht="12.75">
      <c r="A1126" s="14"/>
    </row>
    <row r="1127" ht="12.75">
      <c r="A1127" s="14"/>
    </row>
    <row r="1128" ht="12.75">
      <c r="A1128" s="14"/>
    </row>
    <row r="1129" ht="12.75">
      <c r="A1129" s="14"/>
    </row>
    <row r="1130" ht="12.75">
      <c r="A1130" s="14"/>
    </row>
    <row r="1131" ht="12.75">
      <c r="A1131" s="14"/>
    </row>
    <row r="1132" ht="12.75">
      <c r="A1132" s="14"/>
    </row>
    <row r="1133" ht="12.75">
      <c r="A1133" s="14"/>
    </row>
    <row r="1134" ht="12.75">
      <c r="A1134" s="14"/>
    </row>
    <row r="1135" ht="12.75">
      <c r="A1135" s="14"/>
    </row>
    <row r="1136" ht="12.75">
      <c r="A1136" s="14"/>
    </row>
    <row r="1137" ht="12.75">
      <c r="A1137" s="14"/>
    </row>
    <row r="1138" ht="12.75">
      <c r="A1138" s="14"/>
    </row>
    <row r="1139" ht="12.75">
      <c r="A1139" s="14"/>
    </row>
    <row r="1140" ht="12.75">
      <c r="A1140" s="14"/>
    </row>
    <row r="1141" ht="12.75">
      <c r="A1141" s="14"/>
    </row>
    <row r="1142" ht="12.75">
      <c r="A1142" s="14"/>
    </row>
    <row r="1143" ht="12.75">
      <c r="A1143" s="14"/>
    </row>
    <row r="1144" ht="12.75">
      <c r="A1144" s="14"/>
    </row>
    <row r="1145" ht="12.75">
      <c r="A1145" s="14"/>
    </row>
    <row r="1146" ht="12.75">
      <c r="A1146" s="14"/>
    </row>
    <row r="1147" ht="12.75">
      <c r="A1147" s="14"/>
    </row>
    <row r="1148" ht="12.75">
      <c r="A1148" s="14"/>
    </row>
    <row r="1149" ht="12.75">
      <c r="A1149" s="14"/>
    </row>
    <row r="1150" ht="12.75">
      <c r="A1150" s="14"/>
    </row>
    <row r="1151" ht="12.75">
      <c r="A1151" s="14"/>
    </row>
    <row r="1152" ht="12.75">
      <c r="A1152" s="14"/>
    </row>
    <row r="1153" ht="12.75">
      <c r="A1153" s="14"/>
    </row>
    <row r="1154" ht="12.75">
      <c r="A1154" s="14"/>
    </row>
    <row r="1155" ht="12.75">
      <c r="A1155" s="14"/>
    </row>
    <row r="1156" ht="12.75">
      <c r="A1156" s="14"/>
    </row>
    <row r="1157" ht="12.75">
      <c r="A1157" s="14"/>
    </row>
    <row r="1158" ht="12.75">
      <c r="A1158" s="14"/>
    </row>
    <row r="1159" ht="12.75">
      <c r="A1159" s="14"/>
    </row>
    <row r="1160" ht="12.75">
      <c r="A1160" s="14"/>
    </row>
    <row r="1161" ht="12.75">
      <c r="A1161" s="14"/>
    </row>
    <row r="1162" ht="12.75">
      <c r="A1162" s="14"/>
    </row>
    <row r="1163" ht="12.75">
      <c r="A1163" s="14"/>
    </row>
    <row r="1164" ht="12.75">
      <c r="A1164" s="14"/>
    </row>
    <row r="1165" ht="12.75">
      <c r="A1165" s="14"/>
    </row>
    <row r="1166" ht="12.75">
      <c r="A1166" s="14"/>
    </row>
    <row r="1167" ht="12.75">
      <c r="A1167" s="14"/>
    </row>
    <row r="1168" ht="12.75">
      <c r="A1168" s="14"/>
    </row>
    <row r="1169" ht="12.75">
      <c r="A1169" s="14"/>
    </row>
    <row r="1170" ht="12.75">
      <c r="A1170" s="14"/>
    </row>
  </sheetData>
  <sheetProtection/>
  <mergeCells count="53">
    <mergeCell ref="B74:P74"/>
    <mergeCell ref="B87:P87"/>
    <mergeCell ref="B88:P88"/>
    <mergeCell ref="B89:P89"/>
    <mergeCell ref="A107:A135"/>
    <mergeCell ref="B107:P107"/>
    <mergeCell ref="B108:P108"/>
    <mergeCell ref="B109:P109"/>
    <mergeCell ref="B110:P110"/>
    <mergeCell ref="B43:P43"/>
    <mergeCell ref="A87:A106"/>
    <mergeCell ref="A72:A86"/>
    <mergeCell ref="A56:A71"/>
    <mergeCell ref="B56:P56"/>
    <mergeCell ref="B57:P57"/>
    <mergeCell ref="B58:P58"/>
    <mergeCell ref="B59:P59"/>
    <mergeCell ref="B72:P72"/>
    <mergeCell ref="B73:P73"/>
    <mergeCell ref="B40:P40"/>
    <mergeCell ref="B41:P41"/>
    <mergeCell ref="B42:P42"/>
    <mergeCell ref="B12:P12"/>
    <mergeCell ref="B13:P13"/>
    <mergeCell ref="B14:P14"/>
    <mergeCell ref="B20:P20"/>
    <mergeCell ref="B21:P21"/>
    <mergeCell ref="G4:P4"/>
    <mergeCell ref="G6:G9"/>
    <mergeCell ref="N1:P1"/>
    <mergeCell ref="A4:A9"/>
    <mergeCell ref="E5:E9"/>
    <mergeCell ref="F5:F9"/>
    <mergeCell ref="M8:P8"/>
    <mergeCell ref="L8:L9"/>
    <mergeCell ref="L7:P7"/>
    <mergeCell ref="I8:K8"/>
    <mergeCell ref="A20:A39"/>
    <mergeCell ref="B22:P22"/>
    <mergeCell ref="H6:P6"/>
    <mergeCell ref="G5:P5"/>
    <mergeCell ref="H8:H9"/>
    <mergeCell ref="H7:K7"/>
    <mergeCell ref="A2:P2"/>
    <mergeCell ref="A136:A143"/>
    <mergeCell ref="B136:P136"/>
    <mergeCell ref="B137:P137"/>
    <mergeCell ref="A40:A55"/>
    <mergeCell ref="A12:A18"/>
    <mergeCell ref="E4:F4"/>
    <mergeCell ref="D4:D9"/>
    <mergeCell ref="C4:C9"/>
    <mergeCell ref="B4:B9"/>
  </mergeCells>
  <printOptions/>
  <pageMargins left="0" right="0" top="0.5905511811023623" bottom="0.5905511811023623" header="0.5118110236220472" footer="0.5118110236220472"/>
  <pageSetup horizontalDpi="600" verticalDpi="600" orientation="landscape" paperSize="9" scale="78" r:id="rId1"/>
  <rowBreaks count="2" manualBreakCount="2">
    <brk id="99" max="15" man="1"/>
    <brk id="14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N36"/>
  <sheetViews>
    <sheetView zoomScalePageLayoutView="0" workbookViewId="0" topLeftCell="A15">
      <selection activeCell="C33" sqref="C33:E33"/>
    </sheetView>
  </sheetViews>
  <sheetFormatPr defaultColWidth="9.00390625" defaultRowHeight="12.75"/>
  <cols>
    <col min="1" max="1" width="4.375" style="0" customWidth="1"/>
    <col min="2" max="2" width="38.75390625" style="0" customWidth="1"/>
    <col min="3" max="3" width="16.25390625" style="0" customWidth="1"/>
    <col min="4" max="4" width="14.875" style="0" hidden="1" customWidth="1"/>
    <col min="5" max="5" width="15.375" style="0" customWidth="1"/>
    <col min="6" max="6" width="14.25390625" style="0" customWidth="1"/>
    <col min="7" max="8" width="27.375" style="0" customWidth="1"/>
  </cols>
  <sheetData>
    <row r="1" ht="12.75" customHeight="1"/>
    <row r="2" spans="3:8" ht="49.5" customHeight="1">
      <c r="C2" s="904" t="s">
        <v>139</v>
      </c>
      <c r="D2" s="904"/>
      <c r="E2" s="904"/>
      <c r="F2" s="78"/>
      <c r="G2" s="78"/>
      <c r="H2" s="78"/>
    </row>
    <row r="3" spans="1:11" ht="15.75">
      <c r="A3" s="891" t="s">
        <v>375</v>
      </c>
      <c r="B3" s="891"/>
      <c r="C3" s="891"/>
      <c r="D3" s="891"/>
      <c r="E3" s="891"/>
      <c r="F3" s="891"/>
      <c r="G3" s="891"/>
      <c r="H3" s="891"/>
      <c r="I3" s="891"/>
      <c r="J3" s="891"/>
      <c r="K3" s="891"/>
    </row>
    <row r="4" spans="1:11" ht="15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ht="13.5" thickBot="1"/>
    <row r="6" spans="1:11" ht="24.75" customHeight="1">
      <c r="A6" s="896" t="s">
        <v>376</v>
      </c>
      <c r="B6" s="894" t="s">
        <v>377</v>
      </c>
      <c r="C6" s="892" t="s">
        <v>378</v>
      </c>
      <c r="D6" s="898" t="s">
        <v>626</v>
      </c>
      <c r="E6" s="900" t="s">
        <v>763</v>
      </c>
      <c r="F6" s="902" t="s">
        <v>885</v>
      </c>
      <c r="G6" s="46"/>
      <c r="H6" s="46"/>
      <c r="I6" s="890"/>
      <c r="J6" s="890"/>
      <c r="K6" s="890"/>
    </row>
    <row r="7" spans="1:11" ht="18.75" customHeight="1" thickBot="1">
      <c r="A7" s="897"/>
      <c r="B7" s="895"/>
      <c r="C7" s="893"/>
      <c r="D7" s="899"/>
      <c r="E7" s="901"/>
      <c r="F7" s="903"/>
      <c r="G7" s="46"/>
      <c r="H7" s="46"/>
      <c r="I7" s="890"/>
      <c r="J7" s="890"/>
      <c r="K7" s="890"/>
    </row>
    <row r="8" spans="1:8" ht="13.5" customHeight="1" thickBot="1">
      <c r="A8" s="24">
        <v>1</v>
      </c>
      <c r="B8" s="25">
        <v>2</v>
      </c>
      <c r="C8" s="26">
        <v>3</v>
      </c>
      <c r="D8" s="53">
        <v>4</v>
      </c>
      <c r="E8" s="80">
        <v>4</v>
      </c>
      <c r="F8" s="151">
        <v>5</v>
      </c>
      <c r="G8" s="79"/>
      <c r="H8" s="79"/>
    </row>
    <row r="9" spans="1:8" ht="18" customHeight="1" thickBot="1">
      <c r="A9" s="192" t="s">
        <v>379</v>
      </c>
      <c r="B9" s="193" t="s">
        <v>380</v>
      </c>
      <c r="C9" s="193"/>
      <c r="D9" s="194">
        <v>25467450</v>
      </c>
      <c r="E9" s="317">
        <f>'Z 1'!F190</f>
        <v>35613321</v>
      </c>
      <c r="F9" s="500">
        <f>'Z 1'!G190</f>
        <v>42558391</v>
      </c>
      <c r="G9" s="14"/>
      <c r="H9" s="14"/>
    </row>
    <row r="10" spans="1:8" ht="18" customHeight="1" thickBot="1">
      <c r="A10" s="192" t="s">
        <v>381</v>
      </c>
      <c r="B10" s="193" t="s">
        <v>382</v>
      </c>
      <c r="C10" s="193"/>
      <c r="D10" s="194">
        <v>28296781</v>
      </c>
      <c r="E10" s="317">
        <f>'Z 2 '!D733</f>
        <v>36080611</v>
      </c>
      <c r="F10" s="318">
        <f>'Z 2 '!E733</f>
        <v>43267307</v>
      </c>
      <c r="G10" s="14"/>
      <c r="H10" s="14"/>
    </row>
    <row r="11" spans="1:8" ht="12.75">
      <c r="A11" s="34"/>
      <c r="B11" s="243" t="s">
        <v>383</v>
      </c>
      <c r="C11" s="35"/>
      <c r="D11" s="35">
        <f>D9-D10</f>
        <v>-2829331</v>
      </c>
      <c r="E11" s="320">
        <f>E9-E10</f>
        <v>-467290</v>
      </c>
      <c r="F11" s="321">
        <f>F9-F10</f>
        <v>-708916</v>
      </c>
      <c r="G11" s="14"/>
      <c r="H11" s="14"/>
    </row>
    <row r="12" spans="1:8" ht="15.75" customHeight="1" thickBot="1">
      <c r="A12" s="244"/>
      <c r="B12" s="245" t="s">
        <v>384</v>
      </c>
      <c r="C12" s="245"/>
      <c r="D12" s="36">
        <f>D13-D22</f>
        <v>2945559</v>
      </c>
      <c r="E12" s="322">
        <f>E13-E22</f>
        <v>467290</v>
      </c>
      <c r="F12" s="323">
        <f>F13-F22</f>
        <v>708916</v>
      </c>
      <c r="G12" s="14"/>
      <c r="H12" s="14"/>
    </row>
    <row r="13" spans="1:8" ht="15.75" customHeight="1" thickBot="1">
      <c r="A13" s="239" t="s">
        <v>385</v>
      </c>
      <c r="B13" s="240" t="s">
        <v>386</v>
      </c>
      <c r="C13" s="241"/>
      <c r="D13" s="242">
        <f>D17+D21+D14+D19</f>
        <v>3495559</v>
      </c>
      <c r="E13" s="324">
        <f>E14+E15+E16+E17+E18+E19+E20+E21</f>
        <v>4539441</v>
      </c>
      <c r="F13" s="325">
        <f>F14+F15+F16+F17+F18+F19+F20+F21</f>
        <v>3000000</v>
      </c>
      <c r="G13" s="43"/>
      <c r="H13" s="43"/>
    </row>
    <row r="14" spans="1:8" ht="12.75">
      <c r="A14" s="28" t="s">
        <v>387</v>
      </c>
      <c r="B14" s="19" t="s">
        <v>660</v>
      </c>
      <c r="C14" s="27" t="s">
        <v>488</v>
      </c>
      <c r="D14" s="29">
        <v>3067725</v>
      </c>
      <c r="E14" s="326">
        <v>383850</v>
      </c>
      <c r="F14" s="327">
        <v>0</v>
      </c>
      <c r="G14" s="14"/>
      <c r="H14" s="14"/>
    </row>
    <row r="15" spans="1:8" ht="16.5" customHeight="1">
      <c r="A15" s="30" t="s">
        <v>388</v>
      </c>
      <c r="B15" s="5" t="s">
        <v>389</v>
      </c>
      <c r="C15" s="2" t="s">
        <v>488</v>
      </c>
      <c r="D15" s="54">
        <v>0</v>
      </c>
      <c r="E15" s="328">
        <v>0</v>
      </c>
      <c r="F15" s="329">
        <v>0</v>
      </c>
      <c r="G15" s="14"/>
      <c r="H15" s="14"/>
    </row>
    <row r="16" spans="1:8" ht="37.5" customHeight="1">
      <c r="A16" s="30" t="s">
        <v>390</v>
      </c>
      <c r="B16" s="6" t="s">
        <v>562</v>
      </c>
      <c r="C16" s="2" t="s">
        <v>559</v>
      </c>
      <c r="D16" s="54"/>
      <c r="E16" s="328">
        <v>0</v>
      </c>
      <c r="F16" s="329">
        <v>0</v>
      </c>
      <c r="G16" s="14"/>
      <c r="H16" s="14"/>
    </row>
    <row r="17" spans="1:8" ht="16.5" customHeight="1">
      <c r="A17" s="30" t="s">
        <v>392</v>
      </c>
      <c r="B17" s="5" t="s">
        <v>391</v>
      </c>
      <c r="C17" s="2" t="s">
        <v>489</v>
      </c>
      <c r="D17" s="54">
        <v>119000</v>
      </c>
      <c r="E17" s="328">
        <v>0</v>
      </c>
      <c r="F17" s="329">
        <v>0</v>
      </c>
      <c r="G17" s="14"/>
      <c r="H17" s="14"/>
    </row>
    <row r="18" spans="1:8" ht="18" customHeight="1">
      <c r="A18" s="30" t="s">
        <v>394</v>
      </c>
      <c r="B18" s="5" t="s">
        <v>393</v>
      </c>
      <c r="C18" s="2" t="s">
        <v>509</v>
      </c>
      <c r="D18" s="54">
        <v>0</v>
      </c>
      <c r="E18" s="328">
        <v>0</v>
      </c>
      <c r="F18" s="329">
        <v>0</v>
      </c>
      <c r="G18" s="14"/>
      <c r="H18" s="14"/>
    </row>
    <row r="19" spans="1:8" ht="18.75" customHeight="1">
      <c r="A19" s="30" t="s">
        <v>420</v>
      </c>
      <c r="B19" s="6" t="s">
        <v>406</v>
      </c>
      <c r="C19" s="2" t="s">
        <v>510</v>
      </c>
      <c r="D19" s="54">
        <v>182463</v>
      </c>
      <c r="E19" s="328">
        <v>0</v>
      </c>
      <c r="F19" s="329">
        <v>0</v>
      </c>
      <c r="G19" s="14"/>
      <c r="H19" s="14"/>
    </row>
    <row r="20" spans="1:8" ht="18.75" customHeight="1">
      <c r="A20" s="30" t="s">
        <v>421</v>
      </c>
      <c r="B20" s="6" t="s">
        <v>407</v>
      </c>
      <c r="C20" s="2" t="s">
        <v>511</v>
      </c>
      <c r="D20" s="54">
        <v>0</v>
      </c>
      <c r="E20" s="328">
        <v>3850000</v>
      </c>
      <c r="F20" s="329">
        <v>3000000</v>
      </c>
      <c r="G20" s="14"/>
      <c r="H20" s="14"/>
    </row>
    <row r="21" spans="1:8" ht="26.25" thickBot="1">
      <c r="A21" s="31" t="s">
        <v>408</v>
      </c>
      <c r="B21" s="32" t="s">
        <v>409</v>
      </c>
      <c r="C21" s="18" t="s">
        <v>489</v>
      </c>
      <c r="D21" s="33">
        <v>126371</v>
      </c>
      <c r="E21" s="330">
        <v>305591</v>
      </c>
      <c r="F21" s="331">
        <v>0</v>
      </c>
      <c r="G21" s="14"/>
      <c r="H21" s="14"/>
    </row>
    <row r="22" spans="1:8" ht="15.75" customHeight="1" thickBot="1">
      <c r="A22" s="195" t="s">
        <v>410</v>
      </c>
      <c r="B22" s="191" t="s">
        <v>411</v>
      </c>
      <c r="C22" s="197"/>
      <c r="D22" s="196">
        <f>D23+D27</f>
        <v>550000</v>
      </c>
      <c r="E22" s="332">
        <f>E23+E24+E25+E26+E27+E28+E29</f>
        <v>4072151</v>
      </c>
      <c r="F22" s="333">
        <f>F23+F24+F25+F26+F27+F28+F29</f>
        <v>2291084</v>
      </c>
      <c r="G22" s="43"/>
      <c r="H22" s="43"/>
    </row>
    <row r="23" spans="1:8" ht="15.75" customHeight="1">
      <c r="A23" s="28" t="s">
        <v>387</v>
      </c>
      <c r="B23" s="465" t="s">
        <v>412</v>
      </c>
      <c r="C23" s="27" t="s">
        <v>512</v>
      </c>
      <c r="D23" s="465">
        <v>550000</v>
      </c>
      <c r="E23" s="499">
        <v>3147821</v>
      </c>
      <c r="F23" s="436">
        <v>2279084</v>
      </c>
      <c r="G23" s="14"/>
      <c r="H23" s="14"/>
    </row>
    <row r="24" spans="1:8" ht="15.75" customHeight="1">
      <c r="A24" s="30" t="s">
        <v>388</v>
      </c>
      <c r="B24" s="5" t="s">
        <v>413</v>
      </c>
      <c r="C24" s="2" t="s">
        <v>513</v>
      </c>
      <c r="D24" s="5">
        <v>0</v>
      </c>
      <c r="E24" s="276">
        <v>100000</v>
      </c>
      <c r="F24" s="343">
        <v>0</v>
      </c>
      <c r="G24" s="14"/>
      <c r="H24" s="14"/>
    </row>
    <row r="25" spans="1:8" ht="15.75" customHeight="1">
      <c r="A25" s="30" t="s">
        <v>390</v>
      </c>
      <c r="B25" s="5" t="s">
        <v>192</v>
      </c>
      <c r="C25" s="2" t="s">
        <v>512</v>
      </c>
      <c r="D25" s="54">
        <v>0</v>
      </c>
      <c r="E25" s="328">
        <v>48000</v>
      </c>
      <c r="F25" s="329">
        <v>12000</v>
      </c>
      <c r="G25" s="14"/>
      <c r="H25" s="14"/>
    </row>
    <row r="26" spans="1:8" ht="39" customHeight="1">
      <c r="A26" s="30" t="s">
        <v>392</v>
      </c>
      <c r="B26" s="6" t="s">
        <v>158</v>
      </c>
      <c r="C26" s="2" t="s">
        <v>563</v>
      </c>
      <c r="D26" s="54"/>
      <c r="E26" s="328">
        <v>776330</v>
      </c>
      <c r="F26" s="329">
        <v>0</v>
      </c>
      <c r="G26" s="14"/>
      <c r="H26" s="14"/>
    </row>
    <row r="27" spans="1:14" ht="15.75" customHeight="1">
      <c r="A27" s="30" t="s">
        <v>394</v>
      </c>
      <c r="B27" s="5" t="s">
        <v>414</v>
      </c>
      <c r="C27" s="2" t="s">
        <v>514</v>
      </c>
      <c r="D27" s="54">
        <v>0</v>
      </c>
      <c r="E27" s="328">
        <v>0</v>
      </c>
      <c r="F27" s="329">
        <v>0</v>
      </c>
      <c r="G27" s="14"/>
      <c r="H27" s="14"/>
      <c r="N27" s="14"/>
    </row>
    <row r="28" spans="1:8" ht="15.75" customHeight="1">
      <c r="A28" s="30" t="s">
        <v>420</v>
      </c>
      <c r="B28" s="5" t="s">
        <v>415</v>
      </c>
      <c r="C28" s="2" t="s">
        <v>515</v>
      </c>
      <c r="D28" s="54">
        <v>0</v>
      </c>
      <c r="E28" s="328">
        <v>0</v>
      </c>
      <c r="F28" s="329">
        <v>0</v>
      </c>
      <c r="G28" s="14"/>
      <c r="H28" s="14"/>
    </row>
    <row r="29" spans="1:8" ht="15.75" customHeight="1" thickBot="1">
      <c r="A29" s="17" t="s">
        <v>421</v>
      </c>
      <c r="B29" s="36" t="s">
        <v>416</v>
      </c>
      <c r="C29" s="37" t="s">
        <v>126</v>
      </c>
      <c r="D29" s="55"/>
      <c r="E29" s="323">
        <v>0</v>
      </c>
      <c r="F29" s="334">
        <v>0</v>
      </c>
      <c r="G29" s="14"/>
      <c r="H29" s="14"/>
    </row>
    <row r="30" ht="30" customHeight="1"/>
    <row r="31" spans="3:5" ht="16.5" customHeight="1">
      <c r="C31" s="750"/>
      <c r="D31" s="750"/>
      <c r="E31" s="750"/>
    </row>
    <row r="32" ht="8.25" customHeight="1"/>
    <row r="33" spans="3:5" ht="19.5" customHeight="1">
      <c r="C33" s="750"/>
      <c r="D33" s="750"/>
      <c r="E33" s="750"/>
    </row>
    <row r="36" ht="12.75">
      <c r="E36" t="s">
        <v>630</v>
      </c>
    </row>
  </sheetData>
  <sheetProtection/>
  <mergeCells count="11">
    <mergeCell ref="C33:E33"/>
    <mergeCell ref="C31:E31"/>
    <mergeCell ref="C2:E2"/>
    <mergeCell ref="I6:K7"/>
    <mergeCell ref="A3:K3"/>
    <mergeCell ref="C6:C7"/>
    <mergeCell ref="B6:B7"/>
    <mergeCell ref="A6:A7"/>
    <mergeCell ref="D6:D7"/>
    <mergeCell ref="E6:E7"/>
    <mergeCell ref="F6:F7"/>
  </mergeCells>
  <printOptions/>
  <pageMargins left="0.5905511811023623" right="0.5905511811023623" top="0.3937007874015748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8"/>
  <sheetViews>
    <sheetView zoomScalePageLayoutView="0" workbookViewId="0" topLeftCell="A124">
      <selection activeCell="I148" sqref="I148:K148"/>
    </sheetView>
  </sheetViews>
  <sheetFormatPr defaultColWidth="9.00390625" defaultRowHeight="12.75"/>
  <cols>
    <col min="1" max="1" width="4.00390625" style="0" customWidth="1"/>
    <col min="2" max="2" width="6.75390625" style="0" customWidth="1"/>
    <col min="3" max="3" width="5.25390625" style="0" customWidth="1"/>
    <col min="4" max="4" width="51.375" style="0" customWidth="1"/>
    <col min="5" max="5" width="14.25390625" style="0" customWidth="1"/>
    <col min="6" max="6" width="12.625" style="0" customWidth="1"/>
    <col min="7" max="7" width="11.75390625" style="0" customWidth="1"/>
    <col min="8" max="8" width="11.625" style="0" customWidth="1"/>
    <col min="9" max="9" width="11.75390625" style="0" customWidth="1"/>
    <col min="10" max="10" width="10.75390625" style="0" customWidth="1"/>
    <col min="11" max="11" width="12.625" style="0" customWidth="1"/>
    <col min="12" max="12" width="11.375" style="0" customWidth="1"/>
  </cols>
  <sheetData>
    <row r="1" spans="5:12" ht="14.25" customHeight="1">
      <c r="E1" s="910" t="s">
        <v>194</v>
      </c>
      <c r="F1" s="910"/>
      <c r="G1" s="910"/>
      <c r="H1" s="910"/>
      <c r="I1" s="910"/>
      <c r="J1" s="910"/>
      <c r="K1" s="910"/>
      <c r="L1" s="910"/>
    </row>
    <row r="2" ht="3" customHeight="1" hidden="1"/>
    <row r="3" ht="12.75" hidden="1"/>
    <row r="4" ht="12.75" hidden="1"/>
    <row r="5" spans="1:12" ht="15" customHeight="1">
      <c r="A5" s="911" t="s">
        <v>764</v>
      </c>
      <c r="B5" s="911"/>
      <c r="C5" s="911"/>
      <c r="D5" s="911"/>
      <c r="E5" s="911"/>
      <c r="F5" s="911"/>
      <c r="G5" s="911"/>
      <c r="H5" s="911"/>
      <c r="I5" s="911"/>
      <c r="J5" s="911"/>
      <c r="K5" s="911"/>
      <c r="L5" s="911"/>
    </row>
    <row r="6" s="14" customFormat="1" ht="13.5" thickBot="1"/>
    <row r="7" spans="1:12" ht="11.25" customHeight="1">
      <c r="A7" s="918" t="s">
        <v>328</v>
      </c>
      <c r="B7" s="919"/>
      <c r="C7" s="919"/>
      <c r="D7" s="916" t="s">
        <v>329</v>
      </c>
      <c r="E7" s="920" t="s">
        <v>195</v>
      </c>
      <c r="F7" s="905" t="s">
        <v>354</v>
      </c>
      <c r="G7" s="907" t="s">
        <v>300</v>
      </c>
      <c r="H7" s="907"/>
      <c r="I7" s="907"/>
      <c r="J7" s="907"/>
      <c r="K7" s="907"/>
      <c r="L7" s="914" t="s">
        <v>331</v>
      </c>
    </row>
    <row r="8" spans="1:12" ht="9.75" customHeight="1">
      <c r="A8" s="714"/>
      <c r="B8" s="711"/>
      <c r="C8" s="711"/>
      <c r="D8" s="917"/>
      <c r="E8" s="921"/>
      <c r="F8" s="906"/>
      <c r="G8" s="922" t="s">
        <v>581</v>
      </c>
      <c r="H8" s="923" t="s">
        <v>373</v>
      </c>
      <c r="I8" s="923"/>
      <c r="J8" s="923"/>
      <c r="K8" s="908" t="s">
        <v>644</v>
      </c>
      <c r="L8" s="915"/>
    </row>
    <row r="9" spans="1:12" ht="24.75" customHeight="1">
      <c r="A9" s="715" t="s">
        <v>332</v>
      </c>
      <c r="B9" s="710" t="s">
        <v>333</v>
      </c>
      <c r="C9" s="710" t="s">
        <v>677</v>
      </c>
      <c r="D9" s="917"/>
      <c r="E9" s="921"/>
      <c r="F9" s="906"/>
      <c r="G9" s="922"/>
      <c r="H9" s="713" t="s">
        <v>144</v>
      </c>
      <c r="I9" s="712" t="s">
        <v>460</v>
      </c>
      <c r="J9" s="712" t="s">
        <v>461</v>
      </c>
      <c r="K9" s="908"/>
      <c r="L9" s="915"/>
    </row>
    <row r="10" spans="1:12" ht="11.25" customHeight="1">
      <c r="A10" s="716">
        <v>1</v>
      </c>
      <c r="B10" s="641">
        <v>2</v>
      </c>
      <c r="C10" s="641">
        <v>3</v>
      </c>
      <c r="D10" s="641">
        <v>4</v>
      </c>
      <c r="E10" s="641">
        <v>5</v>
      </c>
      <c r="F10" s="641">
        <v>6</v>
      </c>
      <c r="G10" s="641">
        <v>7</v>
      </c>
      <c r="H10" s="641">
        <v>8</v>
      </c>
      <c r="I10" s="641">
        <v>9</v>
      </c>
      <c r="J10" s="641">
        <v>10</v>
      </c>
      <c r="K10" s="641">
        <v>11</v>
      </c>
      <c r="L10" s="717">
        <v>12</v>
      </c>
    </row>
    <row r="11" spans="1:13" ht="12" customHeight="1">
      <c r="A11" s="226" t="s">
        <v>334</v>
      </c>
      <c r="B11" s="232"/>
      <c r="C11" s="232"/>
      <c r="D11" s="232" t="s">
        <v>335</v>
      </c>
      <c r="E11" s="363">
        <v>0</v>
      </c>
      <c r="F11" s="363">
        <v>0</v>
      </c>
      <c r="G11" s="363"/>
      <c r="H11" s="363"/>
      <c r="I11" s="363"/>
      <c r="J11" s="363"/>
      <c r="K11" s="363"/>
      <c r="L11" s="364">
        <f>L12+L13</f>
        <v>153000</v>
      </c>
      <c r="M11" t="s">
        <v>630</v>
      </c>
    </row>
    <row r="12" spans="1:12" ht="12.75">
      <c r="A12" s="380" t="s">
        <v>678</v>
      </c>
      <c r="B12" s="381" t="s">
        <v>556</v>
      </c>
      <c r="C12" s="381" t="s">
        <v>557</v>
      </c>
      <c r="D12" s="381" t="s">
        <v>558</v>
      </c>
      <c r="E12" s="365">
        <v>0</v>
      </c>
      <c r="F12" s="365">
        <v>0</v>
      </c>
      <c r="G12" s="365"/>
      <c r="H12" s="365"/>
      <c r="I12" s="365"/>
      <c r="J12" s="365"/>
      <c r="K12" s="365"/>
      <c r="L12" s="366">
        <v>1000</v>
      </c>
    </row>
    <row r="13" spans="1:12" ht="14.25" customHeight="1">
      <c r="A13" s="380">
        <v>700</v>
      </c>
      <c r="B13" s="381">
        <v>70005</v>
      </c>
      <c r="C13" s="381">
        <v>2350</v>
      </c>
      <c r="D13" s="382" t="s">
        <v>46</v>
      </c>
      <c r="E13" s="365">
        <v>0</v>
      </c>
      <c r="F13" s="365">
        <v>0</v>
      </c>
      <c r="G13" s="365"/>
      <c r="H13" s="365"/>
      <c r="I13" s="365"/>
      <c r="J13" s="365"/>
      <c r="K13" s="365"/>
      <c r="L13" s="366">
        <v>152000</v>
      </c>
    </row>
    <row r="14" spans="1:12" ht="12.75">
      <c r="A14" s="362" t="s">
        <v>336</v>
      </c>
      <c r="B14" s="909" t="s">
        <v>337</v>
      </c>
      <c r="C14" s="909"/>
      <c r="D14" s="909"/>
      <c r="E14" s="909"/>
      <c r="F14" s="909"/>
      <c r="G14" s="367"/>
      <c r="H14" s="367"/>
      <c r="I14" s="367"/>
      <c r="J14" s="367"/>
      <c r="K14" s="367"/>
      <c r="L14" s="368"/>
    </row>
    <row r="15" spans="1:12" ht="17.25" customHeight="1">
      <c r="A15" s="383" t="s">
        <v>678</v>
      </c>
      <c r="B15" s="379" t="s">
        <v>24</v>
      </c>
      <c r="C15" s="379" t="s">
        <v>178</v>
      </c>
      <c r="D15" s="384" t="s">
        <v>339</v>
      </c>
      <c r="E15" s="369">
        <f>'Z 1'!G10</f>
        <v>70000</v>
      </c>
      <c r="F15" s="369">
        <f>F16+F17</f>
        <v>70000</v>
      </c>
      <c r="G15" s="369">
        <f aca="true" t="shared" si="0" ref="G15:L15">G16+G17</f>
        <v>70000</v>
      </c>
      <c r="H15" s="369">
        <f t="shared" si="0"/>
        <v>10000</v>
      </c>
      <c r="I15" s="369">
        <f t="shared" si="0"/>
        <v>0</v>
      </c>
      <c r="J15" s="369">
        <f t="shared" si="0"/>
        <v>0</v>
      </c>
      <c r="K15" s="369">
        <f t="shared" si="0"/>
        <v>0</v>
      </c>
      <c r="L15" s="664">
        <f t="shared" si="0"/>
        <v>0</v>
      </c>
    </row>
    <row r="16" spans="1:12" ht="12.75">
      <c r="A16" s="315"/>
      <c r="B16" s="316"/>
      <c r="C16" s="316" t="s">
        <v>569</v>
      </c>
      <c r="D16" s="385" t="s">
        <v>570</v>
      </c>
      <c r="E16" s="307">
        <v>0</v>
      </c>
      <c r="F16" s="307">
        <f>'Z 2 '!E10</f>
        <v>10000</v>
      </c>
      <c r="G16" s="307">
        <f>F16</f>
        <v>10000</v>
      </c>
      <c r="H16" s="307">
        <f>G16</f>
        <v>10000</v>
      </c>
      <c r="I16" s="307"/>
      <c r="J16" s="307"/>
      <c r="K16" s="307"/>
      <c r="L16" s="580"/>
    </row>
    <row r="17" spans="1:12" ht="12.75">
      <c r="A17" s="370"/>
      <c r="B17" s="155"/>
      <c r="C17" s="155" t="s">
        <v>16</v>
      </c>
      <c r="D17" s="361" t="s">
        <v>95</v>
      </c>
      <c r="E17" s="155">
        <v>0</v>
      </c>
      <c r="F17" s="155">
        <f>'Z 2 '!E11</f>
        <v>60000</v>
      </c>
      <c r="G17" s="155">
        <f>F17</f>
        <v>60000</v>
      </c>
      <c r="H17" s="155"/>
      <c r="I17" s="155"/>
      <c r="J17" s="155"/>
      <c r="K17" s="155"/>
      <c r="L17" s="371">
        <v>0</v>
      </c>
    </row>
    <row r="18" spans="1:12" ht="12.75" hidden="1">
      <c r="A18" s="372" t="s">
        <v>678</v>
      </c>
      <c r="B18" s="169" t="s">
        <v>681</v>
      </c>
      <c r="C18" s="169" t="s">
        <v>338</v>
      </c>
      <c r="D18" s="169" t="s">
        <v>344</v>
      </c>
      <c r="E18" s="169" t="e">
        <f>'Z 1'!#REF!</f>
        <v>#REF!</v>
      </c>
      <c r="F18" s="169">
        <f>F19+F20+F21+F22+F24+F23+F25+F26+F27+F28+F29+F30</f>
        <v>0</v>
      </c>
      <c r="G18" s="169"/>
      <c r="H18" s="169"/>
      <c r="I18" s="169"/>
      <c r="J18" s="169"/>
      <c r="K18" s="169"/>
      <c r="L18" s="373">
        <v>0</v>
      </c>
    </row>
    <row r="19" spans="1:12" ht="12.75" hidden="1">
      <c r="A19" s="370"/>
      <c r="B19" s="155"/>
      <c r="C19" s="155" t="s">
        <v>2</v>
      </c>
      <c r="D19" s="361" t="s">
        <v>3</v>
      </c>
      <c r="E19" s="155">
        <v>0</v>
      </c>
      <c r="F19" s="155">
        <v>0</v>
      </c>
      <c r="G19" s="155"/>
      <c r="H19" s="155"/>
      <c r="I19" s="155"/>
      <c r="J19" s="155"/>
      <c r="K19" s="155"/>
      <c r="L19" s="371">
        <v>0</v>
      </c>
    </row>
    <row r="20" spans="1:12" ht="12.75" hidden="1">
      <c r="A20" s="370"/>
      <c r="B20" s="155"/>
      <c r="C20" s="155" t="s">
        <v>4</v>
      </c>
      <c r="D20" s="361" t="s">
        <v>5</v>
      </c>
      <c r="E20" s="155">
        <v>0</v>
      </c>
      <c r="F20" s="155">
        <v>0</v>
      </c>
      <c r="G20" s="155"/>
      <c r="H20" s="155"/>
      <c r="I20" s="155"/>
      <c r="J20" s="155"/>
      <c r="K20" s="155"/>
      <c r="L20" s="371">
        <v>0</v>
      </c>
    </row>
    <row r="21" spans="1:12" ht="12.75" hidden="1">
      <c r="A21" s="370"/>
      <c r="B21" s="155"/>
      <c r="C21" s="155" t="s">
        <v>6</v>
      </c>
      <c r="D21" s="155" t="s">
        <v>345</v>
      </c>
      <c r="E21" s="155">
        <v>0</v>
      </c>
      <c r="F21" s="155">
        <v>0</v>
      </c>
      <c r="G21" s="155"/>
      <c r="H21" s="155"/>
      <c r="I21" s="155"/>
      <c r="J21" s="155"/>
      <c r="K21" s="155"/>
      <c r="L21" s="371">
        <v>0</v>
      </c>
    </row>
    <row r="22" spans="1:12" ht="12.75" hidden="1">
      <c r="A22" s="370"/>
      <c r="B22" s="155"/>
      <c r="C22" s="361" t="s">
        <v>33</v>
      </c>
      <c r="D22" s="361" t="s">
        <v>346</v>
      </c>
      <c r="E22" s="155">
        <v>0</v>
      </c>
      <c r="F22" s="155">
        <v>0</v>
      </c>
      <c r="G22" s="155"/>
      <c r="H22" s="155"/>
      <c r="I22" s="155"/>
      <c r="J22" s="155"/>
      <c r="K22" s="155"/>
      <c r="L22" s="371">
        <v>0</v>
      </c>
    </row>
    <row r="23" spans="1:12" ht="12.75" hidden="1">
      <c r="A23" s="370"/>
      <c r="B23" s="155"/>
      <c r="C23" s="361" t="s">
        <v>8</v>
      </c>
      <c r="D23" s="361" t="s">
        <v>9</v>
      </c>
      <c r="E23" s="155">
        <v>0</v>
      </c>
      <c r="F23" s="155">
        <v>0</v>
      </c>
      <c r="G23" s="155"/>
      <c r="H23" s="155"/>
      <c r="I23" s="155"/>
      <c r="J23" s="155"/>
      <c r="K23" s="155"/>
      <c r="L23" s="371">
        <v>0</v>
      </c>
    </row>
    <row r="24" spans="1:12" ht="12.75" hidden="1">
      <c r="A24" s="370"/>
      <c r="B24" s="155"/>
      <c r="C24" s="374">
        <v>4210</v>
      </c>
      <c r="D24" s="155" t="s">
        <v>11</v>
      </c>
      <c r="E24" s="155">
        <v>0</v>
      </c>
      <c r="F24" s="155">
        <v>0</v>
      </c>
      <c r="G24" s="155"/>
      <c r="H24" s="155"/>
      <c r="I24" s="155"/>
      <c r="J24" s="155"/>
      <c r="K24" s="155"/>
      <c r="L24" s="371">
        <v>0</v>
      </c>
    </row>
    <row r="25" spans="1:12" ht="12.75" hidden="1">
      <c r="A25" s="370"/>
      <c r="B25" s="155"/>
      <c r="C25" s="374">
        <v>4260</v>
      </c>
      <c r="D25" s="155" t="s">
        <v>93</v>
      </c>
      <c r="E25" s="155">
        <v>0</v>
      </c>
      <c r="F25" s="155">
        <v>0</v>
      </c>
      <c r="G25" s="155"/>
      <c r="H25" s="155"/>
      <c r="I25" s="155"/>
      <c r="J25" s="155"/>
      <c r="K25" s="155"/>
      <c r="L25" s="371">
        <v>0</v>
      </c>
    </row>
    <row r="26" spans="1:12" ht="12.75" hidden="1">
      <c r="A26" s="370"/>
      <c r="B26" s="155"/>
      <c r="C26" s="374">
        <v>4270</v>
      </c>
      <c r="D26" s="155" t="s">
        <v>94</v>
      </c>
      <c r="E26" s="155">
        <v>0</v>
      </c>
      <c r="F26" s="155">
        <v>0</v>
      </c>
      <c r="G26" s="155"/>
      <c r="H26" s="155"/>
      <c r="I26" s="155"/>
      <c r="J26" s="155"/>
      <c r="K26" s="155"/>
      <c r="L26" s="371">
        <v>0</v>
      </c>
    </row>
    <row r="27" spans="1:12" ht="12.75" hidden="1">
      <c r="A27" s="370"/>
      <c r="B27" s="155"/>
      <c r="C27" s="374">
        <v>4300</v>
      </c>
      <c r="D27" s="155" t="s">
        <v>95</v>
      </c>
      <c r="E27" s="155">
        <v>0</v>
      </c>
      <c r="F27" s="155">
        <v>0</v>
      </c>
      <c r="G27" s="155"/>
      <c r="H27" s="155"/>
      <c r="I27" s="155"/>
      <c r="J27" s="155"/>
      <c r="K27" s="155"/>
      <c r="L27" s="371">
        <v>0</v>
      </c>
    </row>
    <row r="28" spans="1:12" ht="12.75" hidden="1">
      <c r="A28" s="370"/>
      <c r="B28" s="155"/>
      <c r="C28" s="374">
        <v>4410</v>
      </c>
      <c r="D28" s="155" t="s">
        <v>19</v>
      </c>
      <c r="E28" s="155">
        <v>0</v>
      </c>
      <c r="F28" s="155">
        <v>0</v>
      </c>
      <c r="G28" s="155"/>
      <c r="H28" s="155"/>
      <c r="I28" s="155"/>
      <c r="J28" s="155"/>
      <c r="K28" s="155"/>
      <c r="L28" s="371">
        <v>0</v>
      </c>
    </row>
    <row r="29" spans="1:12" ht="12.75" hidden="1">
      <c r="A29" s="370"/>
      <c r="B29" s="155"/>
      <c r="C29" s="374">
        <v>4430</v>
      </c>
      <c r="D29" s="155" t="s">
        <v>21</v>
      </c>
      <c r="E29" s="155">
        <v>0</v>
      </c>
      <c r="F29" s="155">
        <v>0</v>
      </c>
      <c r="G29" s="155"/>
      <c r="H29" s="155"/>
      <c r="I29" s="155"/>
      <c r="J29" s="155"/>
      <c r="K29" s="155"/>
      <c r="L29" s="371">
        <v>0</v>
      </c>
    </row>
    <row r="30" spans="1:12" ht="12.75" hidden="1">
      <c r="A30" s="370"/>
      <c r="B30" s="155"/>
      <c r="C30" s="374">
        <v>4440</v>
      </c>
      <c r="D30" s="155" t="s">
        <v>23</v>
      </c>
      <c r="E30" s="155">
        <v>0</v>
      </c>
      <c r="F30" s="155">
        <v>0</v>
      </c>
      <c r="G30" s="155"/>
      <c r="H30" s="155"/>
      <c r="I30" s="155"/>
      <c r="J30" s="155"/>
      <c r="K30" s="155"/>
      <c r="L30" s="371">
        <v>0</v>
      </c>
    </row>
    <row r="31" spans="1:12" ht="15.75" customHeight="1" hidden="1">
      <c r="A31" s="372" t="s">
        <v>25</v>
      </c>
      <c r="B31" s="169" t="s">
        <v>27</v>
      </c>
      <c r="C31" s="169" t="s">
        <v>338</v>
      </c>
      <c r="D31" s="169" t="s">
        <v>28</v>
      </c>
      <c r="E31" s="169">
        <v>0</v>
      </c>
      <c r="F31" s="169">
        <f>F32</f>
        <v>0</v>
      </c>
      <c r="G31" s="169"/>
      <c r="H31" s="169"/>
      <c r="I31" s="169"/>
      <c r="J31" s="169"/>
      <c r="K31" s="169"/>
      <c r="L31" s="373">
        <v>0</v>
      </c>
    </row>
    <row r="32" spans="1:12" ht="15" customHeight="1" hidden="1">
      <c r="A32" s="370"/>
      <c r="B32" s="155"/>
      <c r="C32" s="155"/>
      <c r="D32" s="155" t="s">
        <v>129</v>
      </c>
      <c r="E32" s="155"/>
      <c r="F32" s="155">
        <v>0</v>
      </c>
      <c r="G32" s="155"/>
      <c r="H32" s="155"/>
      <c r="I32" s="155"/>
      <c r="J32" s="155"/>
      <c r="K32" s="155"/>
      <c r="L32" s="371">
        <v>0</v>
      </c>
    </row>
    <row r="33" spans="1:12" ht="17.25" customHeight="1">
      <c r="A33" s="383" t="s">
        <v>43</v>
      </c>
      <c r="B33" s="379" t="s">
        <v>45</v>
      </c>
      <c r="C33" s="379" t="s">
        <v>178</v>
      </c>
      <c r="D33" s="384" t="s">
        <v>46</v>
      </c>
      <c r="E33" s="369">
        <f>'Z 1'!G34</f>
        <v>66000</v>
      </c>
      <c r="F33" s="369">
        <f aca="true" t="shared" si="1" ref="F33:L33">SUM(F34:F40)</f>
        <v>66000</v>
      </c>
      <c r="G33" s="369">
        <f t="shared" si="1"/>
        <v>66000</v>
      </c>
      <c r="H33" s="369">
        <f t="shared" si="1"/>
        <v>5000</v>
      </c>
      <c r="I33" s="369">
        <f t="shared" si="1"/>
        <v>0</v>
      </c>
      <c r="J33" s="369">
        <f t="shared" si="1"/>
        <v>0</v>
      </c>
      <c r="K33" s="369">
        <f t="shared" si="1"/>
        <v>0</v>
      </c>
      <c r="L33" s="664">
        <f t="shared" si="1"/>
        <v>0</v>
      </c>
    </row>
    <row r="34" spans="1:12" ht="12.75" customHeight="1">
      <c r="A34" s="223"/>
      <c r="B34" s="230"/>
      <c r="C34" s="220">
        <v>4170</v>
      </c>
      <c r="D34" s="385" t="s">
        <v>570</v>
      </c>
      <c r="E34" s="300"/>
      <c r="F34" s="300">
        <v>5000</v>
      </c>
      <c r="G34" s="300">
        <f>F34</f>
        <v>5000</v>
      </c>
      <c r="H34" s="300">
        <f>G34</f>
        <v>5000</v>
      </c>
      <c r="I34" s="300"/>
      <c r="J34" s="300"/>
      <c r="K34" s="300"/>
      <c r="L34" s="304"/>
    </row>
    <row r="35" spans="1:12" ht="12.75" customHeight="1">
      <c r="A35" s="223"/>
      <c r="B35" s="230"/>
      <c r="C35" s="220" t="s">
        <v>10</v>
      </c>
      <c r="D35" s="385" t="s">
        <v>746</v>
      </c>
      <c r="E35" s="300"/>
      <c r="F35" s="300">
        <v>3000</v>
      </c>
      <c r="G35" s="300">
        <f aca="true" t="shared" si="2" ref="G35:G40">F35</f>
        <v>3000</v>
      </c>
      <c r="H35" s="300"/>
      <c r="I35" s="300"/>
      <c r="J35" s="300"/>
      <c r="K35" s="300"/>
      <c r="L35" s="304"/>
    </row>
    <row r="36" spans="1:12" ht="12.75">
      <c r="A36" s="218"/>
      <c r="B36" s="378"/>
      <c r="C36" s="77" t="s">
        <v>12</v>
      </c>
      <c r="D36" s="76" t="s">
        <v>93</v>
      </c>
      <c r="E36" s="155">
        <v>0</v>
      </c>
      <c r="F36" s="155">
        <f>'Z 2 '!E54</f>
        <v>3000</v>
      </c>
      <c r="G36" s="300">
        <f t="shared" si="2"/>
        <v>3000</v>
      </c>
      <c r="H36" s="155"/>
      <c r="I36" s="155"/>
      <c r="J36" s="155"/>
      <c r="K36" s="155"/>
      <c r="L36" s="170"/>
    </row>
    <row r="37" spans="1:12" ht="12.75">
      <c r="A37" s="217"/>
      <c r="B37" s="77"/>
      <c r="C37" s="77" t="s">
        <v>16</v>
      </c>
      <c r="D37" s="76" t="s">
        <v>95</v>
      </c>
      <c r="E37" s="155">
        <v>0</v>
      </c>
      <c r="F37" s="155">
        <v>24300</v>
      </c>
      <c r="G37" s="300">
        <f t="shared" si="2"/>
        <v>24300</v>
      </c>
      <c r="H37" s="155"/>
      <c r="I37" s="155"/>
      <c r="J37" s="155"/>
      <c r="K37" s="155"/>
      <c r="L37" s="156"/>
    </row>
    <row r="38" spans="1:12" ht="12.75">
      <c r="A38" s="217"/>
      <c r="B38" s="77"/>
      <c r="C38" s="77" t="s">
        <v>20</v>
      </c>
      <c r="D38" s="76" t="s">
        <v>21</v>
      </c>
      <c r="E38" s="155"/>
      <c r="F38" s="155">
        <v>5000</v>
      </c>
      <c r="G38" s="300">
        <f t="shared" si="2"/>
        <v>5000</v>
      </c>
      <c r="H38" s="155"/>
      <c r="I38" s="155"/>
      <c r="J38" s="155"/>
      <c r="K38" s="155"/>
      <c r="L38" s="156"/>
    </row>
    <row r="39" spans="1:12" ht="12.75">
      <c r="A39" s="218"/>
      <c r="B39" s="378"/>
      <c r="C39" s="77" t="s">
        <v>38</v>
      </c>
      <c r="D39" s="76" t="s">
        <v>39</v>
      </c>
      <c r="E39" s="155">
        <v>0</v>
      </c>
      <c r="F39" s="155">
        <v>21000</v>
      </c>
      <c r="G39" s="300">
        <f t="shared" si="2"/>
        <v>21000</v>
      </c>
      <c r="H39" s="155"/>
      <c r="I39" s="155"/>
      <c r="J39" s="155"/>
      <c r="K39" s="155"/>
      <c r="L39" s="371"/>
    </row>
    <row r="40" spans="1:12" ht="12.75">
      <c r="A40" s="218"/>
      <c r="B40" s="378"/>
      <c r="C40" s="77" t="s">
        <v>75</v>
      </c>
      <c r="D40" s="76" t="s">
        <v>83</v>
      </c>
      <c r="E40" s="155">
        <v>0</v>
      </c>
      <c r="F40" s="155">
        <v>4700</v>
      </c>
      <c r="G40" s="300">
        <f t="shared" si="2"/>
        <v>4700</v>
      </c>
      <c r="H40" s="155"/>
      <c r="I40" s="155"/>
      <c r="J40" s="155"/>
      <c r="K40" s="155"/>
      <c r="L40" s="371"/>
    </row>
    <row r="41" spans="1:12" ht="12.75" hidden="1">
      <c r="A41" s="218"/>
      <c r="B41" s="378"/>
      <c r="C41" s="77" t="s">
        <v>655</v>
      </c>
      <c r="D41" s="76" t="s">
        <v>478</v>
      </c>
      <c r="E41" s="155">
        <v>0</v>
      </c>
      <c r="F41" s="155">
        <v>0</v>
      </c>
      <c r="G41" s="155"/>
      <c r="H41" s="155"/>
      <c r="I41" s="155"/>
      <c r="J41" s="155"/>
      <c r="K41" s="155"/>
      <c r="L41" s="371">
        <v>0</v>
      </c>
    </row>
    <row r="42" spans="1:12" ht="12.75" hidden="1">
      <c r="A42" s="218"/>
      <c r="B42" s="378"/>
      <c r="C42" s="77" t="s">
        <v>280</v>
      </c>
      <c r="D42" s="76" t="s">
        <v>656</v>
      </c>
      <c r="E42" s="155">
        <v>0</v>
      </c>
      <c r="F42" s="155">
        <v>0</v>
      </c>
      <c r="G42" s="155"/>
      <c r="H42" s="155"/>
      <c r="I42" s="155"/>
      <c r="J42" s="155"/>
      <c r="K42" s="155"/>
      <c r="L42" s="371">
        <v>0</v>
      </c>
    </row>
    <row r="43" spans="1:12" ht="17.25" customHeight="1">
      <c r="A43" s="383" t="s">
        <v>48</v>
      </c>
      <c r="B43" s="379" t="s">
        <v>50</v>
      </c>
      <c r="C43" s="379" t="s">
        <v>178</v>
      </c>
      <c r="D43" s="384" t="s">
        <v>51</v>
      </c>
      <c r="E43" s="369">
        <f>'Z 1'!G37</f>
        <v>40000</v>
      </c>
      <c r="F43" s="369">
        <f aca="true" t="shared" si="3" ref="F43:K43">F44</f>
        <v>40000</v>
      </c>
      <c r="G43" s="369">
        <f t="shared" si="3"/>
        <v>40000</v>
      </c>
      <c r="H43" s="369">
        <f t="shared" si="3"/>
        <v>0</v>
      </c>
      <c r="I43" s="369">
        <f t="shared" si="3"/>
        <v>0</v>
      </c>
      <c r="J43" s="369">
        <f t="shared" si="3"/>
        <v>0</v>
      </c>
      <c r="K43" s="369">
        <f t="shared" si="3"/>
        <v>0</v>
      </c>
      <c r="L43" s="366">
        <v>0</v>
      </c>
    </row>
    <row r="44" spans="1:12" ht="12.75">
      <c r="A44" s="218"/>
      <c r="B44" s="378"/>
      <c r="C44" s="77" t="s">
        <v>16</v>
      </c>
      <c r="D44" s="76" t="s">
        <v>95</v>
      </c>
      <c r="E44" s="155">
        <v>0</v>
      </c>
      <c r="F44" s="155">
        <f>'Z 2 '!E62</f>
        <v>40000</v>
      </c>
      <c r="G44" s="155">
        <f>F44</f>
        <v>40000</v>
      </c>
      <c r="H44" s="155"/>
      <c r="I44" s="155"/>
      <c r="J44" s="155"/>
      <c r="K44" s="155"/>
      <c r="L44" s="373">
        <v>0</v>
      </c>
    </row>
    <row r="45" spans="1:12" ht="12.75">
      <c r="A45" s="383" t="s">
        <v>48</v>
      </c>
      <c r="B45" s="379" t="s">
        <v>52</v>
      </c>
      <c r="C45" s="379" t="s">
        <v>178</v>
      </c>
      <c r="D45" s="384" t="s">
        <v>53</v>
      </c>
      <c r="E45" s="369">
        <f>'Z 1'!G39</f>
        <v>19000</v>
      </c>
      <c r="F45" s="369">
        <f aca="true" t="shared" si="4" ref="F45:K45">F46</f>
        <v>19000</v>
      </c>
      <c r="G45" s="369">
        <f t="shared" si="4"/>
        <v>19000</v>
      </c>
      <c r="H45" s="369">
        <f t="shared" si="4"/>
        <v>0</v>
      </c>
      <c r="I45" s="369">
        <f t="shared" si="4"/>
        <v>0</v>
      </c>
      <c r="J45" s="369">
        <f t="shared" si="4"/>
        <v>0</v>
      </c>
      <c r="K45" s="369">
        <f t="shared" si="4"/>
        <v>0</v>
      </c>
      <c r="L45" s="366">
        <v>0</v>
      </c>
    </row>
    <row r="46" spans="1:12" ht="12.75">
      <c r="A46" s="217"/>
      <c r="B46" s="77"/>
      <c r="C46" s="77" t="s">
        <v>16</v>
      </c>
      <c r="D46" s="76" t="s">
        <v>95</v>
      </c>
      <c r="E46" s="155">
        <v>0</v>
      </c>
      <c r="F46" s="155">
        <f>'Z 2 '!E64</f>
        <v>19000</v>
      </c>
      <c r="G46" s="155">
        <f>F46</f>
        <v>19000</v>
      </c>
      <c r="H46" s="155"/>
      <c r="I46" s="155"/>
      <c r="J46" s="155"/>
      <c r="K46" s="155"/>
      <c r="L46" s="371">
        <v>0</v>
      </c>
    </row>
    <row r="47" spans="1:12" ht="12.75">
      <c r="A47" s="383" t="s">
        <v>48</v>
      </c>
      <c r="B47" s="379" t="s">
        <v>54</v>
      </c>
      <c r="C47" s="379" t="s">
        <v>178</v>
      </c>
      <c r="D47" s="379" t="s">
        <v>55</v>
      </c>
      <c r="E47" s="369">
        <f>'Z 1'!G42</f>
        <v>262060</v>
      </c>
      <c r="F47" s="369">
        <f aca="true" t="shared" si="5" ref="F47:K47">SUM(F48:F67)</f>
        <v>262060</v>
      </c>
      <c r="G47" s="369">
        <f t="shared" si="5"/>
        <v>262060</v>
      </c>
      <c r="H47" s="369">
        <f t="shared" si="5"/>
        <v>201770</v>
      </c>
      <c r="I47" s="369">
        <f t="shared" si="5"/>
        <v>35753</v>
      </c>
      <c r="J47" s="369">
        <f t="shared" si="5"/>
        <v>0</v>
      </c>
      <c r="K47" s="369">
        <f t="shared" si="5"/>
        <v>0</v>
      </c>
      <c r="L47" s="366">
        <v>0</v>
      </c>
    </row>
    <row r="48" spans="1:12" ht="14.25" customHeight="1">
      <c r="A48" s="217"/>
      <c r="B48" s="378"/>
      <c r="C48" s="77" t="s">
        <v>2</v>
      </c>
      <c r="D48" s="76" t="s">
        <v>3</v>
      </c>
      <c r="E48" s="155">
        <v>0</v>
      </c>
      <c r="F48" s="155">
        <f>'Z 2 '!E66</f>
        <v>77490</v>
      </c>
      <c r="G48" s="155">
        <f>F48</f>
        <v>77490</v>
      </c>
      <c r="H48" s="155">
        <f>G48</f>
        <v>77490</v>
      </c>
      <c r="I48" s="155"/>
      <c r="J48" s="155"/>
      <c r="K48" s="155"/>
      <c r="L48" s="371">
        <v>0</v>
      </c>
    </row>
    <row r="49" spans="1:12" ht="14.25" customHeight="1">
      <c r="A49" s="217"/>
      <c r="B49" s="378"/>
      <c r="C49" s="77" t="s">
        <v>4</v>
      </c>
      <c r="D49" s="76" t="s">
        <v>5</v>
      </c>
      <c r="E49" s="155">
        <v>0</v>
      </c>
      <c r="F49" s="155">
        <f>'Z 2 '!E67</f>
        <v>108240</v>
      </c>
      <c r="G49" s="155">
        <f aca="true" t="shared" si="6" ref="G49:H67">F49</f>
        <v>108240</v>
      </c>
      <c r="H49" s="155">
        <f t="shared" si="6"/>
        <v>108240</v>
      </c>
      <c r="I49" s="155"/>
      <c r="J49" s="155"/>
      <c r="K49" s="155"/>
      <c r="L49" s="371">
        <v>0</v>
      </c>
    </row>
    <row r="50" spans="1:12" ht="12.75">
      <c r="A50" s="217"/>
      <c r="B50" s="378"/>
      <c r="C50" s="77" t="s">
        <v>6</v>
      </c>
      <c r="D50" s="77" t="s">
        <v>345</v>
      </c>
      <c r="E50" s="155">
        <v>0</v>
      </c>
      <c r="F50" s="155">
        <f>'Z 2 '!E68</f>
        <v>16040</v>
      </c>
      <c r="G50" s="155">
        <f t="shared" si="6"/>
        <v>16040</v>
      </c>
      <c r="H50" s="155">
        <f t="shared" si="6"/>
        <v>16040</v>
      </c>
      <c r="I50" s="155"/>
      <c r="J50" s="155"/>
      <c r="K50" s="155"/>
      <c r="L50" s="371">
        <v>0</v>
      </c>
    </row>
    <row r="51" spans="1:12" ht="12.75">
      <c r="A51" s="217"/>
      <c r="B51" s="378"/>
      <c r="C51" s="76" t="s">
        <v>33</v>
      </c>
      <c r="D51" s="76" t="s">
        <v>70</v>
      </c>
      <c r="E51" s="155">
        <v>0</v>
      </c>
      <c r="F51" s="155">
        <f>'Z 2 '!E69</f>
        <v>31021</v>
      </c>
      <c r="G51" s="155">
        <f t="shared" si="6"/>
        <v>31021</v>
      </c>
      <c r="H51" s="155"/>
      <c r="I51" s="155">
        <f>G51</f>
        <v>31021</v>
      </c>
      <c r="J51" s="155"/>
      <c r="K51" s="155"/>
      <c r="L51" s="371">
        <v>0</v>
      </c>
    </row>
    <row r="52" spans="1:12" ht="13.5" customHeight="1">
      <c r="A52" s="217"/>
      <c r="B52" s="378"/>
      <c r="C52" s="76" t="s">
        <v>8</v>
      </c>
      <c r="D52" s="76" t="s">
        <v>9</v>
      </c>
      <c r="E52" s="155">
        <v>0</v>
      </c>
      <c r="F52" s="155">
        <f>'Z 2 '!E70</f>
        <v>4732</v>
      </c>
      <c r="G52" s="155">
        <f t="shared" si="6"/>
        <v>4732</v>
      </c>
      <c r="H52" s="155"/>
      <c r="I52" s="155">
        <f>G52</f>
        <v>4732</v>
      </c>
      <c r="J52" s="155"/>
      <c r="K52" s="155"/>
      <c r="L52" s="371">
        <v>0</v>
      </c>
    </row>
    <row r="53" spans="1:12" ht="15" customHeight="1">
      <c r="A53" s="217"/>
      <c r="B53" s="378"/>
      <c r="C53" s="77" t="s">
        <v>10</v>
      </c>
      <c r="D53" s="77" t="s">
        <v>11</v>
      </c>
      <c r="E53" s="155">
        <v>0</v>
      </c>
      <c r="F53" s="155">
        <f>'Z 2 '!E71</f>
        <v>3300</v>
      </c>
      <c r="G53" s="155">
        <f t="shared" si="6"/>
        <v>3300</v>
      </c>
      <c r="H53" s="155"/>
      <c r="I53" s="155"/>
      <c r="J53" s="155"/>
      <c r="K53" s="155"/>
      <c r="L53" s="371">
        <v>0</v>
      </c>
    </row>
    <row r="54" spans="1:12" ht="15" customHeight="1">
      <c r="A54" s="217"/>
      <c r="B54" s="378"/>
      <c r="C54" s="77" t="s">
        <v>12</v>
      </c>
      <c r="D54" s="76" t="s">
        <v>93</v>
      </c>
      <c r="E54" s="155">
        <v>0</v>
      </c>
      <c r="F54" s="155">
        <f>'Z 2 '!E72</f>
        <v>2557</v>
      </c>
      <c r="G54" s="155">
        <f t="shared" si="6"/>
        <v>2557</v>
      </c>
      <c r="H54" s="155"/>
      <c r="I54" s="155"/>
      <c r="J54" s="155"/>
      <c r="K54" s="155"/>
      <c r="L54" s="371">
        <v>0</v>
      </c>
    </row>
    <row r="55" spans="1:12" ht="15" customHeight="1">
      <c r="A55" s="217"/>
      <c r="B55" s="378"/>
      <c r="C55" s="77" t="s">
        <v>76</v>
      </c>
      <c r="D55" s="76" t="s">
        <v>77</v>
      </c>
      <c r="E55" s="155">
        <v>0</v>
      </c>
      <c r="F55" s="155">
        <f>'Z 2 '!E73</f>
        <v>200</v>
      </c>
      <c r="G55" s="155">
        <f t="shared" si="6"/>
        <v>200</v>
      </c>
      <c r="H55" s="155"/>
      <c r="I55" s="155"/>
      <c r="J55" s="155"/>
      <c r="K55" s="155"/>
      <c r="L55" s="371">
        <v>0</v>
      </c>
    </row>
    <row r="56" spans="1:12" ht="15" customHeight="1">
      <c r="A56" s="217"/>
      <c r="B56" s="378"/>
      <c r="C56" s="77" t="s">
        <v>16</v>
      </c>
      <c r="D56" s="77" t="s">
        <v>95</v>
      </c>
      <c r="E56" s="155">
        <v>0</v>
      </c>
      <c r="F56" s="155">
        <f>'Z 2 '!E74</f>
        <v>3930</v>
      </c>
      <c r="G56" s="155">
        <f t="shared" si="6"/>
        <v>3930</v>
      </c>
      <c r="H56" s="155"/>
      <c r="I56" s="155"/>
      <c r="J56" s="155"/>
      <c r="K56" s="155"/>
      <c r="L56" s="371">
        <v>0</v>
      </c>
    </row>
    <row r="57" spans="1:12" ht="15" customHeight="1">
      <c r="A57" s="217"/>
      <c r="B57" s="378"/>
      <c r="C57" s="77" t="s">
        <v>571</v>
      </c>
      <c r="D57" s="76" t="s">
        <v>572</v>
      </c>
      <c r="E57" s="155">
        <v>0</v>
      </c>
      <c r="F57" s="155">
        <f>'Z 2 '!E75</f>
        <v>420</v>
      </c>
      <c r="G57" s="155">
        <f t="shared" si="6"/>
        <v>420</v>
      </c>
      <c r="H57" s="155"/>
      <c r="I57" s="155"/>
      <c r="J57" s="155"/>
      <c r="K57" s="155"/>
      <c r="L57" s="371">
        <v>0</v>
      </c>
    </row>
    <row r="58" spans="1:12" ht="15" customHeight="1">
      <c r="A58" s="217"/>
      <c r="B58" s="378"/>
      <c r="C58" s="77" t="s">
        <v>262</v>
      </c>
      <c r="D58" s="76" t="s">
        <v>264</v>
      </c>
      <c r="E58" s="155">
        <v>0</v>
      </c>
      <c r="F58" s="155">
        <f>'Z 2 '!E76</f>
        <v>560</v>
      </c>
      <c r="G58" s="155">
        <f t="shared" si="6"/>
        <v>560</v>
      </c>
      <c r="H58" s="155"/>
      <c r="I58" s="155"/>
      <c r="J58" s="155"/>
      <c r="K58" s="155"/>
      <c r="L58" s="371">
        <v>0</v>
      </c>
    </row>
    <row r="59" spans="1:12" ht="15" customHeight="1">
      <c r="A59" s="217"/>
      <c r="B59" s="378"/>
      <c r="C59" s="77" t="s">
        <v>254</v>
      </c>
      <c r="D59" s="76" t="s">
        <v>258</v>
      </c>
      <c r="E59" s="155">
        <v>0</v>
      </c>
      <c r="F59" s="155">
        <f>'Z 2 '!E77</f>
        <v>2100</v>
      </c>
      <c r="G59" s="155">
        <f t="shared" si="6"/>
        <v>2100</v>
      </c>
      <c r="H59" s="155"/>
      <c r="I59" s="155"/>
      <c r="J59" s="155"/>
      <c r="K59" s="155"/>
      <c r="L59" s="371">
        <v>0</v>
      </c>
    </row>
    <row r="60" spans="1:12" ht="15" customHeight="1">
      <c r="A60" s="217"/>
      <c r="B60" s="378"/>
      <c r="C60" s="77" t="s">
        <v>268</v>
      </c>
      <c r="D60" s="76" t="s">
        <v>269</v>
      </c>
      <c r="E60" s="155">
        <v>0</v>
      </c>
      <c r="F60" s="155">
        <f>'Z 2 '!E78</f>
        <v>3120</v>
      </c>
      <c r="G60" s="155">
        <f t="shared" si="6"/>
        <v>3120</v>
      </c>
      <c r="H60" s="155"/>
      <c r="I60" s="155"/>
      <c r="J60" s="155"/>
      <c r="K60" s="155"/>
      <c r="L60" s="371">
        <v>0</v>
      </c>
    </row>
    <row r="61" spans="1:12" ht="15" customHeight="1">
      <c r="A61" s="217"/>
      <c r="B61" s="378"/>
      <c r="C61" s="77" t="s">
        <v>18</v>
      </c>
      <c r="D61" s="77" t="s">
        <v>19</v>
      </c>
      <c r="E61" s="155">
        <v>0</v>
      </c>
      <c r="F61" s="155">
        <f>'Z 2 '!E79</f>
        <v>500</v>
      </c>
      <c r="G61" s="155">
        <f t="shared" si="6"/>
        <v>500</v>
      </c>
      <c r="H61" s="155"/>
      <c r="I61" s="155"/>
      <c r="J61" s="155"/>
      <c r="K61" s="155"/>
      <c r="L61" s="371">
        <v>0</v>
      </c>
    </row>
    <row r="62" spans="1:12" ht="15" customHeight="1">
      <c r="A62" s="217"/>
      <c r="B62" s="378"/>
      <c r="C62" s="77" t="s">
        <v>20</v>
      </c>
      <c r="D62" s="77" t="s">
        <v>179</v>
      </c>
      <c r="E62" s="155">
        <v>0</v>
      </c>
      <c r="F62" s="155">
        <f>'Z 2 '!E80</f>
        <v>1680</v>
      </c>
      <c r="G62" s="155">
        <f t="shared" si="6"/>
        <v>1680</v>
      </c>
      <c r="H62" s="155"/>
      <c r="I62" s="155"/>
      <c r="J62" s="155"/>
      <c r="K62" s="155"/>
      <c r="L62" s="371">
        <v>0</v>
      </c>
    </row>
    <row r="63" spans="1:12" ht="15" customHeight="1">
      <c r="A63" s="217"/>
      <c r="B63" s="378"/>
      <c r="C63" s="77" t="s">
        <v>22</v>
      </c>
      <c r="D63" s="77" t="s">
        <v>23</v>
      </c>
      <c r="E63" s="155">
        <v>0</v>
      </c>
      <c r="F63" s="155">
        <f>'Z 2 '!E81</f>
        <v>4060</v>
      </c>
      <c r="G63" s="155">
        <f t="shared" si="6"/>
        <v>4060</v>
      </c>
      <c r="H63" s="155"/>
      <c r="I63" s="155"/>
      <c r="J63" s="155"/>
      <c r="K63" s="155"/>
      <c r="L63" s="371">
        <v>0</v>
      </c>
    </row>
    <row r="64" spans="1:12" ht="15" customHeight="1">
      <c r="A64" s="217"/>
      <c r="B64" s="378"/>
      <c r="C64" s="77">
        <v>4550</v>
      </c>
      <c r="D64" s="386" t="s">
        <v>705</v>
      </c>
      <c r="E64" s="155">
        <v>0</v>
      </c>
      <c r="F64" s="155">
        <f>'Z 2 '!E82</f>
        <v>200</v>
      </c>
      <c r="G64" s="155">
        <f t="shared" si="6"/>
        <v>200</v>
      </c>
      <c r="H64" s="155"/>
      <c r="I64" s="155"/>
      <c r="J64" s="155"/>
      <c r="K64" s="155"/>
      <c r="L64" s="371"/>
    </row>
    <row r="65" spans="1:12" ht="15" customHeight="1">
      <c r="A65" s="217"/>
      <c r="B65" s="378"/>
      <c r="C65" s="77" t="s">
        <v>255</v>
      </c>
      <c r="D65" s="386" t="s">
        <v>909</v>
      </c>
      <c r="E65" s="155">
        <v>0</v>
      </c>
      <c r="F65" s="155">
        <f>'Z 2 '!E83</f>
        <v>680</v>
      </c>
      <c r="G65" s="155">
        <f t="shared" si="6"/>
        <v>680</v>
      </c>
      <c r="H65" s="155"/>
      <c r="I65" s="155"/>
      <c r="J65" s="155"/>
      <c r="K65" s="155"/>
      <c r="L65" s="371"/>
    </row>
    <row r="66" spans="1:12" ht="15" customHeight="1">
      <c r="A66" s="217"/>
      <c r="B66" s="378"/>
      <c r="C66" s="77" t="s">
        <v>256</v>
      </c>
      <c r="D66" s="76" t="s">
        <v>260</v>
      </c>
      <c r="E66" s="155">
        <v>0</v>
      </c>
      <c r="F66" s="155">
        <f>'Z 2 '!E84</f>
        <v>570</v>
      </c>
      <c r="G66" s="155">
        <f t="shared" si="6"/>
        <v>570</v>
      </c>
      <c r="H66" s="155"/>
      <c r="I66" s="155"/>
      <c r="J66" s="155"/>
      <c r="K66" s="155"/>
      <c r="L66" s="371">
        <v>0</v>
      </c>
    </row>
    <row r="67" spans="1:12" ht="15" customHeight="1">
      <c r="A67" s="217"/>
      <c r="B67" s="378"/>
      <c r="C67" s="77" t="s">
        <v>257</v>
      </c>
      <c r="D67" s="76" t="s">
        <v>261</v>
      </c>
      <c r="E67" s="155">
        <v>0</v>
      </c>
      <c r="F67" s="155">
        <f>'Z 2 '!E85</f>
        <v>660</v>
      </c>
      <c r="G67" s="155">
        <f t="shared" si="6"/>
        <v>660</v>
      </c>
      <c r="H67" s="155"/>
      <c r="I67" s="155"/>
      <c r="J67" s="155"/>
      <c r="K67" s="155"/>
      <c r="L67" s="371">
        <v>0</v>
      </c>
    </row>
    <row r="68" spans="1:12" ht="12.75">
      <c r="A68" s="383" t="s">
        <v>57</v>
      </c>
      <c r="B68" s="379" t="s">
        <v>59</v>
      </c>
      <c r="C68" s="379" t="s">
        <v>178</v>
      </c>
      <c r="D68" s="379" t="s">
        <v>60</v>
      </c>
      <c r="E68" s="369">
        <f>'Z 1'!G45</f>
        <v>106374</v>
      </c>
      <c r="F68" s="369">
        <f>SUM(F69:F77)</f>
        <v>106374</v>
      </c>
      <c r="G68" s="369">
        <f aca="true" t="shared" si="7" ref="G68:L68">SUM(G69:G77)</f>
        <v>106374</v>
      </c>
      <c r="H68" s="369">
        <f t="shared" si="7"/>
        <v>85530</v>
      </c>
      <c r="I68" s="369">
        <f t="shared" si="7"/>
        <v>15010</v>
      </c>
      <c r="J68" s="369">
        <f t="shared" si="7"/>
        <v>0</v>
      </c>
      <c r="K68" s="369">
        <f t="shared" si="7"/>
        <v>0</v>
      </c>
      <c r="L68" s="664">
        <f t="shared" si="7"/>
        <v>0</v>
      </c>
    </row>
    <row r="69" spans="1:12" ht="12.75">
      <c r="A69" s="217"/>
      <c r="B69" s="378"/>
      <c r="C69" s="77" t="s">
        <v>2</v>
      </c>
      <c r="D69" s="76" t="s">
        <v>3</v>
      </c>
      <c r="E69" s="155">
        <v>0</v>
      </c>
      <c r="F69" s="155">
        <f>'Z 2 '!E88</f>
        <v>77400</v>
      </c>
      <c r="G69" s="155">
        <f>F69</f>
        <v>77400</v>
      </c>
      <c r="H69" s="155">
        <f>G69</f>
        <v>77400</v>
      </c>
      <c r="I69" s="155"/>
      <c r="J69" s="155"/>
      <c r="K69" s="155"/>
      <c r="L69" s="371">
        <v>0</v>
      </c>
    </row>
    <row r="70" spans="1:12" ht="12.75">
      <c r="A70" s="217"/>
      <c r="B70" s="378"/>
      <c r="C70" s="77" t="s">
        <v>6</v>
      </c>
      <c r="D70" s="77" t="s">
        <v>345</v>
      </c>
      <c r="E70" s="155">
        <v>0</v>
      </c>
      <c r="F70" s="155">
        <f>'Z 2 '!E89</f>
        <v>8130</v>
      </c>
      <c r="G70" s="155">
        <f aca="true" t="shared" si="8" ref="G70:G77">F70</f>
        <v>8130</v>
      </c>
      <c r="H70" s="155">
        <f>G70</f>
        <v>8130</v>
      </c>
      <c r="I70" s="155"/>
      <c r="J70" s="155"/>
      <c r="K70" s="155"/>
      <c r="L70" s="371">
        <v>0</v>
      </c>
    </row>
    <row r="71" spans="1:12" ht="12.75">
      <c r="A71" s="217"/>
      <c r="B71" s="378"/>
      <c r="C71" s="76" t="s">
        <v>33</v>
      </c>
      <c r="D71" s="76" t="s">
        <v>70</v>
      </c>
      <c r="E71" s="155">
        <v>0</v>
      </c>
      <c r="F71" s="155">
        <f>'Z 2 '!E90</f>
        <v>12915</v>
      </c>
      <c r="G71" s="155">
        <f t="shared" si="8"/>
        <v>12915</v>
      </c>
      <c r="H71" s="155"/>
      <c r="I71" s="155">
        <f>G71</f>
        <v>12915</v>
      </c>
      <c r="J71" s="155"/>
      <c r="K71" s="155"/>
      <c r="L71" s="371">
        <v>0</v>
      </c>
    </row>
    <row r="72" spans="1:12" ht="12.75">
      <c r="A72" s="217"/>
      <c r="B72" s="378"/>
      <c r="C72" s="76" t="s">
        <v>8</v>
      </c>
      <c r="D72" s="76" t="s">
        <v>9</v>
      </c>
      <c r="E72" s="155">
        <v>0</v>
      </c>
      <c r="F72" s="155">
        <f>'Z 2 '!E91</f>
        <v>2095</v>
      </c>
      <c r="G72" s="155">
        <f t="shared" si="8"/>
        <v>2095</v>
      </c>
      <c r="H72" s="155"/>
      <c r="I72" s="155">
        <f>G72</f>
        <v>2095</v>
      </c>
      <c r="J72" s="155"/>
      <c r="K72" s="155"/>
      <c r="L72" s="371">
        <v>0</v>
      </c>
    </row>
    <row r="73" spans="1:12" ht="12.75">
      <c r="A73" s="217"/>
      <c r="B73" s="378"/>
      <c r="C73" s="77" t="s">
        <v>10</v>
      </c>
      <c r="D73" s="77" t="s">
        <v>11</v>
      </c>
      <c r="E73" s="155">
        <v>0</v>
      </c>
      <c r="F73" s="155">
        <f>'Z 2 '!E93</f>
        <v>500</v>
      </c>
      <c r="G73" s="155">
        <f t="shared" si="8"/>
        <v>500</v>
      </c>
      <c r="H73" s="155"/>
      <c r="I73" s="155"/>
      <c r="J73" s="155"/>
      <c r="K73" s="155"/>
      <c r="L73" s="371">
        <v>0</v>
      </c>
    </row>
    <row r="74" spans="1:12" ht="12.75">
      <c r="A74" s="217"/>
      <c r="B74" s="378"/>
      <c r="C74" s="77" t="s">
        <v>16</v>
      </c>
      <c r="D74" s="77" t="s">
        <v>95</v>
      </c>
      <c r="E74" s="155">
        <v>0</v>
      </c>
      <c r="F74" s="155">
        <f>'Z 2 '!E94</f>
        <v>300</v>
      </c>
      <c r="G74" s="155">
        <f t="shared" si="8"/>
        <v>300</v>
      </c>
      <c r="H74" s="155"/>
      <c r="I74" s="155"/>
      <c r="J74" s="155"/>
      <c r="K74" s="155"/>
      <c r="L74" s="371">
        <v>0</v>
      </c>
    </row>
    <row r="75" spans="1:12" ht="12.75">
      <c r="A75" s="217"/>
      <c r="B75" s="378"/>
      <c r="C75" s="77" t="s">
        <v>22</v>
      </c>
      <c r="D75" s="77" t="s">
        <v>23</v>
      </c>
      <c r="E75" s="155">
        <v>0</v>
      </c>
      <c r="F75" s="155">
        <f>'Z 2 '!E95</f>
        <v>3334</v>
      </c>
      <c r="G75" s="155">
        <f t="shared" si="8"/>
        <v>3334</v>
      </c>
      <c r="H75" s="155"/>
      <c r="I75" s="155"/>
      <c r="J75" s="155"/>
      <c r="K75" s="155"/>
      <c r="L75" s="371">
        <v>0</v>
      </c>
    </row>
    <row r="76" spans="1:12" ht="12.75">
      <c r="A76" s="217"/>
      <c r="B76" s="378"/>
      <c r="C76" s="77">
        <v>4740</v>
      </c>
      <c r="D76" s="76" t="s">
        <v>260</v>
      </c>
      <c r="E76" s="155"/>
      <c r="F76" s="155">
        <f>'Z 2 '!E96</f>
        <v>500</v>
      </c>
      <c r="G76" s="155">
        <f t="shared" si="8"/>
        <v>500</v>
      </c>
      <c r="H76" s="155"/>
      <c r="I76" s="155"/>
      <c r="J76" s="155"/>
      <c r="K76" s="155"/>
      <c r="L76" s="371"/>
    </row>
    <row r="77" spans="1:12" ht="12.75">
      <c r="A77" s="217"/>
      <c r="B77" s="378"/>
      <c r="C77" s="77" t="s">
        <v>257</v>
      </c>
      <c r="D77" s="230" t="s">
        <v>261</v>
      </c>
      <c r="E77" s="155"/>
      <c r="F77" s="155">
        <f>'Z 2 '!E97</f>
        <v>1200</v>
      </c>
      <c r="G77" s="155">
        <f t="shared" si="8"/>
        <v>1200</v>
      </c>
      <c r="H77" s="155"/>
      <c r="I77" s="155"/>
      <c r="J77" s="155"/>
      <c r="K77" s="155"/>
      <c r="L77" s="371"/>
    </row>
    <row r="78" spans="1:12" ht="13.5" customHeight="1">
      <c r="A78" s="383" t="s">
        <v>57</v>
      </c>
      <c r="B78" s="379" t="s">
        <v>68</v>
      </c>
      <c r="C78" s="379" t="s">
        <v>178</v>
      </c>
      <c r="D78" s="379" t="s">
        <v>69</v>
      </c>
      <c r="E78" s="369">
        <f>'Z 1'!G54</f>
        <v>15000</v>
      </c>
      <c r="F78" s="369">
        <f>SUM(F79:F87)</f>
        <v>15000</v>
      </c>
      <c r="G78" s="369">
        <f>SUM(G79:G86)</f>
        <v>14100</v>
      </c>
      <c r="H78" s="369">
        <f>SUM(H79:H86)</f>
        <v>6150</v>
      </c>
      <c r="I78" s="369">
        <f>SUM(I79:I86)</f>
        <v>860</v>
      </c>
      <c r="J78" s="369">
        <f>SUM(J79:J86)</f>
        <v>0</v>
      </c>
      <c r="K78" s="369">
        <f>SUM(K79:K86)</f>
        <v>0</v>
      </c>
      <c r="L78" s="366">
        <v>0</v>
      </c>
    </row>
    <row r="79" spans="1:12" ht="14.25" customHeight="1">
      <c r="A79" s="218"/>
      <c r="B79" s="378"/>
      <c r="C79" s="77" t="s">
        <v>1</v>
      </c>
      <c r="D79" s="77" t="s">
        <v>357</v>
      </c>
      <c r="E79" s="155">
        <v>0</v>
      </c>
      <c r="F79" s="155">
        <f>'Z 2 '!E139</f>
        <v>5330</v>
      </c>
      <c r="G79" s="155">
        <f>F79</f>
        <v>5330</v>
      </c>
      <c r="H79" s="155"/>
      <c r="I79" s="155"/>
      <c r="J79" s="155"/>
      <c r="K79" s="155"/>
      <c r="L79" s="371">
        <v>0</v>
      </c>
    </row>
    <row r="80" spans="1:12" ht="14.25" customHeight="1">
      <c r="A80" s="218"/>
      <c r="B80" s="378"/>
      <c r="C80" s="77" t="s">
        <v>33</v>
      </c>
      <c r="D80" s="77" t="s">
        <v>70</v>
      </c>
      <c r="E80" s="155">
        <v>0</v>
      </c>
      <c r="F80" s="155">
        <f>'Z 2 '!E140</f>
        <v>740</v>
      </c>
      <c r="G80" s="155">
        <f aca="true" t="shared" si="9" ref="G80:G87">F80</f>
        <v>740</v>
      </c>
      <c r="H80" s="155"/>
      <c r="I80" s="155">
        <f>G80</f>
        <v>740</v>
      </c>
      <c r="J80" s="155"/>
      <c r="K80" s="155"/>
      <c r="L80" s="371">
        <v>0</v>
      </c>
    </row>
    <row r="81" spans="1:12" ht="13.5" customHeight="1">
      <c r="A81" s="218"/>
      <c r="B81" s="378"/>
      <c r="C81" s="77" t="s">
        <v>8</v>
      </c>
      <c r="D81" s="77" t="s">
        <v>9</v>
      </c>
      <c r="E81" s="155">
        <v>0</v>
      </c>
      <c r="F81" s="155">
        <f>'Z 2 '!E141</f>
        <v>120</v>
      </c>
      <c r="G81" s="155">
        <f t="shared" si="9"/>
        <v>120</v>
      </c>
      <c r="H81" s="155"/>
      <c r="I81" s="155">
        <f>G81</f>
        <v>120</v>
      </c>
      <c r="J81" s="155"/>
      <c r="K81" s="155"/>
      <c r="L81" s="371">
        <v>0</v>
      </c>
    </row>
    <row r="82" spans="1:12" ht="15.75" customHeight="1">
      <c r="A82" s="218"/>
      <c r="B82" s="378"/>
      <c r="C82" s="77" t="s">
        <v>569</v>
      </c>
      <c r="D82" s="77" t="s">
        <v>570</v>
      </c>
      <c r="E82" s="155">
        <v>0</v>
      </c>
      <c r="F82" s="155">
        <f>'Z 2 '!E142</f>
        <v>6150</v>
      </c>
      <c r="G82" s="155">
        <f t="shared" si="9"/>
        <v>6150</v>
      </c>
      <c r="H82" s="155">
        <f>G82</f>
        <v>6150</v>
      </c>
      <c r="I82" s="155"/>
      <c r="J82" s="155"/>
      <c r="K82" s="155"/>
      <c r="L82" s="371">
        <v>0</v>
      </c>
    </row>
    <row r="83" spans="1:12" ht="13.5" customHeight="1">
      <c r="A83" s="218"/>
      <c r="B83" s="378"/>
      <c r="C83" s="77" t="s">
        <v>10</v>
      </c>
      <c r="D83" s="77" t="s">
        <v>11</v>
      </c>
      <c r="E83" s="155">
        <v>0</v>
      </c>
      <c r="F83" s="155">
        <f>'Z 2 '!E143</f>
        <v>300</v>
      </c>
      <c r="G83" s="155">
        <f t="shared" si="9"/>
        <v>300</v>
      </c>
      <c r="H83" s="155"/>
      <c r="I83" s="155"/>
      <c r="J83" s="155"/>
      <c r="K83" s="155"/>
      <c r="L83" s="371">
        <v>0</v>
      </c>
    </row>
    <row r="84" spans="1:12" ht="13.5" customHeight="1">
      <c r="A84" s="218"/>
      <c r="B84" s="378"/>
      <c r="C84" s="77" t="s">
        <v>16</v>
      </c>
      <c r="D84" s="77" t="s">
        <v>95</v>
      </c>
      <c r="E84" s="155">
        <v>0</v>
      </c>
      <c r="F84" s="155">
        <f>'Z 2 '!E144</f>
        <v>1260</v>
      </c>
      <c r="G84" s="155">
        <f t="shared" si="9"/>
        <v>1260</v>
      </c>
      <c r="H84" s="155"/>
      <c r="I84" s="155"/>
      <c r="J84" s="155"/>
      <c r="K84" s="155"/>
      <c r="L84" s="371">
        <v>0</v>
      </c>
    </row>
    <row r="85" spans="1:12" ht="15" customHeight="1">
      <c r="A85" s="218"/>
      <c r="B85" s="378"/>
      <c r="C85" s="77" t="s">
        <v>254</v>
      </c>
      <c r="D85" s="76" t="s">
        <v>258</v>
      </c>
      <c r="E85" s="155">
        <v>0</v>
      </c>
      <c r="F85" s="155">
        <f>'Z 2 '!E145</f>
        <v>100</v>
      </c>
      <c r="G85" s="155">
        <f t="shared" si="9"/>
        <v>100</v>
      </c>
      <c r="H85" s="155"/>
      <c r="I85" s="155"/>
      <c r="J85" s="155"/>
      <c r="K85" s="155"/>
      <c r="L85" s="371"/>
    </row>
    <row r="86" spans="1:12" ht="15" customHeight="1">
      <c r="A86" s="217"/>
      <c r="B86" s="77"/>
      <c r="C86" s="77" t="s">
        <v>256</v>
      </c>
      <c r="D86" s="76" t="s">
        <v>260</v>
      </c>
      <c r="E86" s="155">
        <v>0</v>
      </c>
      <c r="F86" s="155">
        <f>'Z 2 '!E146</f>
        <v>100</v>
      </c>
      <c r="G86" s="155">
        <f t="shared" si="9"/>
        <v>100</v>
      </c>
      <c r="H86" s="155"/>
      <c r="I86" s="155"/>
      <c r="J86" s="155"/>
      <c r="K86" s="155"/>
      <c r="L86" s="371"/>
    </row>
    <row r="87" spans="1:12" ht="15" customHeight="1">
      <c r="A87" s="217"/>
      <c r="B87" s="77"/>
      <c r="C87" s="77" t="s">
        <v>257</v>
      </c>
      <c r="D87" s="230" t="s">
        <v>261</v>
      </c>
      <c r="E87" s="155">
        <v>0</v>
      </c>
      <c r="F87" s="155">
        <f>'Z 2 '!E147</f>
        <v>900</v>
      </c>
      <c r="G87" s="155">
        <f t="shared" si="9"/>
        <v>900</v>
      </c>
      <c r="H87" s="155"/>
      <c r="I87" s="155"/>
      <c r="J87" s="155"/>
      <c r="K87" s="155"/>
      <c r="L87" s="371"/>
    </row>
    <row r="88" spans="1:12" ht="23.25" customHeight="1">
      <c r="A88" s="383" t="s">
        <v>73</v>
      </c>
      <c r="B88" s="379" t="s">
        <v>96</v>
      </c>
      <c r="C88" s="384" t="s">
        <v>745</v>
      </c>
      <c r="D88" s="384" t="s">
        <v>361</v>
      </c>
      <c r="E88" s="369">
        <f>'Z 1'!G62+'Z 1'!G65</f>
        <v>3167000</v>
      </c>
      <c r="F88" s="369">
        <f>SUM(F89:F115)</f>
        <v>3167000</v>
      </c>
      <c r="G88" s="369">
        <f aca="true" t="shared" si="10" ref="G88:L88">SUM(G89:G115)</f>
        <v>2867000</v>
      </c>
      <c r="H88" s="369">
        <f t="shared" si="10"/>
        <v>2325000</v>
      </c>
      <c r="I88" s="369">
        <f t="shared" si="10"/>
        <v>11000</v>
      </c>
      <c r="J88" s="369">
        <f t="shared" si="10"/>
        <v>0</v>
      </c>
      <c r="K88" s="369">
        <f t="shared" si="10"/>
        <v>300000</v>
      </c>
      <c r="L88" s="664">
        <f t="shared" si="10"/>
        <v>0</v>
      </c>
    </row>
    <row r="89" spans="1:12" ht="15.75" customHeight="1">
      <c r="A89" s="219"/>
      <c r="B89" s="387"/>
      <c r="C89" s="230" t="s">
        <v>425</v>
      </c>
      <c r="D89" s="76" t="s">
        <v>637</v>
      </c>
      <c r="E89" s="300"/>
      <c r="F89" s="300">
        <f>'Z 2 '!E190</f>
        <v>164000</v>
      </c>
      <c r="G89" s="300">
        <f>F89</f>
        <v>164000</v>
      </c>
      <c r="H89" s="300"/>
      <c r="I89" s="300"/>
      <c r="J89" s="300"/>
      <c r="K89" s="300"/>
      <c r="L89" s="375"/>
    </row>
    <row r="90" spans="1:12" ht="14.25" customHeight="1">
      <c r="A90" s="218"/>
      <c r="B90" s="77"/>
      <c r="C90" s="77" t="s">
        <v>4</v>
      </c>
      <c r="D90" s="76" t="s">
        <v>362</v>
      </c>
      <c r="E90" s="155"/>
      <c r="F90" s="300">
        <f>'Z 2 '!E191</f>
        <v>61000</v>
      </c>
      <c r="G90" s="300">
        <f aca="true" t="shared" si="11" ref="G90:H105">F90</f>
        <v>61000</v>
      </c>
      <c r="H90" s="300">
        <f t="shared" si="11"/>
        <v>61000</v>
      </c>
      <c r="I90" s="300"/>
      <c r="J90" s="300"/>
      <c r="K90" s="300"/>
      <c r="L90" s="371">
        <v>0</v>
      </c>
    </row>
    <row r="91" spans="1:12" ht="14.25" customHeight="1">
      <c r="A91" s="218"/>
      <c r="B91" s="77"/>
      <c r="C91" s="77" t="s">
        <v>6</v>
      </c>
      <c r="D91" s="76" t="s">
        <v>358</v>
      </c>
      <c r="E91" s="155"/>
      <c r="F91" s="300">
        <f>'Z 2 '!E192</f>
        <v>5000</v>
      </c>
      <c r="G91" s="300">
        <f t="shared" si="11"/>
        <v>5000</v>
      </c>
      <c r="H91" s="300">
        <f t="shared" si="11"/>
        <v>5000</v>
      </c>
      <c r="I91" s="300"/>
      <c r="J91" s="300"/>
      <c r="K91" s="300"/>
      <c r="L91" s="371">
        <v>0</v>
      </c>
    </row>
    <row r="92" spans="1:12" ht="16.5" customHeight="1">
      <c r="A92" s="218"/>
      <c r="B92" s="77"/>
      <c r="C92" s="77" t="s">
        <v>84</v>
      </c>
      <c r="D92" s="76" t="s">
        <v>193</v>
      </c>
      <c r="E92" s="155"/>
      <c r="F92" s="300">
        <f>'Z 2 '!E193</f>
        <v>1943000</v>
      </c>
      <c r="G92" s="300">
        <f t="shared" si="11"/>
        <v>1943000</v>
      </c>
      <c r="H92" s="300">
        <f t="shared" si="11"/>
        <v>1943000</v>
      </c>
      <c r="I92" s="300"/>
      <c r="J92" s="300"/>
      <c r="K92" s="300"/>
      <c r="L92" s="371">
        <v>0</v>
      </c>
    </row>
    <row r="93" spans="1:12" ht="15" customHeight="1">
      <c r="A93" s="218"/>
      <c r="B93" s="77"/>
      <c r="C93" s="77" t="s">
        <v>86</v>
      </c>
      <c r="D93" s="77" t="s">
        <v>359</v>
      </c>
      <c r="E93" s="155"/>
      <c r="F93" s="300">
        <f>'Z 2 '!E194</f>
        <v>154000</v>
      </c>
      <c r="G93" s="300">
        <f t="shared" si="11"/>
        <v>154000</v>
      </c>
      <c r="H93" s="300">
        <f t="shared" si="11"/>
        <v>154000</v>
      </c>
      <c r="I93" s="300"/>
      <c r="J93" s="300"/>
      <c r="K93" s="300"/>
      <c r="L93" s="371">
        <v>0</v>
      </c>
    </row>
    <row r="94" spans="1:12" ht="14.25" customHeight="1">
      <c r="A94" s="218"/>
      <c r="B94" s="77"/>
      <c r="C94" s="77" t="s">
        <v>88</v>
      </c>
      <c r="D94" s="77" t="s">
        <v>89</v>
      </c>
      <c r="E94" s="155"/>
      <c r="F94" s="300">
        <f>'Z 2 '!E195</f>
        <v>162000</v>
      </c>
      <c r="G94" s="300">
        <f t="shared" si="11"/>
        <v>162000</v>
      </c>
      <c r="H94" s="300">
        <f t="shared" si="11"/>
        <v>162000</v>
      </c>
      <c r="I94" s="300"/>
      <c r="J94" s="300"/>
      <c r="K94" s="300"/>
      <c r="L94" s="371">
        <v>0</v>
      </c>
    </row>
    <row r="95" spans="1:12" ht="15.75" customHeight="1">
      <c r="A95" s="218"/>
      <c r="B95" s="77"/>
      <c r="C95" s="77" t="s">
        <v>910</v>
      </c>
      <c r="D95" s="68" t="s">
        <v>219</v>
      </c>
      <c r="E95" s="155"/>
      <c r="F95" s="300">
        <f>'Z 2 '!E196</f>
        <v>4000</v>
      </c>
      <c r="G95" s="300">
        <f t="shared" si="11"/>
        <v>4000</v>
      </c>
      <c r="H95" s="300"/>
      <c r="I95" s="300"/>
      <c r="J95" s="300"/>
      <c r="K95" s="300"/>
      <c r="L95" s="371"/>
    </row>
    <row r="96" spans="1:12" ht="15.75" customHeight="1">
      <c r="A96" s="218"/>
      <c r="B96" s="77"/>
      <c r="C96" s="76" t="s">
        <v>33</v>
      </c>
      <c r="D96" s="76" t="s">
        <v>360</v>
      </c>
      <c r="E96" s="155"/>
      <c r="F96" s="300">
        <f>'Z 2 '!E197</f>
        <v>9000</v>
      </c>
      <c r="G96" s="300">
        <f t="shared" si="11"/>
        <v>9000</v>
      </c>
      <c r="H96" s="300"/>
      <c r="I96" s="300">
        <f>G96</f>
        <v>9000</v>
      </c>
      <c r="J96" s="300"/>
      <c r="K96" s="300"/>
      <c r="L96" s="371">
        <v>0</v>
      </c>
    </row>
    <row r="97" spans="1:12" ht="16.5" customHeight="1">
      <c r="A97" s="218"/>
      <c r="B97" s="77"/>
      <c r="C97" s="76" t="s">
        <v>8</v>
      </c>
      <c r="D97" s="76" t="s">
        <v>9</v>
      </c>
      <c r="E97" s="155"/>
      <c r="F97" s="300">
        <f>'Z 2 '!E198</f>
        <v>2000</v>
      </c>
      <c r="G97" s="300">
        <f t="shared" si="11"/>
        <v>2000</v>
      </c>
      <c r="H97" s="300"/>
      <c r="I97" s="300">
        <f>G97</f>
        <v>2000</v>
      </c>
      <c r="J97" s="300"/>
      <c r="K97" s="300"/>
      <c r="L97" s="371">
        <v>0</v>
      </c>
    </row>
    <row r="98" spans="1:12" ht="13.5" customHeight="1">
      <c r="A98" s="218"/>
      <c r="B98" s="77"/>
      <c r="C98" s="77" t="s">
        <v>427</v>
      </c>
      <c r="D98" s="76" t="s">
        <v>428</v>
      </c>
      <c r="E98" s="155"/>
      <c r="F98" s="300">
        <f>'Z 2 '!E199</f>
        <v>88000</v>
      </c>
      <c r="G98" s="300">
        <f t="shared" si="11"/>
        <v>88000</v>
      </c>
      <c r="H98" s="300"/>
      <c r="I98" s="300"/>
      <c r="J98" s="300"/>
      <c r="K98" s="300"/>
      <c r="L98" s="371">
        <v>0</v>
      </c>
    </row>
    <row r="99" spans="1:12" ht="15" customHeight="1">
      <c r="A99" s="218"/>
      <c r="B99" s="378"/>
      <c r="C99" s="77" t="s">
        <v>10</v>
      </c>
      <c r="D99" s="77" t="s">
        <v>11</v>
      </c>
      <c r="E99" s="155"/>
      <c r="F99" s="300">
        <f>'Z 2 '!E200</f>
        <v>112000</v>
      </c>
      <c r="G99" s="300">
        <f t="shared" si="11"/>
        <v>112000</v>
      </c>
      <c r="H99" s="300"/>
      <c r="I99" s="300"/>
      <c r="J99" s="300"/>
      <c r="K99" s="300"/>
      <c r="L99" s="376">
        <v>0</v>
      </c>
    </row>
    <row r="100" spans="1:12" ht="15.75" customHeight="1">
      <c r="A100" s="218"/>
      <c r="B100" s="378"/>
      <c r="C100" s="77" t="s">
        <v>91</v>
      </c>
      <c r="D100" s="77" t="s">
        <v>92</v>
      </c>
      <c r="E100" s="155"/>
      <c r="F100" s="300">
        <f>'Z 2 '!E201</f>
        <v>20000</v>
      </c>
      <c r="G100" s="300">
        <f t="shared" si="11"/>
        <v>20000</v>
      </c>
      <c r="H100" s="300"/>
      <c r="I100" s="300"/>
      <c r="J100" s="300"/>
      <c r="K100" s="300"/>
      <c r="L100" s="376">
        <v>0</v>
      </c>
    </row>
    <row r="101" spans="1:12" ht="15" customHeight="1">
      <c r="A101" s="218"/>
      <c r="B101" s="378"/>
      <c r="C101" s="77" t="s">
        <v>12</v>
      </c>
      <c r="D101" s="77" t="s">
        <v>93</v>
      </c>
      <c r="E101" s="155"/>
      <c r="F101" s="300">
        <f>'Z 2 '!E202</f>
        <v>28000</v>
      </c>
      <c r="G101" s="300">
        <f t="shared" si="11"/>
        <v>28000</v>
      </c>
      <c r="H101" s="300"/>
      <c r="I101" s="300"/>
      <c r="J101" s="300"/>
      <c r="K101" s="300"/>
      <c r="L101" s="376">
        <v>0</v>
      </c>
    </row>
    <row r="102" spans="1:12" ht="16.5" customHeight="1">
      <c r="A102" s="218"/>
      <c r="B102" s="378"/>
      <c r="C102" s="77" t="s">
        <v>14</v>
      </c>
      <c r="D102" s="77" t="s">
        <v>94</v>
      </c>
      <c r="E102" s="155"/>
      <c r="F102" s="300">
        <f>'Z 2 '!E203</f>
        <v>20000</v>
      </c>
      <c r="G102" s="300">
        <f t="shared" si="11"/>
        <v>20000</v>
      </c>
      <c r="H102" s="300"/>
      <c r="I102" s="300"/>
      <c r="J102" s="300"/>
      <c r="K102" s="300"/>
      <c r="L102" s="376">
        <v>0</v>
      </c>
    </row>
    <row r="103" spans="1:12" ht="15.75" customHeight="1">
      <c r="A103" s="218"/>
      <c r="B103" s="378"/>
      <c r="C103" s="77" t="s">
        <v>76</v>
      </c>
      <c r="D103" s="77" t="s">
        <v>77</v>
      </c>
      <c r="E103" s="155"/>
      <c r="F103" s="300">
        <f>'Z 2 '!E204</f>
        <v>17500</v>
      </c>
      <c r="G103" s="300">
        <f t="shared" si="11"/>
        <v>17500</v>
      </c>
      <c r="H103" s="300"/>
      <c r="I103" s="300"/>
      <c r="J103" s="300"/>
      <c r="K103" s="300"/>
      <c r="L103" s="376"/>
    </row>
    <row r="104" spans="1:12" ht="15" customHeight="1">
      <c r="A104" s="218"/>
      <c r="B104" s="378"/>
      <c r="C104" s="77" t="s">
        <v>16</v>
      </c>
      <c r="D104" s="77" t="s">
        <v>95</v>
      </c>
      <c r="E104" s="155"/>
      <c r="F104" s="300">
        <f>'Z 2 '!E205</f>
        <v>30000</v>
      </c>
      <c r="G104" s="300">
        <f t="shared" si="11"/>
        <v>30000</v>
      </c>
      <c r="H104" s="300"/>
      <c r="I104" s="300"/>
      <c r="J104" s="300"/>
      <c r="K104" s="300"/>
      <c r="L104" s="376">
        <v>0</v>
      </c>
    </row>
    <row r="105" spans="1:12" ht="14.25" customHeight="1">
      <c r="A105" s="218"/>
      <c r="B105" s="378"/>
      <c r="C105" s="77" t="s">
        <v>571</v>
      </c>
      <c r="D105" s="76" t="s">
        <v>572</v>
      </c>
      <c r="E105" s="155"/>
      <c r="F105" s="300">
        <f>'Z 2 '!E206</f>
        <v>2000</v>
      </c>
      <c r="G105" s="300">
        <f t="shared" si="11"/>
        <v>2000</v>
      </c>
      <c r="H105" s="300"/>
      <c r="I105" s="300"/>
      <c r="J105" s="300"/>
      <c r="K105" s="300"/>
      <c r="L105" s="376"/>
    </row>
    <row r="106" spans="1:12" ht="14.25" customHeight="1">
      <c r="A106" s="218"/>
      <c r="B106" s="378"/>
      <c r="C106" s="77" t="s">
        <v>262</v>
      </c>
      <c r="D106" s="76" t="s">
        <v>264</v>
      </c>
      <c r="E106" s="155"/>
      <c r="F106" s="300">
        <f>'Z 2 '!E207</f>
        <v>5000</v>
      </c>
      <c r="G106" s="300">
        <f aca="true" t="shared" si="12" ref="G106:G114">F106</f>
        <v>5000</v>
      </c>
      <c r="H106" s="300"/>
      <c r="I106" s="300"/>
      <c r="J106" s="300"/>
      <c r="K106" s="300"/>
      <c r="L106" s="376"/>
    </row>
    <row r="107" spans="1:12" ht="14.25" customHeight="1">
      <c r="A107" s="218"/>
      <c r="B107" s="378"/>
      <c r="C107" s="77" t="s">
        <v>254</v>
      </c>
      <c r="D107" s="76" t="s">
        <v>258</v>
      </c>
      <c r="E107" s="155"/>
      <c r="F107" s="300">
        <f>'Z 2 '!E208</f>
        <v>7300</v>
      </c>
      <c r="G107" s="300">
        <f t="shared" si="12"/>
        <v>7300</v>
      </c>
      <c r="H107" s="300"/>
      <c r="I107" s="300"/>
      <c r="J107" s="300"/>
      <c r="K107" s="300"/>
      <c r="L107" s="376"/>
    </row>
    <row r="108" spans="1:12" ht="14.25" customHeight="1">
      <c r="A108" s="218"/>
      <c r="B108" s="378"/>
      <c r="C108" s="77" t="s">
        <v>18</v>
      </c>
      <c r="D108" s="77" t="s">
        <v>19</v>
      </c>
      <c r="E108" s="155"/>
      <c r="F108" s="300">
        <f>'Z 2 '!E209</f>
        <v>5000</v>
      </c>
      <c r="G108" s="300">
        <f t="shared" si="12"/>
        <v>5000</v>
      </c>
      <c r="H108" s="300"/>
      <c r="I108" s="300"/>
      <c r="J108" s="300"/>
      <c r="K108" s="300"/>
      <c r="L108" s="376">
        <v>0</v>
      </c>
    </row>
    <row r="109" spans="1:12" ht="13.5" customHeight="1">
      <c r="A109" s="218"/>
      <c r="B109" s="378"/>
      <c r="C109" s="77" t="s">
        <v>20</v>
      </c>
      <c r="D109" s="77" t="s">
        <v>21</v>
      </c>
      <c r="E109" s="155"/>
      <c r="F109" s="300">
        <f>'Z 2 '!E210</f>
        <v>4000</v>
      </c>
      <c r="G109" s="300">
        <f t="shared" si="12"/>
        <v>4000</v>
      </c>
      <c r="H109" s="300"/>
      <c r="I109" s="300"/>
      <c r="J109" s="300"/>
      <c r="K109" s="300"/>
      <c r="L109" s="376">
        <v>0</v>
      </c>
    </row>
    <row r="110" spans="1:12" ht="12" customHeight="1">
      <c r="A110" s="218"/>
      <c r="B110" s="378"/>
      <c r="C110" s="77" t="s">
        <v>22</v>
      </c>
      <c r="D110" s="77" t="s">
        <v>23</v>
      </c>
      <c r="E110" s="155"/>
      <c r="F110" s="300">
        <f>'Z 2 '!E211</f>
        <v>2000</v>
      </c>
      <c r="G110" s="300">
        <f t="shared" si="12"/>
        <v>2000</v>
      </c>
      <c r="H110" s="300"/>
      <c r="I110" s="300"/>
      <c r="J110" s="300"/>
      <c r="K110" s="300"/>
      <c r="L110" s="376">
        <v>0</v>
      </c>
    </row>
    <row r="111" spans="1:12" ht="14.25" customHeight="1">
      <c r="A111" s="218"/>
      <c r="B111" s="378"/>
      <c r="C111" s="77" t="s">
        <v>75</v>
      </c>
      <c r="D111" s="77" t="s">
        <v>83</v>
      </c>
      <c r="E111" s="155"/>
      <c r="F111" s="300">
        <f>'Z 2 '!E212</f>
        <v>13040</v>
      </c>
      <c r="G111" s="300">
        <f t="shared" si="12"/>
        <v>13040</v>
      </c>
      <c r="H111" s="300"/>
      <c r="I111" s="300"/>
      <c r="J111" s="300"/>
      <c r="K111" s="300"/>
      <c r="L111" s="376">
        <v>0</v>
      </c>
    </row>
    <row r="112" spans="1:12" ht="14.25" customHeight="1">
      <c r="A112" s="218"/>
      <c r="B112" s="378"/>
      <c r="C112" s="77" t="s">
        <v>98</v>
      </c>
      <c r="D112" s="77" t="s">
        <v>363</v>
      </c>
      <c r="E112" s="155"/>
      <c r="F112" s="300">
        <f>'Z 2 '!E213</f>
        <v>160</v>
      </c>
      <c r="G112" s="300">
        <f t="shared" si="12"/>
        <v>160</v>
      </c>
      <c r="H112" s="300"/>
      <c r="I112" s="300"/>
      <c r="J112" s="300"/>
      <c r="K112" s="300"/>
      <c r="L112" s="376">
        <v>0</v>
      </c>
    </row>
    <row r="113" spans="1:12" ht="14.25" customHeight="1">
      <c r="A113" s="218"/>
      <c r="B113" s="378"/>
      <c r="C113" s="77" t="s">
        <v>256</v>
      </c>
      <c r="D113" s="76" t="s">
        <v>260</v>
      </c>
      <c r="E113" s="155"/>
      <c r="F113" s="300">
        <f>'Z 2 '!E214</f>
        <v>6000</v>
      </c>
      <c r="G113" s="300">
        <f t="shared" si="12"/>
        <v>6000</v>
      </c>
      <c r="H113" s="300"/>
      <c r="I113" s="300"/>
      <c r="J113" s="300"/>
      <c r="K113" s="300"/>
      <c r="L113" s="376"/>
    </row>
    <row r="114" spans="1:12" ht="14.25" customHeight="1">
      <c r="A114" s="218"/>
      <c r="B114" s="378"/>
      <c r="C114" s="77" t="s">
        <v>257</v>
      </c>
      <c r="D114" s="230" t="s">
        <v>261</v>
      </c>
      <c r="E114" s="155"/>
      <c r="F114" s="300">
        <f>'Z 2 '!E215</f>
        <v>3000</v>
      </c>
      <c r="G114" s="300">
        <f t="shared" si="12"/>
        <v>3000</v>
      </c>
      <c r="H114" s="300"/>
      <c r="I114" s="300"/>
      <c r="J114" s="300"/>
      <c r="K114" s="300"/>
      <c r="L114" s="376"/>
    </row>
    <row r="115" spans="1:12" ht="15.75" customHeight="1">
      <c r="A115" s="218"/>
      <c r="B115" s="378"/>
      <c r="C115" s="77" t="s">
        <v>42</v>
      </c>
      <c r="D115" s="77" t="s">
        <v>650</v>
      </c>
      <c r="E115" s="155"/>
      <c r="F115" s="300">
        <f>'Z 2 '!E216</f>
        <v>300000</v>
      </c>
      <c r="G115" s="300"/>
      <c r="H115" s="300"/>
      <c r="I115" s="300"/>
      <c r="J115" s="300"/>
      <c r="K115" s="300">
        <f>F115</f>
        <v>300000</v>
      </c>
      <c r="L115" s="376"/>
    </row>
    <row r="116" spans="1:12" ht="15.75" customHeight="1">
      <c r="A116" s="383" t="s">
        <v>73</v>
      </c>
      <c r="B116" s="379" t="s">
        <v>944</v>
      </c>
      <c r="C116" s="559" t="s">
        <v>178</v>
      </c>
      <c r="D116" s="559" t="s">
        <v>942</v>
      </c>
      <c r="E116" s="560">
        <f>'Z 1'!G68</f>
        <v>1000</v>
      </c>
      <c r="F116" s="560">
        <f aca="true" t="shared" si="13" ref="F116:L116">F117+F118+F119</f>
        <v>1000</v>
      </c>
      <c r="G116" s="560">
        <f t="shared" si="13"/>
        <v>1000</v>
      </c>
      <c r="H116" s="560">
        <f t="shared" si="13"/>
        <v>0</v>
      </c>
      <c r="I116" s="560">
        <f t="shared" si="13"/>
        <v>0</v>
      </c>
      <c r="J116" s="560">
        <f t="shared" si="13"/>
        <v>0</v>
      </c>
      <c r="K116" s="560">
        <f t="shared" si="13"/>
        <v>0</v>
      </c>
      <c r="L116" s="665">
        <f t="shared" si="13"/>
        <v>0</v>
      </c>
    </row>
    <row r="117" spans="1:12" ht="15.75" customHeight="1">
      <c r="A117" s="218"/>
      <c r="B117" s="378"/>
      <c r="C117" s="75" t="s">
        <v>682</v>
      </c>
      <c r="D117" s="68" t="s">
        <v>627</v>
      </c>
      <c r="E117" s="155"/>
      <c r="F117" s="300">
        <f>'Z 2 '!E218</f>
        <v>300</v>
      </c>
      <c r="G117" s="300">
        <f>F117</f>
        <v>300</v>
      </c>
      <c r="H117" s="300"/>
      <c r="I117" s="300"/>
      <c r="J117" s="300"/>
      <c r="K117" s="300"/>
      <c r="L117" s="376"/>
    </row>
    <row r="118" spans="1:12" ht="15.75" customHeight="1">
      <c r="A118" s="218"/>
      <c r="B118" s="378"/>
      <c r="C118" s="75" t="s">
        <v>10</v>
      </c>
      <c r="D118" s="68" t="s">
        <v>11</v>
      </c>
      <c r="E118" s="155"/>
      <c r="F118" s="300">
        <f>'Z 2 '!E219</f>
        <v>200</v>
      </c>
      <c r="G118" s="300">
        <f>F118</f>
        <v>200</v>
      </c>
      <c r="H118" s="300"/>
      <c r="I118" s="300"/>
      <c r="J118" s="300"/>
      <c r="K118" s="300"/>
      <c r="L118" s="376"/>
    </row>
    <row r="119" spans="1:12" ht="15.75" customHeight="1">
      <c r="A119" s="218"/>
      <c r="B119" s="378"/>
      <c r="C119" s="75" t="s">
        <v>16</v>
      </c>
      <c r="D119" s="68" t="s">
        <v>95</v>
      </c>
      <c r="E119" s="155"/>
      <c r="F119" s="300">
        <f>'Z 2 '!E220</f>
        <v>500</v>
      </c>
      <c r="G119" s="300">
        <f>F119</f>
        <v>500</v>
      </c>
      <c r="H119" s="300"/>
      <c r="I119" s="300"/>
      <c r="J119" s="300"/>
      <c r="K119" s="300"/>
      <c r="L119" s="376"/>
    </row>
    <row r="120" spans="1:12" ht="17.25" customHeight="1">
      <c r="A120" s="383" t="s">
        <v>208</v>
      </c>
      <c r="B120" s="379" t="s">
        <v>216</v>
      </c>
      <c r="C120" s="379" t="s">
        <v>178</v>
      </c>
      <c r="D120" s="384" t="s">
        <v>364</v>
      </c>
      <c r="E120" s="369">
        <f>'Z 1'!G117</f>
        <v>747000</v>
      </c>
      <c r="F120" s="369">
        <f aca="true" t="shared" si="14" ref="F120:K120">F121</f>
        <v>747000</v>
      </c>
      <c r="G120" s="369">
        <f t="shared" si="14"/>
        <v>747000</v>
      </c>
      <c r="H120" s="369">
        <f t="shared" si="14"/>
        <v>0</v>
      </c>
      <c r="I120" s="369">
        <f t="shared" si="14"/>
        <v>0</v>
      </c>
      <c r="J120" s="369">
        <f t="shared" si="14"/>
        <v>747000</v>
      </c>
      <c r="K120" s="369">
        <f t="shared" si="14"/>
        <v>0</v>
      </c>
      <c r="L120" s="377">
        <v>0</v>
      </c>
    </row>
    <row r="121" spans="1:12" ht="17.25" customHeight="1">
      <c r="A121" s="218"/>
      <c r="B121" s="378"/>
      <c r="C121" s="77" t="s">
        <v>218</v>
      </c>
      <c r="D121" s="76" t="s">
        <v>365</v>
      </c>
      <c r="E121" s="155">
        <v>0</v>
      </c>
      <c r="F121" s="155">
        <f>'Z 2 '!E463</f>
        <v>747000</v>
      </c>
      <c r="G121" s="155">
        <f>F121</f>
        <v>747000</v>
      </c>
      <c r="H121" s="155"/>
      <c r="I121" s="155"/>
      <c r="J121" s="155">
        <f>G121</f>
        <v>747000</v>
      </c>
      <c r="K121" s="155"/>
      <c r="L121" s="376">
        <v>0</v>
      </c>
    </row>
    <row r="122" spans="1:12" ht="16.5" customHeight="1">
      <c r="A122" s="383">
        <v>852</v>
      </c>
      <c r="B122" s="379">
        <v>85203</v>
      </c>
      <c r="C122" s="379">
        <v>2110</v>
      </c>
      <c r="D122" s="388" t="s">
        <v>503</v>
      </c>
      <c r="E122" s="369">
        <f>'Z 1'!G132</f>
        <v>354000</v>
      </c>
      <c r="F122" s="369">
        <f>SUM(F123:F138)</f>
        <v>354000</v>
      </c>
      <c r="G122" s="369">
        <f aca="true" t="shared" si="15" ref="G122:L122">SUM(G123:G138)</f>
        <v>268037</v>
      </c>
      <c r="H122" s="369">
        <f t="shared" si="15"/>
        <v>43142</v>
      </c>
      <c r="I122" s="369">
        <f t="shared" si="15"/>
        <v>0</v>
      </c>
      <c r="J122" s="369">
        <f t="shared" si="15"/>
        <v>0</v>
      </c>
      <c r="K122" s="369">
        <f t="shared" si="15"/>
        <v>0</v>
      </c>
      <c r="L122" s="664">
        <f t="shared" si="15"/>
        <v>0</v>
      </c>
    </row>
    <row r="123" spans="1:12" ht="16.5" customHeight="1">
      <c r="A123" s="217"/>
      <c r="B123" s="378"/>
      <c r="C123" s="77" t="s">
        <v>2</v>
      </c>
      <c r="D123" s="76" t="s">
        <v>3</v>
      </c>
      <c r="E123" s="155">
        <v>0</v>
      </c>
      <c r="F123" s="155">
        <f>'Z 2 '!E511</f>
        <v>249032</v>
      </c>
      <c r="G123" s="155">
        <f>F123</f>
        <v>249032</v>
      </c>
      <c r="H123" s="155"/>
      <c r="I123" s="155"/>
      <c r="J123" s="155"/>
      <c r="K123" s="155"/>
      <c r="L123" s="371">
        <v>0</v>
      </c>
    </row>
    <row r="124" spans="1:12" ht="16.5" customHeight="1">
      <c r="A124" s="217"/>
      <c r="B124" s="378"/>
      <c r="C124" s="77" t="s">
        <v>6</v>
      </c>
      <c r="D124" s="76" t="s">
        <v>345</v>
      </c>
      <c r="E124" s="155">
        <v>0</v>
      </c>
      <c r="F124" s="155">
        <f>'Z 2 '!E512</f>
        <v>16005</v>
      </c>
      <c r="G124" s="155">
        <f>F124</f>
        <v>16005</v>
      </c>
      <c r="H124" s="155"/>
      <c r="I124" s="155"/>
      <c r="J124" s="155"/>
      <c r="K124" s="155"/>
      <c r="L124" s="371">
        <v>0</v>
      </c>
    </row>
    <row r="125" spans="1:12" ht="16.5" customHeight="1">
      <c r="A125" s="217"/>
      <c r="B125" s="378"/>
      <c r="C125" s="76" t="s">
        <v>33</v>
      </c>
      <c r="D125" s="76" t="s">
        <v>70</v>
      </c>
      <c r="E125" s="155">
        <v>0</v>
      </c>
      <c r="F125" s="155">
        <f>'Z 2 '!E513</f>
        <v>37272</v>
      </c>
      <c r="G125" s="155"/>
      <c r="H125" s="155">
        <f>F125</f>
        <v>37272</v>
      </c>
      <c r="I125" s="155"/>
      <c r="J125" s="155"/>
      <c r="K125" s="155"/>
      <c r="L125" s="371">
        <v>0</v>
      </c>
    </row>
    <row r="126" spans="1:12" ht="16.5" customHeight="1">
      <c r="A126" s="217"/>
      <c r="B126" s="378"/>
      <c r="C126" s="76" t="s">
        <v>8</v>
      </c>
      <c r="D126" s="76" t="s">
        <v>9</v>
      </c>
      <c r="E126" s="155">
        <v>0</v>
      </c>
      <c r="F126" s="155">
        <f>'Z 2 '!E514</f>
        <v>5870</v>
      </c>
      <c r="G126" s="155"/>
      <c r="H126" s="155">
        <f>F126</f>
        <v>5870</v>
      </c>
      <c r="I126" s="155"/>
      <c r="J126" s="155"/>
      <c r="K126" s="155"/>
      <c r="L126" s="371">
        <v>0</v>
      </c>
    </row>
    <row r="127" spans="1:12" ht="16.5" customHeight="1">
      <c r="A127" s="217"/>
      <c r="B127" s="378"/>
      <c r="C127" s="221">
        <v>4170</v>
      </c>
      <c r="D127" s="76" t="s">
        <v>570</v>
      </c>
      <c r="E127" s="155"/>
      <c r="F127" s="155">
        <f>'Z 2 '!E515</f>
        <v>3000</v>
      </c>
      <c r="G127" s="155">
        <f>F127</f>
        <v>3000</v>
      </c>
      <c r="H127" s="155"/>
      <c r="I127" s="155"/>
      <c r="J127" s="155"/>
      <c r="K127" s="155"/>
      <c r="L127" s="371"/>
    </row>
    <row r="128" spans="1:12" ht="17.25" customHeight="1">
      <c r="A128" s="217"/>
      <c r="B128" s="378"/>
      <c r="C128" s="76" t="s">
        <v>10</v>
      </c>
      <c r="D128" s="76" t="s">
        <v>11</v>
      </c>
      <c r="E128" s="155">
        <v>0</v>
      </c>
      <c r="F128" s="155">
        <f>'Z 2 '!E516</f>
        <v>7100</v>
      </c>
      <c r="G128" s="155"/>
      <c r="H128" s="155"/>
      <c r="I128" s="155"/>
      <c r="J128" s="155"/>
      <c r="K128" s="155"/>
      <c r="L128" s="371">
        <v>0</v>
      </c>
    </row>
    <row r="129" spans="1:12" ht="17.25" customHeight="1">
      <c r="A129" s="217"/>
      <c r="B129" s="378"/>
      <c r="C129" s="221">
        <v>4230</v>
      </c>
      <c r="D129" s="77" t="s">
        <v>708</v>
      </c>
      <c r="E129" s="155"/>
      <c r="F129" s="155">
        <f>'Z 2 '!E517</f>
        <v>500</v>
      </c>
      <c r="G129" s="155"/>
      <c r="H129" s="155"/>
      <c r="I129" s="155"/>
      <c r="J129" s="155"/>
      <c r="K129" s="155"/>
      <c r="L129" s="371"/>
    </row>
    <row r="130" spans="1:12" ht="17.25" customHeight="1">
      <c r="A130" s="217"/>
      <c r="B130" s="378"/>
      <c r="C130" s="76" t="s">
        <v>12</v>
      </c>
      <c r="D130" s="76" t="s">
        <v>93</v>
      </c>
      <c r="E130" s="155">
        <v>0</v>
      </c>
      <c r="F130" s="155">
        <f>'Z 2 '!E518</f>
        <v>10000</v>
      </c>
      <c r="G130" s="155"/>
      <c r="H130" s="155"/>
      <c r="I130" s="155"/>
      <c r="J130" s="155"/>
      <c r="K130" s="155"/>
      <c r="L130" s="371">
        <v>0</v>
      </c>
    </row>
    <row r="131" spans="1:12" ht="17.25" customHeight="1">
      <c r="A131" s="217"/>
      <c r="B131" s="378"/>
      <c r="C131" s="221" t="s">
        <v>76</v>
      </c>
      <c r="D131" s="77" t="s">
        <v>77</v>
      </c>
      <c r="E131" s="155"/>
      <c r="F131" s="155">
        <v>120</v>
      </c>
      <c r="G131" s="155"/>
      <c r="H131" s="155"/>
      <c r="I131" s="155"/>
      <c r="J131" s="155"/>
      <c r="K131" s="155"/>
      <c r="L131" s="371"/>
    </row>
    <row r="132" spans="1:12" ht="16.5" customHeight="1">
      <c r="A132" s="217"/>
      <c r="B132" s="378"/>
      <c r="C132" s="76" t="s">
        <v>16</v>
      </c>
      <c r="D132" s="76" t="s">
        <v>95</v>
      </c>
      <c r="E132" s="155">
        <v>0</v>
      </c>
      <c r="F132" s="155">
        <v>6000</v>
      </c>
      <c r="G132" s="155"/>
      <c r="H132" s="155"/>
      <c r="I132" s="155"/>
      <c r="J132" s="155"/>
      <c r="K132" s="155"/>
      <c r="L132" s="371">
        <v>0</v>
      </c>
    </row>
    <row r="133" spans="1:12" ht="16.5" customHeight="1">
      <c r="A133" s="217"/>
      <c r="B133" s="378"/>
      <c r="C133" s="76" t="s">
        <v>571</v>
      </c>
      <c r="D133" s="76" t="s">
        <v>572</v>
      </c>
      <c r="E133" s="155"/>
      <c r="F133" s="155">
        <v>396</v>
      </c>
      <c r="G133" s="155"/>
      <c r="H133" s="155"/>
      <c r="I133" s="155"/>
      <c r="J133" s="155"/>
      <c r="K133" s="155"/>
      <c r="L133" s="371"/>
    </row>
    <row r="134" spans="1:12" ht="16.5" customHeight="1">
      <c r="A134" s="217"/>
      <c r="B134" s="378"/>
      <c r="C134" s="76">
        <v>4370</v>
      </c>
      <c r="D134" s="76" t="s">
        <v>258</v>
      </c>
      <c r="E134" s="155"/>
      <c r="F134" s="155">
        <v>4440</v>
      </c>
      <c r="G134" s="155"/>
      <c r="H134" s="155"/>
      <c r="I134" s="155"/>
      <c r="J134" s="155"/>
      <c r="K134" s="155"/>
      <c r="L134" s="371"/>
    </row>
    <row r="135" spans="1:12" ht="18" customHeight="1">
      <c r="A135" s="217"/>
      <c r="B135" s="378"/>
      <c r="C135" s="76" t="s">
        <v>18</v>
      </c>
      <c r="D135" s="76" t="s">
        <v>19</v>
      </c>
      <c r="E135" s="155">
        <v>0</v>
      </c>
      <c r="F135" s="155">
        <v>2000</v>
      </c>
      <c r="G135" s="155"/>
      <c r="H135" s="155"/>
      <c r="I135" s="155"/>
      <c r="J135" s="155"/>
      <c r="K135" s="155"/>
      <c r="L135" s="371">
        <v>0</v>
      </c>
    </row>
    <row r="136" spans="1:12" ht="17.25" customHeight="1">
      <c r="A136" s="217"/>
      <c r="B136" s="378"/>
      <c r="C136" s="76" t="s">
        <v>22</v>
      </c>
      <c r="D136" s="76" t="s">
        <v>23</v>
      </c>
      <c r="E136" s="155">
        <v>0</v>
      </c>
      <c r="F136" s="155">
        <v>9365</v>
      </c>
      <c r="G136" s="155"/>
      <c r="H136" s="155"/>
      <c r="I136" s="155"/>
      <c r="J136" s="155"/>
      <c r="K136" s="155"/>
      <c r="L136" s="371">
        <v>0</v>
      </c>
    </row>
    <row r="137" spans="1:12" ht="17.25" customHeight="1">
      <c r="A137" s="217"/>
      <c r="B137" s="378"/>
      <c r="C137" s="76">
        <v>4740</v>
      </c>
      <c r="D137" s="76" t="s">
        <v>260</v>
      </c>
      <c r="E137" s="155"/>
      <c r="F137" s="155">
        <f>'Z 2 '!E524</f>
        <v>2000</v>
      </c>
      <c r="G137" s="155"/>
      <c r="H137" s="155"/>
      <c r="I137" s="155"/>
      <c r="J137" s="155"/>
      <c r="K137" s="155"/>
      <c r="L137" s="371"/>
    </row>
    <row r="138" spans="1:12" ht="15" customHeight="1">
      <c r="A138" s="217"/>
      <c r="B138" s="378"/>
      <c r="C138" s="76">
        <v>4750</v>
      </c>
      <c r="D138" s="230" t="s">
        <v>261</v>
      </c>
      <c r="E138" s="155"/>
      <c r="F138" s="155">
        <v>900</v>
      </c>
      <c r="G138" s="155"/>
      <c r="H138" s="155"/>
      <c r="I138" s="155"/>
      <c r="J138" s="155"/>
      <c r="K138" s="155"/>
      <c r="L138" s="371"/>
    </row>
    <row r="139" spans="1:12" ht="17.25" customHeight="1">
      <c r="A139" s="383">
        <v>852</v>
      </c>
      <c r="B139" s="379" t="s">
        <v>106</v>
      </c>
      <c r="C139" s="379">
        <v>2110</v>
      </c>
      <c r="D139" s="379" t="s">
        <v>72</v>
      </c>
      <c r="E139" s="369">
        <f>'Z 1'!G147</f>
        <v>15000</v>
      </c>
      <c r="F139" s="369">
        <f>F140+F141+F142</f>
        <v>15000</v>
      </c>
      <c r="G139" s="369">
        <f aca="true" t="shared" si="16" ref="G139:L139">G140</f>
        <v>4400</v>
      </c>
      <c r="H139" s="369">
        <f t="shared" si="16"/>
        <v>0</v>
      </c>
      <c r="I139" s="369">
        <f t="shared" si="16"/>
        <v>0</v>
      </c>
      <c r="J139" s="369">
        <f t="shared" si="16"/>
        <v>0</v>
      </c>
      <c r="K139" s="369">
        <f t="shared" si="16"/>
        <v>0</v>
      </c>
      <c r="L139" s="664">
        <f t="shared" si="16"/>
        <v>0</v>
      </c>
    </row>
    <row r="140" spans="1:12" ht="17.25" customHeight="1">
      <c r="A140" s="217"/>
      <c r="B140" s="378"/>
      <c r="C140" s="77" t="s">
        <v>569</v>
      </c>
      <c r="D140" s="76" t="s">
        <v>570</v>
      </c>
      <c r="E140" s="155">
        <v>0</v>
      </c>
      <c r="F140" s="155">
        <v>4400</v>
      </c>
      <c r="G140" s="155">
        <f>F140</f>
        <v>4400</v>
      </c>
      <c r="H140" s="155"/>
      <c r="I140" s="155"/>
      <c r="J140" s="155"/>
      <c r="K140" s="155"/>
      <c r="L140" s="371">
        <v>0</v>
      </c>
    </row>
    <row r="141" spans="1:12" ht="17.25" customHeight="1">
      <c r="A141" s="217"/>
      <c r="B141" s="378"/>
      <c r="C141" s="77" t="s">
        <v>10</v>
      </c>
      <c r="D141" s="76" t="s">
        <v>11</v>
      </c>
      <c r="E141" s="155"/>
      <c r="F141" s="155">
        <v>1500</v>
      </c>
      <c r="G141" s="155"/>
      <c r="H141" s="155"/>
      <c r="I141" s="155"/>
      <c r="J141" s="155"/>
      <c r="K141" s="155"/>
      <c r="L141" s="371"/>
    </row>
    <row r="142" spans="1:12" ht="17.25" customHeight="1">
      <c r="A142" s="217"/>
      <c r="B142" s="378"/>
      <c r="C142" s="77" t="s">
        <v>12</v>
      </c>
      <c r="D142" s="76" t="s">
        <v>93</v>
      </c>
      <c r="E142" s="155"/>
      <c r="F142" s="155">
        <v>9100</v>
      </c>
      <c r="G142" s="155"/>
      <c r="H142" s="155"/>
      <c r="I142" s="155"/>
      <c r="J142" s="155"/>
      <c r="K142" s="155"/>
      <c r="L142" s="371"/>
    </row>
    <row r="143" spans="1:12" ht="21" customHeight="1" thickBot="1">
      <c r="A143" s="912" t="s">
        <v>366</v>
      </c>
      <c r="B143" s="913"/>
      <c r="C143" s="913"/>
      <c r="D143" s="913"/>
      <c r="E143" s="306">
        <f aca="true" t="shared" si="17" ref="E143:L143">E15+E33+E43+E45+E47+E68+E78+E88+E116+E120+E122+E139</f>
        <v>4862434</v>
      </c>
      <c r="F143" s="306">
        <f t="shared" si="17"/>
        <v>4862434</v>
      </c>
      <c r="G143" s="306">
        <f t="shared" si="17"/>
        <v>4464971</v>
      </c>
      <c r="H143" s="306">
        <f t="shared" si="17"/>
        <v>2676592</v>
      </c>
      <c r="I143" s="306">
        <f t="shared" si="17"/>
        <v>62623</v>
      </c>
      <c r="J143" s="306">
        <f t="shared" si="17"/>
        <v>747000</v>
      </c>
      <c r="K143" s="306">
        <f t="shared" si="17"/>
        <v>300000</v>
      </c>
      <c r="L143" s="666">
        <f t="shared" si="17"/>
        <v>0</v>
      </c>
    </row>
    <row r="146" spans="9:11" ht="12.75">
      <c r="I146" s="855"/>
      <c r="J146" s="855"/>
      <c r="K146" s="855"/>
    </row>
    <row r="147" spans="9:11" ht="12.75">
      <c r="I147" s="261"/>
      <c r="J147" s="261"/>
      <c r="K147" s="261"/>
    </row>
    <row r="148" spans="9:11" ht="12.75">
      <c r="I148" s="855"/>
      <c r="J148" s="855"/>
      <c r="K148" s="855"/>
    </row>
  </sheetData>
  <sheetProtection/>
  <mergeCells count="15">
    <mergeCell ref="E1:L1"/>
    <mergeCell ref="A5:L5"/>
    <mergeCell ref="A143:D143"/>
    <mergeCell ref="L7:L9"/>
    <mergeCell ref="D7:D9"/>
    <mergeCell ref="A7:C7"/>
    <mergeCell ref="E7:E9"/>
    <mergeCell ref="G8:G9"/>
    <mergeCell ref="H8:J8"/>
    <mergeCell ref="I148:K148"/>
    <mergeCell ref="F7:F9"/>
    <mergeCell ref="G7:K7"/>
    <mergeCell ref="K8:K9"/>
    <mergeCell ref="I146:K146"/>
    <mergeCell ref="B14:F14"/>
  </mergeCells>
  <printOptions/>
  <pageMargins left="0.4330708661417323" right="0.4330708661417323" top="0.5511811023622047" bottom="0" header="0.5118110236220472" footer="0.5118110236220472"/>
  <pageSetup horizontalDpi="600" verticalDpi="600" orientation="landscape" paperSize="9" scale="85" r:id="rId1"/>
  <headerFooter alignWithMargins="0">
    <oddFooter>&amp;CStrona &amp;P</oddFooter>
  </headerFooter>
  <rowBreaks count="3" manualBreakCount="3">
    <brk id="63" max="11" man="1"/>
    <brk id="104" max="11" man="1"/>
    <brk id="138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2">
      <selection activeCell="I29" sqref="I29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7.125" style="0" customWidth="1"/>
    <col min="4" max="4" width="28.75390625" style="0" customWidth="1"/>
    <col min="5" max="5" width="12.875" style="0" customWidth="1"/>
    <col min="6" max="6" width="12.625" style="0" customWidth="1"/>
    <col min="7" max="7" width="12.75390625" style="0" customWidth="1"/>
    <col min="8" max="9" width="12.125" style="0" customWidth="1"/>
    <col min="10" max="10" width="11.125" style="0" customWidth="1"/>
    <col min="11" max="11" width="12.75390625" style="0" customWidth="1"/>
    <col min="12" max="12" width="9.625" style="0" bestFit="1" customWidth="1"/>
  </cols>
  <sheetData>
    <row r="1" spans="4:11" ht="21" customHeight="1">
      <c r="D1" s="1"/>
      <c r="E1" s="742" t="s">
        <v>684</v>
      </c>
      <c r="F1" s="742"/>
      <c r="G1" s="742"/>
      <c r="H1" s="742"/>
      <c r="I1" s="742"/>
      <c r="J1" s="742"/>
      <c r="K1" s="742"/>
    </row>
    <row r="2" spans="5:11" ht="12.75">
      <c r="E2" s="1"/>
      <c r="F2" s="1"/>
      <c r="G2" s="1"/>
      <c r="H2" s="1"/>
      <c r="I2" s="1"/>
      <c r="J2" s="1"/>
      <c r="K2" s="1"/>
    </row>
    <row r="3" spans="1:11" ht="45.75" customHeight="1" thickBot="1">
      <c r="A3" s="926" t="s">
        <v>687</v>
      </c>
      <c r="B3" s="926"/>
      <c r="C3" s="926"/>
      <c r="D3" s="926"/>
      <c r="E3" s="926"/>
      <c r="F3" s="926"/>
      <c r="G3" s="926"/>
      <c r="H3" s="926"/>
      <c r="I3" s="926"/>
      <c r="J3" s="926"/>
      <c r="K3" s="926"/>
    </row>
    <row r="4" spans="1:11" ht="12.75">
      <c r="A4" s="927" t="s">
        <v>328</v>
      </c>
      <c r="B4" s="928"/>
      <c r="C4" s="928"/>
      <c r="D4" s="928" t="s">
        <v>329</v>
      </c>
      <c r="E4" s="930" t="s">
        <v>195</v>
      </c>
      <c r="F4" s="930" t="s">
        <v>354</v>
      </c>
      <c r="G4" s="928" t="s">
        <v>214</v>
      </c>
      <c r="H4" s="928"/>
      <c r="I4" s="928"/>
      <c r="J4" s="928"/>
      <c r="K4" s="932"/>
    </row>
    <row r="5" spans="1:11" ht="12.75">
      <c r="A5" s="338"/>
      <c r="B5" s="336"/>
      <c r="C5" s="336"/>
      <c r="D5" s="929"/>
      <c r="E5" s="931"/>
      <c r="F5" s="931"/>
      <c r="G5" s="931" t="s">
        <v>581</v>
      </c>
      <c r="H5" s="929" t="s">
        <v>373</v>
      </c>
      <c r="I5" s="929"/>
      <c r="J5" s="929"/>
      <c r="K5" s="933" t="s">
        <v>644</v>
      </c>
    </row>
    <row r="6" spans="1:11" ht="22.5">
      <c r="A6" s="338" t="s">
        <v>332</v>
      </c>
      <c r="B6" s="336" t="s">
        <v>333</v>
      </c>
      <c r="C6" s="336" t="s">
        <v>677</v>
      </c>
      <c r="D6" s="929"/>
      <c r="E6" s="931"/>
      <c r="F6" s="931"/>
      <c r="G6" s="931"/>
      <c r="H6" s="336" t="s">
        <v>215</v>
      </c>
      <c r="I6" s="335" t="s">
        <v>460</v>
      </c>
      <c r="J6" s="335" t="s">
        <v>461</v>
      </c>
      <c r="K6" s="933"/>
    </row>
    <row r="7" spans="1:11" ht="11.25" customHeight="1">
      <c r="A7" s="257">
        <v>1</v>
      </c>
      <c r="B7" s="51">
        <v>2</v>
      </c>
      <c r="C7" s="51">
        <v>3</v>
      </c>
      <c r="D7" s="51">
        <v>4</v>
      </c>
      <c r="E7" s="204">
        <v>5</v>
      </c>
      <c r="F7" s="204">
        <v>6</v>
      </c>
      <c r="G7" s="204">
        <v>7</v>
      </c>
      <c r="H7" s="204">
        <v>8</v>
      </c>
      <c r="I7" s="204">
        <v>9</v>
      </c>
      <c r="J7" s="204">
        <v>10</v>
      </c>
      <c r="K7" s="397">
        <v>11</v>
      </c>
    </row>
    <row r="8" spans="1:11" ht="19.5" customHeight="1">
      <c r="A8" s="398">
        <v>852</v>
      </c>
      <c r="B8" s="389">
        <v>85202</v>
      </c>
      <c r="C8" s="389">
        <v>2130</v>
      </c>
      <c r="D8" s="390" t="s">
        <v>237</v>
      </c>
      <c r="E8" s="391">
        <f>'Z 1'!G130</f>
        <v>356000</v>
      </c>
      <c r="F8" s="391">
        <f aca="true" t="shared" si="0" ref="F8:K8">SUM(F9:F24)</f>
        <v>356000</v>
      </c>
      <c r="G8" s="391">
        <f t="shared" si="0"/>
        <v>356000</v>
      </c>
      <c r="H8" s="391">
        <f t="shared" si="0"/>
        <v>250035</v>
      </c>
      <c r="I8" s="391">
        <f t="shared" si="0"/>
        <v>12835</v>
      </c>
      <c r="J8" s="391">
        <f t="shared" si="0"/>
        <v>0</v>
      </c>
      <c r="K8" s="399">
        <f t="shared" si="0"/>
        <v>0</v>
      </c>
    </row>
    <row r="9" spans="1:11" ht="15.75" customHeight="1">
      <c r="A9" s="400"/>
      <c r="B9" s="392"/>
      <c r="C9" s="140">
        <v>4010</v>
      </c>
      <c r="D9" s="73" t="s">
        <v>3</v>
      </c>
      <c r="E9" s="301">
        <v>0</v>
      </c>
      <c r="F9" s="301">
        <v>222768</v>
      </c>
      <c r="G9" s="301">
        <f>F9</f>
        <v>222768</v>
      </c>
      <c r="H9" s="301">
        <f>G9</f>
        <v>222768</v>
      </c>
      <c r="I9" s="301"/>
      <c r="J9" s="301"/>
      <c r="K9" s="401"/>
    </row>
    <row r="10" spans="1:11" ht="13.5" customHeight="1">
      <c r="A10" s="400"/>
      <c r="B10" s="392"/>
      <c r="C10" s="140">
        <v>4040</v>
      </c>
      <c r="D10" s="73" t="s">
        <v>358</v>
      </c>
      <c r="E10" s="301">
        <v>0</v>
      </c>
      <c r="F10" s="301">
        <v>27267</v>
      </c>
      <c r="G10" s="301">
        <f aca="true" t="shared" si="1" ref="G10:G24">F10</f>
        <v>27267</v>
      </c>
      <c r="H10" s="301">
        <f>G10</f>
        <v>27267</v>
      </c>
      <c r="I10" s="301"/>
      <c r="J10" s="301"/>
      <c r="K10" s="401"/>
    </row>
    <row r="11" spans="1:11" ht="12.75">
      <c r="A11" s="400"/>
      <c r="B11" s="392"/>
      <c r="C11" s="206">
        <v>4110</v>
      </c>
      <c r="D11" s="73" t="s">
        <v>70</v>
      </c>
      <c r="E11" s="301">
        <v>0</v>
      </c>
      <c r="F11" s="301">
        <v>11247</v>
      </c>
      <c r="G11" s="301">
        <f t="shared" si="1"/>
        <v>11247</v>
      </c>
      <c r="H11" s="301"/>
      <c r="I11" s="301">
        <f>G11</f>
        <v>11247</v>
      </c>
      <c r="J11" s="301"/>
      <c r="K11" s="401"/>
    </row>
    <row r="12" spans="1:11" ht="12.75">
      <c r="A12" s="400"/>
      <c r="B12" s="392"/>
      <c r="C12" s="206">
        <v>4120</v>
      </c>
      <c r="D12" s="73" t="s">
        <v>9</v>
      </c>
      <c r="E12" s="301">
        <v>0</v>
      </c>
      <c r="F12" s="301">
        <v>1588</v>
      </c>
      <c r="G12" s="301">
        <f t="shared" si="1"/>
        <v>1588</v>
      </c>
      <c r="H12" s="301"/>
      <c r="I12" s="301">
        <f>G12</f>
        <v>1588</v>
      </c>
      <c r="J12" s="301"/>
      <c r="K12" s="401"/>
    </row>
    <row r="13" spans="1:11" ht="13.5" customHeight="1">
      <c r="A13" s="400"/>
      <c r="B13" s="392"/>
      <c r="C13" s="140">
        <v>4210</v>
      </c>
      <c r="D13" s="73" t="s">
        <v>11</v>
      </c>
      <c r="E13" s="301">
        <v>0</v>
      </c>
      <c r="F13" s="301">
        <v>7176</v>
      </c>
      <c r="G13" s="301">
        <f t="shared" si="1"/>
        <v>7176</v>
      </c>
      <c r="H13" s="301"/>
      <c r="I13" s="301"/>
      <c r="J13" s="301"/>
      <c r="K13" s="401"/>
    </row>
    <row r="14" spans="1:11" ht="15.75" customHeight="1">
      <c r="A14" s="400"/>
      <c r="B14" s="392"/>
      <c r="C14" s="140">
        <v>4230</v>
      </c>
      <c r="D14" s="73" t="s">
        <v>568</v>
      </c>
      <c r="E14" s="301">
        <v>0</v>
      </c>
      <c r="F14" s="301">
        <v>3000</v>
      </c>
      <c r="G14" s="301">
        <f t="shared" si="1"/>
        <v>3000</v>
      </c>
      <c r="H14" s="301"/>
      <c r="I14" s="301"/>
      <c r="J14" s="301"/>
      <c r="K14" s="401"/>
    </row>
    <row r="15" spans="1:11" ht="12.75">
      <c r="A15" s="400"/>
      <c r="B15" s="392"/>
      <c r="C15" s="140">
        <v>4260</v>
      </c>
      <c r="D15" s="73" t="s">
        <v>93</v>
      </c>
      <c r="E15" s="301">
        <v>0</v>
      </c>
      <c r="F15" s="301">
        <v>20000</v>
      </c>
      <c r="G15" s="301">
        <f t="shared" si="1"/>
        <v>20000</v>
      </c>
      <c r="H15" s="301"/>
      <c r="I15" s="301"/>
      <c r="J15" s="301"/>
      <c r="K15" s="401"/>
    </row>
    <row r="16" spans="1:11" ht="12.75" hidden="1">
      <c r="A16" s="400"/>
      <c r="B16" s="392"/>
      <c r="C16" s="140">
        <v>4270</v>
      </c>
      <c r="D16" s="73" t="s">
        <v>94</v>
      </c>
      <c r="E16" s="301">
        <v>0</v>
      </c>
      <c r="F16" s="301"/>
      <c r="G16" s="301">
        <f t="shared" si="1"/>
        <v>0</v>
      </c>
      <c r="H16" s="301"/>
      <c r="I16" s="301"/>
      <c r="J16" s="301"/>
      <c r="K16" s="401"/>
    </row>
    <row r="17" spans="1:11" ht="12.75">
      <c r="A17" s="400"/>
      <c r="B17" s="392"/>
      <c r="C17" s="140">
        <v>4300</v>
      </c>
      <c r="D17" s="73" t="s">
        <v>95</v>
      </c>
      <c r="E17" s="301">
        <v>0</v>
      </c>
      <c r="F17" s="301">
        <v>46148</v>
      </c>
      <c r="G17" s="301">
        <f t="shared" si="1"/>
        <v>46148</v>
      </c>
      <c r="H17" s="301"/>
      <c r="I17" s="301"/>
      <c r="J17" s="301"/>
      <c r="K17" s="401"/>
    </row>
    <row r="18" spans="1:11" ht="12.75">
      <c r="A18" s="400"/>
      <c r="B18" s="392"/>
      <c r="C18" s="140">
        <v>4350</v>
      </c>
      <c r="D18" s="68" t="s">
        <v>572</v>
      </c>
      <c r="E18" s="301">
        <v>0</v>
      </c>
      <c r="F18" s="301">
        <v>300</v>
      </c>
      <c r="G18" s="301">
        <f t="shared" si="1"/>
        <v>300</v>
      </c>
      <c r="H18" s="301"/>
      <c r="I18" s="301"/>
      <c r="J18" s="301"/>
      <c r="K18" s="401"/>
    </row>
    <row r="19" spans="1:11" ht="14.25" customHeight="1">
      <c r="A19" s="400"/>
      <c r="B19" s="392"/>
      <c r="C19" s="140">
        <v>4360</v>
      </c>
      <c r="D19" s="68" t="s">
        <v>264</v>
      </c>
      <c r="E19" s="301">
        <v>0</v>
      </c>
      <c r="F19" s="301">
        <v>300</v>
      </c>
      <c r="G19" s="301">
        <f t="shared" si="1"/>
        <v>300</v>
      </c>
      <c r="H19" s="301"/>
      <c r="I19" s="301"/>
      <c r="J19" s="301"/>
      <c r="K19" s="401"/>
    </row>
    <row r="20" spans="1:11" ht="15.75" customHeight="1">
      <c r="A20" s="400"/>
      <c r="B20" s="392"/>
      <c r="C20" s="140">
        <v>4370</v>
      </c>
      <c r="D20" s="68" t="s">
        <v>258</v>
      </c>
      <c r="E20" s="301">
        <v>0</v>
      </c>
      <c r="F20" s="301">
        <v>800</v>
      </c>
      <c r="G20" s="301">
        <f t="shared" si="1"/>
        <v>800</v>
      </c>
      <c r="H20" s="301"/>
      <c r="I20" s="301"/>
      <c r="J20" s="301"/>
      <c r="K20" s="401"/>
    </row>
    <row r="21" spans="1:11" ht="12.75">
      <c r="A21" s="400"/>
      <c r="B21" s="392"/>
      <c r="C21" s="140">
        <v>4410</v>
      </c>
      <c r="D21" s="69" t="s">
        <v>19</v>
      </c>
      <c r="E21" s="301">
        <v>0</v>
      </c>
      <c r="F21" s="301">
        <v>500</v>
      </c>
      <c r="G21" s="301">
        <f t="shared" si="1"/>
        <v>500</v>
      </c>
      <c r="H21" s="301"/>
      <c r="I21" s="301"/>
      <c r="J21" s="301"/>
      <c r="K21" s="401"/>
    </row>
    <row r="22" spans="1:11" ht="12.75">
      <c r="A22" s="400"/>
      <c r="B22" s="392"/>
      <c r="C22" s="140">
        <v>4440</v>
      </c>
      <c r="D22" s="73" t="s">
        <v>23</v>
      </c>
      <c r="E22" s="301">
        <v>0</v>
      </c>
      <c r="F22" s="301">
        <v>12908</v>
      </c>
      <c r="G22" s="301">
        <f t="shared" si="1"/>
        <v>12908</v>
      </c>
      <c r="H22" s="301"/>
      <c r="I22" s="301"/>
      <c r="J22" s="301"/>
      <c r="K22" s="401"/>
    </row>
    <row r="23" spans="1:11" ht="12.75">
      <c r="A23" s="400"/>
      <c r="B23" s="392"/>
      <c r="C23" s="140">
        <v>4480</v>
      </c>
      <c r="D23" s="73" t="s">
        <v>39</v>
      </c>
      <c r="E23" s="301">
        <v>0</v>
      </c>
      <c r="F23" s="301">
        <v>1572</v>
      </c>
      <c r="G23" s="301">
        <f t="shared" si="1"/>
        <v>1572</v>
      </c>
      <c r="H23" s="301"/>
      <c r="I23" s="301"/>
      <c r="J23" s="301"/>
      <c r="K23" s="401"/>
    </row>
    <row r="24" spans="1:11" ht="13.5" thickBot="1">
      <c r="A24" s="402"/>
      <c r="B24" s="393"/>
      <c r="C24" s="207">
        <v>4520</v>
      </c>
      <c r="D24" s="208" t="s">
        <v>363</v>
      </c>
      <c r="E24" s="394">
        <v>0</v>
      </c>
      <c r="F24" s="394">
        <v>426</v>
      </c>
      <c r="G24" s="394">
        <f t="shared" si="1"/>
        <v>426</v>
      </c>
      <c r="H24" s="394"/>
      <c r="I24" s="394"/>
      <c r="J24" s="394"/>
      <c r="K24" s="403"/>
    </row>
    <row r="25" spans="1:11" ht="18.75" customHeight="1" thickBot="1">
      <c r="A25" s="924" t="s">
        <v>573</v>
      </c>
      <c r="B25" s="925"/>
      <c r="C25" s="925"/>
      <c r="D25" s="925"/>
      <c r="E25" s="395">
        <f aca="true" t="shared" si="2" ref="E25:K25">E8</f>
        <v>356000</v>
      </c>
      <c r="F25" s="395">
        <f t="shared" si="2"/>
        <v>356000</v>
      </c>
      <c r="G25" s="395">
        <f t="shared" si="2"/>
        <v>356000</v>
      </c>
      <c r="H25" s="395">
        <f t="shared" si="2"/>
        <v>250035</v>
      </c>
      <c r="I25" s="395">
        <f t="shared" si="2"/>
        <v>12835</v>
      </c>
      <c r="J25" s="395">
        <f t="shared" si="2"/>
        <v>0</v>
      </c>
      <c r="K25" s="396">
        <f t="shared" si="2"/>
        <v>0</v>
      </c>
    </row>
    <row r="26" ht="11.25" customHeight="1">
      <c r="C26" s="48"/>
    </row>
    <row r="27" spans="3:11" ht="12.75">
      <c r="C27" s="48"/>
      <c r="E27" s="66" t="s">
        <v>747</v>
      </c>
      <c r="F27" s="66"/>
      <c r="G27" s="66"/>
      <c r="H27" s="66"/>
      <c r="I27" s="66"/>
      <c r="J27" s="66"/>
      <c r="K27" s="66"/>
    </row>
    <row r="28" spans="1:11" ht="12" customHeight="1">
      <c r="A28" s="258"/>
      <c r="B28" s="258"/>
      <c r="C28" s="258"/>
      <c r="D28" s="258"/>
      <c r="E28" s="258"/>
      <c r="F28" s="258"/>
      <c r="G28" s="258"/>
      <c r="H28" s="258"/>
      <c r="I28" s="258"/>
      <c r="J28" s="258"/>
      <c r="K28" s="258"/>
    </row>
    <row r="29" ht="12.75">
      <c r="C29" s="48"/>
    </row>
    <row r="30" ht="12.75">
      <c r="C30" s="48"/>
    </row>
    <row r="31" ht="12.75">
      <c r="C31" s="48"/>
    </row>
    <row r="32" ht="12.75">
      <c r="C32" s="48"/>
    </row>
  </sheetData>
  <sheetProtection/>
  <mergeCells count="11">
    <mergeCell ref="H5:J5"/>
    <mergeCell ref="E1:K1"/>
    <mergeCell ref="A25:D25"/>
    <mergeCell ref="A3:K3"/>
    <mergeCell ref="A4:C4"/>
    <mergeCell ref="D4:D6"/>
    <mergeCell ref="E4:E6"/>
    <mergeCell ref="F4:F6"/>
    <mergeCell ref="G4:K4"/>
    <mergeCell ref="G5:G6"/>
    <mergeCell ref="K5:K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ANNA</cp:lastModifiedBy>
  <cp:lastPrinted>2008-11-13T13:19:31Z</cp:lastPrinted>
  <dcterms:created xsi:type="dcterms:W3CDTF">2002-03-22T09:59:04Z</dcterms:created>
  <dcterms:modified xsi:type="dcterms:W3CDTF">2008-11-13T13:19:43Z</dcterms:modified>
  <cp:category/>
  <cp:version/>
  <cp:contentType/>
  <cp:contentStatus/>
</cp:coreProperties>
</file>