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3" activeTab="6"/>
  </bookViews>
  <sheets>
    <sheet name="Z 1.1a" sheetId="1" r:id="rId1"/>
    <sheet name="Z 1. 1" sheetId="2" r:id="rId2"/>
    <sheet name="Z 1. 2 " sheetId="3" r:id="rId3"/>
    <sheet name="Z 1.3" sheetId="4" r:id="rId4"/>
    <sheet name="z 1.3a" sheetId="5" r:id="rId5"/>
    <sheet name="z 1.3b" sheetId="6" r:id="rId6"/>
    <sheet name="Z 1.4" sheetId="7" r:id="rId7"/>
    <sheet name="Z 1.5" sheetId="8" r:id="rId8"/>
    <sheet name="Z 1.6" sheetId="9" r:id="rId9"/>
    <sheet name="Z 1.7" sheetId="10" r:id="rId10"/>
    <sheet name="Z 1.8" sheetId="11" r:id="rId11"/>
    <sheet name="z 1.9" sheetId="12" r:id="rId12"/>
    <sheet name="z 1.10" sheetId="13" r:id="rId13"/>
    <sheet name="z 1.11" sheetId="14" r:id="rId14"/>
    <sheet name="Z 1.12" sheetId="15" r:id="rId15"/>
    <sheet name=" z 1.13" sheetId="16" r:id="rId16"/>
    <sheet name=" z 1.14" sheetId="17" r:id="rId17"/>
    <sheet name="z 1.15" sheetId="18" r:id="rId18"/>
    <sheet name="z 1.16" sheetId="19" r:id="rId19"/>
    <sheet name="z 1.17" sheetId="20" r:id="rId20"/>
  </sheets>
  <definedNames>
    <definedName name="_xlnm.Print_Area" localSheetId="1">'Z 1. 1'!$A$1:$K$188</definedName>
    <definedName name="_xlnm.Print_Area" localSheetId="2">'Z 1. 2 '!$A$1:$O$707</definedName>
    <definedName name="_xlnm.Print_Area" localSheetId="12">'z 1.10'!$A$1:$H$16</definedName>
    <definedName name="_xlnm.Print_Area" localSheetId="17">'z 1.15'!$A$1:$E$35</definedName>
    <definedName name="_xlnm.Print_Area" localSheetId="18">'z 1.16'!$A$1:$E$41</definedName>
    <definedName name="_xlnm.Print_Area" localSheetId="3">'Z 1.3'!$A$1:$N$48</definedName>
    <definedName name="_xlnm.Print_Area" localSheetId="4">'z 1.3a'!$A$1:$L$22</definedName>
    <definedName name="_xlnm.Print_Area" localSheetId="5">'z 1.3b'!$A$1:$J$22</definedName>
    <definedName name="_xlnm.Print_Area" localSheetId="6">'Z 1.4'!$A$1:$Q$355</definedName>
    <definedName name="_xlnm.Print_Area" localSheetId="7">'Z 1.5'!$A$1:$E$32</definedName>
    <definedName name="_xlnm.Print_Area" localSheetId="8">'Z 1.6'!$A$1:$M$137</definedName>
    <definedName name="_xlnm.Print_Area" localSheetId="11">'z 1.9'!$A$1:$M$126</definedName>
    <definedName name="_xlnm.Print_Titles" localSheetId="1">'Z 1. 1'!$6:$8</definedName>
    <definedName name="_xlnm.Print_Titles" localSheetId="2">'Z 1. 2 '!$3:$7</definedName>
  </definedNames>
  <calcPr fullCalcOnLoad="1"/>
</workbook>
</file>

<file path=xl/sharedStrings.xml><?xml version="1.0" encoding="utf-8"?>
<sst xmlns="http://schemas.openxmlformats.org/spreadsheetml/2006/main" count="3415" uniqueCount="1112">
  <si>
    <t>Zespół Szkół Licealnych i Zawodowych w Olecku</t>
  </si>
  <si>
    <t>f)</t>
  </si>
  <si>
    <t>Szkolenia pracowników</t>
  </si>
  <si>
    <t>Zakup środków żywności</t>
  </si>
  <si>
    <t>Zakup leków i mater.medycz.</t>
  </si>
  <si>
    <t>Szkolenie pracowników</t>
  </si>
  <si>
    <t>GOSPODARKA MIESZKANIOWA ORAZ NIEMATERIALNE USŁUGI KOMUNALNE</t>
  </si>
  <si>
    <t>2130</t>
  </si>
  <si>
    <t>Wpływy z opłat za zarząd nieruchomościami</t>
  </si>
  <si>
    <t>§ 4119</t>
  </si>
  <si>
    <t>§ 4129</t>
  </si>
  <si>
    <t>§ 4179</t>
  </si>
  <si>
    <t>§ 4309</t>
  </si>
  <si>
    <t>§ 4749</t>
  </si>
  <si>
    <t>§ 4248</t>
  </si>
  <si>
    <t>§ 4249</t>
  </si>
  <si>
    <t>Zakup pomocy dydaktycznych</t>
  </si>
  <si>
    <t>Działanie 9.2.1  Wyrównywanie szans edukacyjnych uczniów z grup o utrudnionym dostępie do edukacji oraz zmniejszenie różnic w jakości usług edukacyjnych</t>
  </si>
  <si>
    <t xml:space="preserve">Tytuł projektu: "I ty możesz zrobić karierę! Zrealizuj swoje marzenia " - realizuje Starostwo Powiatowe </t>
  </si>
  <si>
    <t>Tytuł projektu: "Open Eyes And See - Debating Film Club!" - realizuje Starostwo Powiatowe</t>
  </si>
  <si>
    <t>2.6</t>
  </si>
  <si>
    <t>Działanie 9.2  Podniesienie atrakcyjności i jakości szkolnictwa zawodowego</t>
  </si>
  <si>
    <t>Tytuł projektu: "Drugi język to pierwszorzędna sprawa!" - realizuje Starostwo Powiatowe</t>
  </si>
  <si>
    <t>2.7</t>
  </si>
  <si>
    <t>Priorytet: III Wysoka jakość systemu oświaty</t>
  </si>
  <si>
    <t>Działanie 3.3  Poprawa jakości kształcenia</t>
  </si>
  <si>
    <t>Tytuł projektu: "Archimedes" -  - realizowany przez Zepół Technicznych i Zespół Szkół Licealinych i Zawodowych</t>
  </si>
  <si>
    <t>Poddziałanie 3.3.4 Modernizacja treści i metod kształcenia</t>
  </si>
  <si>
    <t>Pozostałe opłaty i składki</t>
  </si>
  <si>
    <t>§ 4438</t>
  </si>
  <si>
    <t>§ 4439</t>
  </si>
  <si>
    <t>2.8</t>
  </si>
  <si>
    <t>Działanie 9.5  Oddolne inicjatywy edukacyjne na obszarach wiejskich</t>
  </si>
  <si>
    <t>Priorytet: VI Rynek pracy otwarty na wszystko</t>
  </si>
  <si>
    <t>Działanie 6.1  Poprawa dostępu do zatrudnienia oraz wspieranie kreatywności zawodowej w regionie</t>
  </si>
  <si>
    <t>Poddziałanie 6.1.2  wsparcie powiatowych i wojewódzkich urzędów pracy w realizacji zadań na rzecz aktywności zawodowej osób bezrobotnych w regionie</t>
  </si>
  <si>
    <t>Tytuł projektu: "Kompetentny pracownik" - realizacja Powiatowy Urząd Pracy</t>
  </si>
  <si>
    <t xml:space="preserve">Wynagrodzenia osobowe </t>
  </si>
  <si>
    <t>853, 85333</t>
  </si>
  <si>
    <t>2.10</t>
  </si>
  <si>
    <t>§ 4048</t>
  </si>
  <si>
    <t>Poddziałanie 7.2.1  Aktywizacja zawodowa i społeczna osób zagrożonych wykłuczeniem społecznym</t>
  </si>
  <si>
    <t>§ 4019</t>
  </si>
  <si>
    <t>2.11</t>
  </si>
  <si>
    <t xml:space="preserve">Działanie 7.2  Przeciwdziałanie wykluczeniu i wzmocnienie sektora ekonomii społecznej </t>
  </si>
  <si>
    <t>Tytuł projektu: "Otwarci na wszystko" -  realizowany przez Powiatowe Centrum Pomocy Rodzinie</t>
  </si>
  <si>
    <t>Poddziałanie 7.1.1   Rozwój i upowszechnianie aktywnej integracji  -  realizowany przez Powiatowe Centrum Pomocy Rodzinie</t>
  </si>
  <si>
    <t>§ 3119</t>
  </si>
  <si>
    <t>§ 4379</t>
  </si>
  <si>
    <t>2.12</t>
  </si>
  <si>
    <t>2.13</t>
  </si>
  <si>
    <t>2.9</t>
  </si>
  <si>
    <t>Program Operacyjny Kapitał Ludzki</t>
  </si>
  <si>
    <t>Priorytet: VIII Regionalne kadry gospodarki</t>
  </si>
  <si>
    <t xml:space="preserve">Działanie 8.1  Rozwój pracowników i przedsiębiorstw w regionioe </t>
  </si>
  <si>
    <t>Poddziałanie 8.1.2  Wsparcie procesów adaptacyjnychi modernizacyjnych w regionie</t>
  </si>
  <si>
    <t>Tytuł projektu: "Wyższe kwalifikacje - lepsze perspektywy" realizowany przez Powiatowy Urząd Pracy</t>
  </si>
  <si>
    <t xml:space="preserve">§ 4288 </t>
  </si>
  <si>
    <t>§ 4289</t>
  </si>
  <si>
    <t>Opłaty czynszowe za pom.biurowe</t>
  </si>
  <si>
    <t>§ 4408</t>
  </si>
  <si>
    <t>§ 4409</t>
  </si>
  <si>
    <t>§ 4759</t>
  </si>
  <si>
    <t>§ 4747</t>
  </si>
  <si>
    <t>§ 4757</t>
  </si>
  <si>
    <t>2009 r. ogółem, w tym:</t>
  </si>
  <si>
    <t>Rok 200 ogółem:, z tego:</t>
  </si>
  <si>
    <t>Planowane wydatki na  2009 rok</t>
  </si>
  <si>
    <t xml:space="preserve">Poniesione wydatki w I półroczu                  2009 roku      </t>
  </si>
  <si>
    <t>2.14</t>
  </si>
  <si>
    <t xml:space="preserve">Komenda Powiatowa Państwowej Straży Pożarnej </t>
  </si>
  <si>
    <t>Powiatowy Zarząd Dróg                 w Olecku</t>
  </si>
  <si>
    <t xml:space="preserve">Uposaż.żołnierzy zawodowych i nadterminow. oraz funkcjonariuszy </t>
  </si>
  <si>
    <t>Pozost.podatki na rzecz budżetów j.s.t.</t>
  </si>
  <si>
    <t xml:space="preserve">Wydatki na zakupy inwestycyjne </t>
  </si>
  <si>
    <t>Placówki Opiekuńczo-Wychowawcze</t>
  </si>
  <si>
    <t>Komenda Powiatowa Państwowej Straży Pożarnej w Olecku</t>
  </si>
  <si>
    <t>0590</t>
  </si>
  <si>
    <t>Wpływy z opłat na koncesje i licencje</t>
  </si>
  <si>
    <t>- na zadania zlecone (§ 2110 , § 2120 i § 6410)</t>
  </si>
  <si>
    <t xml:space="preserve">- w ramach porozumień i umów z j.s.t </t>
  </si>
  <si>
    <t>- dotacje rozwojowe</t>
  </si>
  <si>
    <t>2. Dochody z innych źródeł</t>
  </si>
  <si>
    <t>3. Subwencje</t>
  </si>
  <si>
    <t>Starosta Olecki</t>
  </si>
  <si>
    <t>Stanisław Lucjan Ramotowski</t>
  </si>
  <si>
    <t xml:space="preserve">    5. Dotacje rozwojowe</t>
  </si>
  <si>
    <t xml:space="preserve">    2. Dotacje celowe na zadania z zakresu administracji rządowej wykonywane  przez powiat  § 2110, § 2120 i § 6410</t>
  </si>
  <si>
    <t xml:space="preserve">    3. Dotacje celowe na zadania w ramach umów i porozumień z jst</t>
  </si>
  <si>
    <t>0</t>
  </si>
  <si>
    <t>Skł. na ubezp. zdrow.osób nie obj. obow.ubezp.zdrow.</t>
  </si>
  <si>
    <t>17.</t>
  </si>
  <si>
    <t>6060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</si>
  <si>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</si>
  <si>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</si>
  <si>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</si>
  <si>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</si>
  <si>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</si>
  <si>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</si>
  <si>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</si>
  <si>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</si>
  <si>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</si>
  <si>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</si>
  <si>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</si>
  <si>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</si>
  <si>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</si>
  <si>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</si>
  <si>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</si>
  <si>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</si>
  <si>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</si>
  <si>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</si>
  <si>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</si>
  <si>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</si>
  <si>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</si>
  <si>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</si>
  <si>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</si>
  <si>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</si>
  <si>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</si>
  <si>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</si>
  <si>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</si>
  <si>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</si>
  <si>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</si>
  <si>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</si>
  <si>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</si>
  <si>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</si>
  <si>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</si>
  <si>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</si>
  <si>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</si>
  <si>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</si>
  <si>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</si>
  <si>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</si>
  <si>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</si>
  <si>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</si>
  <si>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</si>
  <si>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</si>
  <si>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</si>
  <si>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</si>
  <si>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</si>
  <si>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</si>
  <si>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</si>
  <si>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</si>
  <si>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</si>
  <si>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</si>
  <si>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</si>
  <si>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</si>
  <si>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</si>
  <si>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</si>
  <si>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</si>
  <si>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</si>
  <si>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</si>
  <si>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</si>
  <si>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 xml:space="preserve">Dopłata do utrzymaniaośrodka skalkulowana według stawki jednostkowej w przeliczeniu na koszt utrzymania 1 m2 powierzchni użytkowej obiektów zajmowanych przez gospodarstwo pomocnicze </t>
  </si>
  <si>
    <t xml:space="preserve">Wsparcie zadań publicznych powiatu w zakresie kultury, sztuki,ochrony dóbr kultury i tradycji w tym mniejszości narodowych oraz rozwój i promocja walorów turystycznych powiatu  </t>
  </si>
  <si>
    <t>Wzmocnienie potencjału administracji samorządowej. Modernizacja zarządzania w administracji samorządowej.</t>
  </si>
  <si>
    <t>Dofinansowanie do utrzymania mieszkańca umieszczonego na tzw. "starych zasadach w Domu Pomocy Społecznej</t>
  </si>
  <si>
    <t xml:space="preserve">Umasowienie sportu wsród dzieci, młodzieży, dorosłych, promocja powiatu na imprezach ogólnopolskich oraz organizacja imprez ponadlokalnych na terenie powiatu oleckiego udzielone dla Powiatowego Oleckiego </t>
  </si>
  <si>
    <t>Wykonanie dochodów                        za I półrocze 2009 roku</t>
  </si>
  <si>
    <t>Stan środków obrotowych  na początku roku</t>
  </si>
  <si>
    <t>Poradnia Psychologiczno-Pedagogiczna</t>
  </si>
  <si>
    <t>Powiat Kętrzyn</t>
  </si>
  <si>
    <t>Powiat Gorzów Wielkopolski</t>
  </si>
  <si>
    <t>Powiat Szczecinek</t>
  </si>
  <si>
    <t>Miasto stołeczne Warszawa</t>
  </si>
  <si>
    <t>Powiat Węgorzxewski</t>
  </si>
  <si>
    <t>Powiat Suwalski</t>
  </si>
  <si>
    <t>dotacje celowe otrzymane z gmin na zadania bieżące, w tym:</t>
  </si>
  <si>
    <t xml:space="preserve">dotacje celowe otrzymane z powiatów na zadania bieżące, w tym: </t>
  </si>
  <si>
    <t>Dotacje celowe przekazane powiatowi na zadania bieżące, w tym:</t>
  </si>
  <si>
    <t>Powiat Bartoszyce</t>
  </si>
  <si>
    <t>Dotacja celowa na pomoc finansową udzielaną między j.s.t. na dofinansowanie własnych zadań inwestycyjnych, w tym:</t>
  </si>
  <si>
    <t xml:space="preserve"> Gmina Kowale Oleckie</t>
  </si>
  <si>
    <t xml:space="preserve"> Gmina Olecko</t>
  </si>
  <si>
    <t>wpływy z tytułu pomocy finansowej między j.s.t. na dofinansowanie inwestycji, w tym:</t>
  </si>
  <si>
    <t>Niepubliczna Poradnia Psychologiczno-Pedagogiczna przy Środowiskowym Domu Samopomocy w Olecku</t>
  </si>
  <si>
    <t>Razem edukacyjna opieka wychowawcza</t>
  </si>
  <si>
    <t>Razem oświata i wychowanie</t>
  </si>
  <si>
    <t>1.2</t>
  </si>
  <si>
    <t>1.3</t>
  </si>
  <si>
    <t>2009 r. wydatki inwestycyjne</t>
  </si>
  <si>
    <t>2009 r. ogółem: w tym:</t>
  </si>
  <si>
    <t>Program: Regionalny Program Operacyjny Warmia i Mazury 2007-2013</t>
  </si>
  <si>
    <t>Priorytet 3 - Infrastruktura społeczna</t>
  </si>
  <si>
    <t>Działanie 3.2 Wysoki poziom zabezpieczenia i dostępności medycznej i opiekuńczej</t>
  </si>
  <si>
    <t>Działanie 3.2.1 Infrastruktura ochrony zdrowia</t>
  </si>
  <si>
    <t>Działanie: 5.1 Rozbudowa i modernizacja infrastruktury transportowej warunkującej rozwój regionalny</t>
  </si>
  <si>
    <t>Poddziałanie: 5.1.6 Infrastruktura drogowa warunkująca rozwój regionalny</t>
  </si>
  <si>
    <t>600, 60014</t>
  </si>
  <si>
    <t>Działanie 2.1 Wzrost potencjału turystycznego</t>
  </si>
  <si>
    <t>Poddziałanie 2.1.4 Publiczna infrastruktura turystyczna i okołoturystyczna</t>
  </si>
  <si>
    <t>Dotacja na zadania inwestycyjne</t>
  </si>
  <si>
    <t>§ 6639</t>
  </si>
  <si>
    <t>630, 63003</t>
  </si>
  <si>
    <t>Kategoria (dział, rozdział, paragraf)</t>
  </si>
  <si>
    <t>§ 4385</t>
  </si>
  <si>
    <t>§ 4386</t>
  </si>
  <si>
    <t>Zakup usług za tłumaczenia</t>
  </si>
  <si>
    <t>Priorytet: II Turystyka</t>
  </si>
  <si>
    <t>Działanie 2.2  Promocja województwa i jego oferty turystycznej</t>
  </si>
  <si>
    <t>Tytuł projektu: "Legoturystyka. Pl - produkt turystyczny Krainy EGO"</t>
  </si>
  <si>
    <t>750, 75095</t>
  </si>
  <si>
    <t>Rok 2009 Ogółem:, z tego:</t>
  </si>
  <si>
    <t>Dotacja celowa przekazana dla powiatu na zadania bieżące realizowane na podstawie umów między j.s.t.</t>
  </si>
  <si>
    <t>§ 2329</t>
  </si>
  <si>
    <t>Program:  Operacyjny Kapitał Ludzki</t>
  </si>
  <si>
    <t>Priorytet: V Dobre rządzenie</t>
  </si>
  <si>
    <t>Działanie 5.2  Wzmocnienie potencjału administracji samorządowej</t>
  </si>
  <si>
    <t>Poddziałanie : 5.2.1 Modernizacja zarządzania w administracji samorządowej</t>
  </si>
  <si>
    <t>Tytuł projektu: "ISO 9001 w administracji samorządowej" - realizowany przez Stowarzyszenie Euroregion "Niemen"</t>
  </si>
  <si>
    <t>§ 2829</t>
  </si>
  <si>
    <t>Wydatki razem (10+11+12)</t>
  </si>
  <si>
    <t>Wydatki razem (14+15+16+17)</t>
  </si>
  <si>
    <t>Wykonane wydatki za I półrocze  2009r.  (9+13)</t>
  </si>
  <si>
    <t>Priorytet: IX Rozwój wykształcenia i kompetencji w regionach</t>
  </si>
  <si>
    <t>Działanie 9.3  Upowszechnienie formalnego kształcenia ustawicznego</t>
  </si>
  <si>
    <t>Tytuł projektu: "Opiekun medyczny - zawodem przyszłości!" - realizuje Zespół Szkół Licealnych i Zawodowych</t>
  </si>
  <si>
    <t>801, 80195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</si>
  <si>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</si>
  <si>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</si>
  <si>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</si>
  <si>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</si>
  <si>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</si>
  <si>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</si>
  <si>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</si>
  <si>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</si>
  <si>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</si>
  <si>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</si>
  <si>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</si>
  <si>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</si>
  <si>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</si>
  <si>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</si>
  <si>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</si>
  <si>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</si>
  <si>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</si>
  <si>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</si>
  <si>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</si>
  <si>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</si>
  <si>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</si>
  <si>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</si>
  <si>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</si>
  <si>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</si>
  <si>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</si>
  <si>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</si>
  <si>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</si>
  <si>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</si>
  <si>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</si>
  <si>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</si>
  <si>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</si>
  <si>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</si>
  <si>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</si>
  <si>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</si>
  <si>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</si>
  <si>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</si>
  <si>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</si>
  <si>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</si>
  <si>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</si>
  <si>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</si>
  <si>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</si>
  <si>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</si>
  <si>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</si>
  <si>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</si>
  <si>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</si>
  <si>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</si>
  <si>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</si>
  <si>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</si>
  <si>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</si>
  <si>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</si>
  <si>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</si>
  <si>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</si>
  <si>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</si>
  <si>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</si>
  <si>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</si>
  <si>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</si>
  <si>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</si>
  <si>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</si>
  <si>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</si>
  <si>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</si>
  <si>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</si>
  <si>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</si>
  <si>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</si>
  <si>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</si>
  <si>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</si>
  <si>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</si>
  <si>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</si>
  <si>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</si>
  <si>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</si>
  <si>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</si>
  <si>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</si>
  <si>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</si>
  <si>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</si>
  <si>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</si>
  <si>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</si>
  <si>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</si>
  <si>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</si>
  <si>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</si>
  <si>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</si>
  <si>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</si>
  <si>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</si>
  <si>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</si>
  <si>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</si>
  <si>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</si>
  <si>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</si>
  <si>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</si>
  <si>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</si>
  <si>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</si>
  <si>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</si>
  <si>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</si>
  <si>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</si>
  <si>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</si>
  <si>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</si>
  <si>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</si>
  <si>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851, 85111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</si>
  <si>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</si>
  <si>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</si>
  <si>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</si>
  <si>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</si>
  <si>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</si>
  <si>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</si>
  <si>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</si>
  <si>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</si>
  <si>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</si>
  <si>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</si>
  <si>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</si>
  <si>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</si>
  <si>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</si>
  <si>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</si>
  <si>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</si>
  <si>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</si>
  <si>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</si>
  <si>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</si>
  <si>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</si>
  <si>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</si>
  <si>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</si>
  <si>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</si>
  <si>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Rehabilitacja zawodowa i społeczna</t>
  </si>
  <si>
    <t>Gmina Olecko</t>
  </si>
  <si>
    <t xml:space="preserve">                                                </t>
  </si>
  <si>
    <t>§ 4700 - szkolenia osób niebędących czł.służby cywilnej</t>
  </si>
  <si>
    <t>§ 4740 -zakup materiałów papierniczych</t>
  </si>
  <si>
    <t>§ 4750 - zakup akcesoriów komputerowych</t>
  </si>
  <si>
    <t>Szkoły prowadzone przez Jolantę i Cezarego Dzioba w Kowalach Oleckich</t>
  </si>
  <si>
    <t>Społeczne Towarzystwo Oświatowe w Olecku</t>
  </si>
  <si>
    <t xml:space="preserve">Ogółem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</si>
  <si>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</si>
  <si>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</si>
  <si>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</si>
  <si>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</si>
  <si>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</si>
  <si>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</si>
  <si>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</si>
  <si>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85395</t>
  </si>
  <si>
    <t>4217</t>
  </si>
  <si>
    <t>4307</t>
  </si>
  <si>
    <t>85446</t>
  </si>
  <si>
    <t>Dokształcanie i doskonalenie nauczycieli</t>
  </si>
  <si>
    <t>Przebudowa chodnika przy ul. Szosa Świętajno - 88,2 mb</t>
  </si>
  <si>
    <t>Powiatowy Urząd Pracy w Olecku</t>
  </si>
  <si>
    <t>Zakup  średniego samochodu ratowniczo-gaśniczego</t>
  </si>
  <si>
    <t>Adaptacja pomieszczeń w starej części szpitala na poradnię przeciwgruźliczą</t>
  </si>
  <si>
    <t>Zakup samochodu osobowo-terenowego</t>
  </si>
  <si>
    <t>Przebudowa chodnika w Świętajnie</t>
  </si>
  <si>
    <t>Przebudowa chodnika przy ul. Nocznickiego</t>
  </si>
  <si>
    <t>Budowa chodnika przy ul. Jeziornej</t>
  </si>
  <si>
    <t>Budowa chodnika przy ul. Plac Wolności                     (od ulicy Stromej do ulicy Jeziornej)</t>
  </si>
  <si>
    <t>Budowa chodnika przy ul. Plac Wolności                     (od od budynku Plac Wolności 2 w kierunku ulicy Cichej)</t>
  </si>
  <si>
    <t>Przebudowa drogi powiatowej nr 1832N Krupin-Markowskie_Wojnasy-Rynie na odcinku Krupin-Markowskie</t>
  </si>
  <si>
    <t>Przebudowa drogi powiatowej nr 1830N Niedźwiedzkie-Wilkasy-Sobole na odcinku od m. Niedźwiedzkie do m. Wilkasy dł. 1,40 km.</t>
  </si>
  <si>
    <t>Dofinansowanie dla Miasta Olecko do przebudowy ulicy Kasprowicza w Olecku na odcinku od ulicy Batorego do ulicy Kościuszki i Rzeźnickiej</t>
  </si>
  <si>
    <t>Dofinansowanie dla Gminy Kowale Oleckie do przebudowy ulicy Kolejowej i Sportowej w Kowalach Oleckich</t>
  </si>
  <si>
    <t>Dotacja na zakup alkometru dla Komendy Powiatowej Policji</t>
  </si>
  <si>
    <t>z tego: finansowane środkami zewnętrznymi</t>
  </si>
  <si>
    <t>Wykonanie dochodów i wydatków bieżących realizowanych na podstawie porozumień (umów) z organami administracji rządowej  za I półrocze  2009 roku</t>
  </si>
  <si>
    <t>Załącznik Nr 1.8</t>
  </si>
  <si>
    <t xml:space="preserve">                                                                                                  Załącznik Nr 1.9</t>
  </si>
  <si>
    <t>Załącznik Nr 1.14</t>
  </si>
  <si>
    <t xml:space="preserve">                  Załacznik Nr 1.15</t>
  </si>
  <si>
    <t>Załącznik Nr 1.17</t>
  </si>
  <si>
    <t>Powiat Augustowski</t>
  </si>
  <si>
    <t>Zakup leków i materiałów medycznych</t>
  </si>
  <si>
    <t>Starostwo Powiatowe                           w Olecku</t>
  </si>
  <si>
    <t>Pochodne od wynagrodzerń</t>
  </si>
  <si>
    <t>dotacje</t>
  </si>
  <si>
    <t>Z tego:</t>
  </si>
  <si>
    <t>wynagrodznia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</si>
  <si>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</si>
  <si>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</si>
  <si>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</si>
  <si>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</si>
  <si>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</si>
  <si>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</si>
  <si>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</si>
  <si>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</si>
  <si>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</si>
  <si>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</si>
  <si>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</si>
  <si>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</si>
  <si>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</si>
  <si>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</si>
  <si>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</si>
  <si>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</si>
  <si>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</si>
  <si>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</si>
  <si>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</si>
  <si>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</si>
  <si>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</si>
  <si>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</si>
  <si>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</si>
  <si>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</si>
  <si>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</si>
  <si>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</si>
  <si>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</si>
  <si>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</si>
  <si>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</si>
  <si>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</si>
  <si>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</si>
  <si>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</si>
  <si>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</si>
  <si>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</si>
  <si>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</si>
  <si>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</si>
  <si>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</si>
  <si>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</si>
  <si>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</si>
  <si>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</si>
  <si>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</si>
  <si>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</si>
  <si>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</si>
  <si>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</si>
  <si>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</si>
  <si>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</si>
  <si>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</si>
  <si>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</si>
  <si>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</si>
  <si>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</si>
  <si>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</si>
  <si>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</si>
  <si>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</si>
  <si>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</si>
  <si>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Wpływy ze sprzedaży składników majątkowych</t>
  </si>
  <si>
    <t>Zakup usług obejmujących wykonanie ekspertyz</t>
  </si>
  <si>
    <t>Wykonanie          za I półrocze 2009 roku</t>
  </si>
  <si>
    <t xml:space="preserve">Wykonane dochody  budżetu państwa                            </t>
  </si>
  <si>
    <t xml:space="preserve">Przebudowa drogi powiatowej nr 1857 N Orłowo-Wronki-Połom-Straduny, na odcinku Wronki - Sajzy </t>
  </si>
  <si>
    <t>Wynagrodz. osob. pracowników</t>
  </si>
  <si>
    <t>Przebudowa ulic powiatowych miasta Olecko - ulice:  Grunwaldzka, Kościuszki, Plac Zamkowy, Zamkowa, Mazurska,Norwida, Dąbrowskiej)</t>
  </si>
  <si>
    <t>"Przebudowa drogi powiatowej nr 1940 N Kukowo - Zatyki - Kijewo" długości 6,7 km</t>
  </si>
  <si>
    <t xml:space="preserve">"Przebudowa odcinka drogi powiatowej nr 1899N Olecko-Krupin-Szczecinki długości km 1,120 </t>
  </si>
  <si>
    <t>Przebudowa i rozbudowa drogi powiatowej nr 1901N na odcinku Giże-Dudki-Gąski i przebudowa drogi nr 1826N Kukowo-Zajdy-Dudki</t>
  </si>
  <si>
    <t>Opracowanie dokumentacji projektowej na przebudowę drogi powiatowej nr 1887N Kowale Oleckie-Sokółki wraz z chodnikiem na ul. Sikorskiego w Kowalach Oleckich</t>
  </si>
  <si>
    <t xml:space="preserve">Termomodernizacja budynków użyteczności publicznej Powiatu Oleckiego </t>
  </si>
  <si>
    <t>Rozbudowa i modernizacja bazy kształcenia zawodowego w Powiecie Oleckim</t>
  </si>
  <si>
    <t>Tytuł projektu: "Dowiedz się więcej o kierunkach kształcenia w powiecie oleckim!" - realizuje Starostwo Powiatowe</t>
  </si>
  <si>
    <t xml:space="preserve">Doposażenie Szpitala w Olecku w sprzęt i aparaturę medyczną </t>
  </si>
  <si>
    <t>Modernizacja parteru starej bryły szpitala w Olecku na 18 łóżkowy zakład rehabilitacji leczniczej</t>
  </si>
  <si>
    <t>Adaptacja nieużytkowanego poddasza budynku Powiatowego Urzędu Pracy na utworzenie Centrum Aktywizacji Zawodowej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</si>
  <si>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</si>
  <si>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</si>
  <si>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</si>
  <si>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</si>
  <si>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</si>
  <si>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</si>
  <si>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</si>
  <si>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Wydatki inwestycyjne jednostek budżetowych</t>
  </si>
  <si>
    <t>80148</t>
  </si>
  <si>
    <t>80197</t>
  </si>
  <si>
    <t>Gospodarstwo pomocnicze</t>
  </si>
  <si>
    <t>4160</t>
  </si>
  <si>
    <t>Jednostki specjalistycznego poradnictwa, mieszkania chronione                            i ośrodki interwencji kryzysowej</t>
  </si>
  <si>
    <t>Rehabilitacja zawodowa  i społeczna osób niepełnosprawnych</t>
  </si>
  <si>
    <t>4378</t>
  </si>
  <si>
    <t>4758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</si>
  <si>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</si>
  <si>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</si>
  <si>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</si>
  <si>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</si>
  <si>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</si>
  <si>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</si>
  <si>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</si>
  <si>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</si>
  <si>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</si>
  <si>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</si>
  <si>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</si>
  <si>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</si>
  <si>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</si>
  <si>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</si>
  <si>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</si>
  <si>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</si>
  <si>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</si>
  <si>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</si>
  <si>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</si>
  <si>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</si>
  <si>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</si>
  <si>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</si>
  <si>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</si>
  <si>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</si>
  <si>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</si>
  <si>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</si>
  <si>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</si>
  <si>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</si>
  <si>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</si>
  <si>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</si>
  <si>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</si>
  <si>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</si>
  <si>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</si>
  <si>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</si>
  <si>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</si>
  <si>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Przedszkola specjalne</t>
  </si>
  <si>
    <t>Priorytet: 5 Infrastruktura transportowa regionalna i lokalna</t>
  </si>
  <si>
    <t>80105</t>
  </si>
  <si>
    <t>subwencja uzupełniająca części wyrównwczej subwencji ogólnej</t>
  </si>
  <si>
    <t>Dodatkowe wynagr. roczne</t>
  </si>
  <si>
    <t>L.p.</t>
  </si>
  <si>
    <t>A.</t>
  </si>
  <si>
    <t>B.</t>
  </si>
  <si>
    <t>C.</t>
  </si>
  <si>
    <t>Dotacje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</si>
  <si>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</si>
  <si>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</si>
  <si>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</si>
  <si>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</si>
  <si>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</si>
  <si>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</si>
  <si>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</si>
  <si>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</si>
  <si>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</si>
  <si>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</si>
  <si>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</si>
  <si>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</si>
  <si>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2. Dochody własne</t>
  </si>
  <si>
    <t>Dotacja celowa z budżetu na dofinansowanie zadań zleconych do realizacji stowarzyszeniom</t>
  </si>
  <si>
    <t>Wykonanie dochodów i wydatków bieżących zadań własnych powiatu za I półrocze  2009 roku</t>
  </si>
  <si>
    <t>Plan dotacji na 2009 rok ogółem</t>
  </si>
  <si>
    <t>Plan wydatków na 2009 rok ogółem</t>
  </si>
  <si>
    <t>Wykonanie wydatków za I półrocze 2009 roku</t>
  </si>
  <si>
    <t>Wykonanie dotacji za          I półrocze 2009 roku</t>
  </si>
  <si>
    <t>Wykonanie dochodów i wydatków związanych z realizacją zadań z zakresu administracji rządowej i innych zadań zleconych odrębnymi ustawami za I półrocze  2009 roku</t>
  </si>
  <si>
    <t>Plan na 2009 rok dochodów - dotacji ogółem</t>
  </si>
  <si>
    <t>Wykonanie za I półrocze 2009 roku dochodów - dotacji</t>
  </si>
  <si>
    <t>Źródła sfinansowania deficytu lub rozdysponowania nadwyżki budżetowej, wykonanie przychodów i rozchodów budżetu za I  półrocze 2009 roku</t>
  </si>
  <si>
    <t>Plan 2009</t>
  </si>
  <si>
    <t>Wykonanie za I półrocze 2009 roku</t>
  </si>
  <si>
    <t xml:space="preserve">Plan na rok budżetowy 2009 </t>
  </si>
  <si>
    <t>Wykonane wydatki za I półrocze 2009 roku</t>
  </si>
  <si>
    <t>Wykonanie za I półrocze 2009 roku  (8+9+10+11)</t>
  </si>
  <si>
    <t xml:space="preserve">                               Wykonanie  wydatków za I półrocze 2009 roku na wieloletnie programy inwestycyjne realizowane w latach 2008 - 2011                                                                                         </t>
  </si>
  <si>
    <t xml:space="preserve">                             Wykonanie zadań inwestycyjnych za I półrocze  2009 roku                                                                                              </t>
  </si>
  <si>
    <t xml:space="preserve">Plan  na rok 2009 </t>
  </si>
  <si>
    <t>Wykonanie za I półrocze  2009 roku  (8+9+10+11)</t>
  </si>
  <si>
    <t>Wykonanie  wydatków za I półrocze 2009</t>
  </si>
  <si>
    <t xml:space="preserve">            </t>
  </si>
  <si>
    <t>Wykonanie pozostałych wydatków majątkowych za I półrocze 2009 roku</t>
  </si>
  <si>
    <t>Plan na 2009 rok</t>
  </si>
  <si>
    <t xml:space="preserve">                                     Zrealizowane wydatki na programy i projekty realizowane ze środków pochodzących z  funduszy strukturalnych i Funduszu Spójności za I półrocze 2009 r.</t>
  </si>
  <si>
    <t>Wykonanie dochodów i wydatków związanych z zadaniami  realizowanymi na podstwaie umów (porozumień) z jednostkami samorządu terytorialnego w 2009 roku</t>
  </si>
  <si>
    <t>Wykonanie dotacji za            I półrocze 2009 roku</t>
  </si>
  <si>
    <t xml:space="preserve">Plan wydatków  finansowanch         z umów                     i porozumień w 2009 roku </t>
  </si>
  <si>
    <t>Plan na rok 2009</t>
  </si>
  <si>
    <t>Wykonanie dotacji celowych na zadania własne powiatu realizowane przez podmioty należące i nie należące do sektora finansów publicznych za I półrocze 2009 roku</t>
  </si>
  <si>
    <t>Wykonanie dotacji przedmiotowych  za I półrocze 2009 roku</t>
  </si>
  <si>
    <t>Wykonanie dotacji podmiotowych za I półrocze  2009 roku</t>
  </si>
  <si>
    <t>Wykonanie  przychodów i kosztów gospodarstwa pomocniczego jednostek budżetowych za I półrocze 2009 roku</t>
  </si>
  <si>
    <t>Plan przychodów na 2009 rok</t>
  </si>
  <si>
    <t>Wykonanie przychodów za I półrocze 2009 roku</t>
  </si>
  <si>
    <t>Plan kosztów  na 2009 rok</t>
  </si>
  <si>
    <t>Wykonanie kosztów za I półrocze 2009 roku</t>
  </si>
  <si>
    <t>Wykonanie  przychodów i wydatków dochodów własnych jednostek budżetowych za I półrocze 2009 roku</t>
  </si>
  <si>
    <t>Plan dochodów na 2009 rok</t>
  </si>
  <si>
    <t>Wykonanie dochodów za I półrocze 2009 roku</t>
  </si>
  <si>
    <t>Plan wydatków  na 2009 rok</t>
  </si>
  <si>
    <t xml:space="preserve">     Wykonanie przychodów i wydatków Powiatowego Funduszu Ochrony Środowiska  i Gospodarki Wodnej za I półrocze 2009 roku</t>
  </si>
  <si>
    <t>Wykonanie za                                            I półrocze 2009 roku</t>
  </si>
  <si>
    <t>Wykonanie  przychodów i wydatków Powiatowego Funduszu Gospodarki Zasobem Geodezyjnym i Kartograficznym za I półrocze 2009 roku</t>
  </si>
  <si>
    <r>
      <t xml:space="preserve">               </t>
    </r>
    <r>
      <rPr>
        <b/>
        <sz val="10"/>
        <rFont val="Arial CE"/>
        <family val="0"/>
      </rPr>
      <t>Wykonanie dochodów Budżetu Pństwa za I półrocze 2009 roku</t>
    </r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</si>
  <si>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</si>
  <si>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</si>
  <si>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</si>
  <si>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</si>
  <si>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</si>
  <si>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</si>
  <si>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</si>
  <si>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</si>
  <si>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</si>
  <si>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</si>
  <si>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</si>
  <si>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</si>
  <si>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</si>
  <si>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</si>
  <si>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</si>
  <si>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</si>
  <si>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</si>
  <si>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</si>
  <si>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</si>
  <si>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</si>
  <si>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</si>
  <si>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</si>
  <si>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</si>
  <si>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</si>
  <si>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</si>
  <si>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4990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</si>
  <si>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</si>
  <si>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</si>
  <si>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</si>
  <si>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</si>
  <si>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</si>
  <si>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</si>
  <si>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</si>
  <si>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6.</t>
  </si>
  <si>
    <t>7.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</si>
  <si>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</si>
  <si>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</si>
  <si>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</si>
  <si>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</si>
  <si>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</si>
  <si>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</si>
  <si>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</si>
  <si>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</si>
  <si>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</si>
  <si>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</si>
  <si>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</si>
  <si>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Wyn.osob. korpusu sł.cywilnej</t>
  </si>
  <si>
    <t>Dotacje celowe przek.powiatowi</t>
  </si>
  <si>
    <t>Dot. cel.przekazane powiatowi</t>
  </si>
  <si>
    <t>Stypendia różne</t>
  </si>
  <si>
    <t>Projekt</t>
  </si>
  <si>
    <t>Środki z budżetu UE</t>
  </si>
  <si>
    <t>Środki z budżetu krajowego:</t>
  </si>
  <si>
    <t>z tego, źródła finansowania: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</si>
  <si>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</si>
  <si>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</si>
  <si>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</si>
  <si>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</si>
  <si>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</si>
  <si>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</si>
  <si>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</si>
  <si>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</si>
  <si>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</si>
  <si>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</si>
  <si>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</si>
  <si>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</si>
  <si>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</si>
  <si>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</si>
  <si>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</si>
  <si>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</si>
  <si>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</si>
  <si>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</si>
  <si>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</si>
  <si>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</si>
  <si>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</si>
  <si>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</si>
  <si>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4755</t>
  </si>
  <si>
    <t>4756</t>
  </si>
  <si>
    <t>WYKONANIE DOCHODÓW BUDŻETU POWIATU ZA I PÓŁROCZE  2009 ROKU</t>
  </si>
  <si>
    <t>Plan po zmianach na 2009 rok</t>
  </si>
  <si>
    <t>Wykonanie                     za I półrocze 2009 roku</t>
  </si>
  <si>
    <t xml:space="preserve">                                WYKONANIE WYDATKÓW BUDŻETU POWIATU ZA I PÓŁROCZE  2009 ROKU</t>
  </si>
  <si>
    <t>Wykonanie za  I  półrocze  2009 roku</t>
  </si>
  <si>
    <t>1510</t>
  </si>
  <si>
    <t>różnice kursowe</t>
  </si>
  <si>
    <t>Zakup usług obejmujących tłumaczenia</t>
  </si>
  <si>
    <t>75405</t>
  </si>
  <si>
    <t>Komendy Powiatowe Policji</t>
  </si>
  <si>
    <t>6170</t>
  </si>
  <si>
    <t>Wpłaty jednostekna fundusz celowy na finansowanie zadań inwestycyjnych</t>
  </si>
  <si>
    <t>75421</t>
  </si>
  <si>
    <t>Zarządzanie kryzysowe</t>
  </si>
  <si>
    <t>8010</t>
  </si>
  <si>
    <t>Rozliczenie z bankami związane z obsługą długu publicznego</t>
  </si>
  <si>
    <t xml:space="preserve">Odsetki  od krajowych pożyczek  i kredytów </t>
  </si>
  <si>
    <t xml:space="preserve">Rezerwa celowa </t>
  </si>
  <si>
    <t>Obsługa papierów wartościowych, kredytów i pożyczek j.s.t.</t>
  </si>
  <si>
    <t>OBSŁUGA DŁUGU PUBLICZNEGO</t>
  </si>
  <si>
    <t>Dotacja podmiotowa z budżetu dla szkół niepublicznych</t>
  </si>
  <si>
    <t>świadczenia społeczne</t>
  </si>
  <si>
    <t>L.p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</si>
  <si>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</si>
  <si>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</si>
  <si>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</si>
  <si>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</si>
  <si>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</si>
  <si>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</si>
  <si>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2710</t>
  </si>
  <si>
    <t>Wydatki na zakupy inwestycyjne jednostek budżetowych</t>
  </si>
  <si>
    <t>Dotacja celowa na pomoc finansową udzielaną między j.s.t. na dofinansowanie własnych zadań inwestycyjnych i zakupów inwestycyjnych</t>
  </si>
  <si>
    <t>630</t>
  </si>
  <si>
    <t>63003</t>
  </si>
  <si>
    <t>Zadania w zakresie upowszechniania turystyki</t>
  </si>
  <si>
    <t>6639</t>
  </si>
  <si>
    <t>Dotacje celowe przekazane do samorządu województwa na inwestycje i zakupy inwestycyjne realizowane na podstawie porozumień (umów) między j.s.t.</t>
  </si>
  <si>
    <t>4390</t>
  </si>
  <si>
    <t>Zakup usług obejmujących wykonanie ekspertyz, analiz i opinii</t>
  </si>
  <si>
    <t>Dotacje celowe przekazane dla samorządu województwa na zadania bieżące realizowane na podstawie porozumień (umów)  między j.s.t.</t>
  </si>
  <si>
    <t>Dotacja celowa na pomoc finansową udzielaną między j.s.t. na dofinansowanie własnych zadań bieżących</t>
  </si>
  <si>
    <t>2329</t>
  </si>
  <si>
    <t>Dotacje celowe przekazane dla powiatu na zadania bieżące realizowane na podstawie porozumień (umów) między j.s.t.</t>
  </si>
  <si>
    <t>4385</t>
  </si>
  <si>
    <t>4386</t>
  </si>
  <si>
    <t>4950</t>
  </si>
  <si>
    <t>Różnice kursowe</t>
  </si>
  <si>
    <t>2829</t>
  </si>
  <si>
    <t>752</t>
  </si>
  <si>
    <t>OBRONA NARODOWA</t>
  </si>
  <si>
    <t>TURYSTYKA</t>
  </si>
  <si>
    <t>75212</t>
  </si>
  <si>
    <t>3000</t>
  </si>
  <si>
    <t>Wpłaty jednostek na fundusz celowy</t>
  </si>
  <si>
    <t>75414</t>
  </si>
  <si>
    <t>Wynagrodzernia bezosobowe</t>
  </si>
  <si>
    <t>3050</t>
  </si>
  <si>
    <t>Zasądzone renty</t>
  </si>
  <si>
    <t>4119</t>
  </si>
  <si>
    <t>4129</t>
  </si>
  <si>
    <t>4179</t>
  </si>
  <si>
    <t>4248</t>
  </si>
  <si>
    <t>4249</t>
  </si>
  <si>
    <t>Zakup pomocy naukowych, dydakt. i  książek</t>
  </si>
  <si>
    <t>4309</t>
  </si>
  <si>
    <t>4438</t>
  </si>
  <si>
    <t>4439</t>
  </si>
  <si>
    <t>4749</t>
  </si>
  <si>
    <t>2660</t>
  </si>
  <si>
    <t xml:space="preserve">Dotacja przedmiotowa z budżetu dla gospodarstwa pomocniczego </t>
  </si>
  <si>
    <t>85195</t>
  </si>
  <si>
    <t>Pokrycie ujemnego wyniku finansowego i  przejętych zobowiązań po likwidowanych i przekształcanych jednostkach zaliczanych do sektora finansów publicznych</t>
  </si>
  <si>
    <t>Wydatki  inwestycyjne  jednostek  budżetowych</t>
  </si>
  <si>
    <t>Dotacja celowa z budżetu na finansowanie lub dofinansowanie zadań zleconych do realizacji stowarzyszeniom</t>
  </si>
  <si>
    <t>Dotacje celowe z budżetu na finansowanie lub dofinansowanie zadań zleconych do realizacji stowarzyszeniom</t>
  </si>
  <si>
    <t>4048</t>
  </si>
  <si>
    <t>Wydatki inwest. Jednostek  budżetowych</t>
  </si>
  <si>
    <t>3119</t>
  </si>
  <si>
    <t>4019</t>
  </si>
  <si>
    <t>4759</t>
  </si>
  <si>
    <t>4409</t>
  </si>
  <si>
    <t>4408</t>
  </si>
  <si>
    <t>4379</t>
  </si>
  <si>
    <t>4288</t>
  </si>
  <si>
    <t>4289</t>
  </si>
  <si>
    <t>Opłaty za administrowanie i czynsze</t>
  </si>
  <si>
    <t>4747</t>
  </si>
  <si>
    <t>4757</t>
  </si>
  <si>
    <t>Dotacje celowe na pomoc finansową udzieloną między j.s.t. na dofinansowanie własnych zadań bieżących</t>
  </si>
  <si>
    <t>4550</t>
  </si>
  <si>
    <t>Szkol. czł. korpusu. sł. cywil.</t>
  </si>
  <si>
    <t>Stan środków pieniężnych  na 30.06.2009r.</t>
  </si>
  <si>
    <t>Należności i pozostałe środki obrotowe na 30.06.2009r.</t>
  </si>
  <si>
    <t>subwencje ogólne z budżetu państwa</t>
  </si>
  <si>
    <t>Dotacje celowe przekazane dla gminy na zadania bieżące realizowane na podstawie porozumień między j.s.t.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</si>
  <si>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</si>
  <si>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</si>
  <si>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</si>
  <si>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</si>
  <si>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</si>
  <si>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</si>
  <si>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</si>
  <si>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</si>
  <si>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</si>
  <si>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</si>
  <si>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</si>
  <si>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</si>
  <si>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</si>
  <si>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</si>
  <si>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Dotacja dla Samorzadu Wojeództwa na znakowanie tutystyczne regionu Warmii i Mazur</t>
  </si>
  <si>
    <t>Gospodarka gruntami i nieruchomościami.</t>
  </si>
  <si>
    <t>dotacje celowe z zakresu administracji rządowej</t>
  </si>
  <si>
    <t>Obrona narodowa</t>
  </si>
  <si>
    <t>Pozostałe wydatki obronne</t>
  </si>
  <si>
    <t>Obrona cywilna</t>
  </si>
  <si>
    <t>2888</t>
  </si>
  <si>
    <t>dotacja celowa otrzymana przez j.s.t. od innej j.s.t. będącej instytucją wdrażającą na zadania beżące realizowane na podstawie porozumień (umów)</t>
  </si>
  <si>
    <t>2889</t>
  </si>
  <si>
    <t>- w ramach porozumień i umów z administracją rządową (§ 2120)</t>
  </si>
  <si>
    <t>2120</t>
  </si>
  <si>
    <t>dotacje celowe otrzymane z budżetu państwa na zadania bieżące realizowane przez powiat na podstawie porozumień z organami administracji rządowej</t>
  </si>
  <si>
    <t>Fundusz Pracy</t>
  </si>
  <si>
    <t>85322</t>
  </si>
  <si>
    <t>6260</t>
  </si>
  <si>
    <t>Gospodarka komunalna i ochrona środowiska</t>
  </si>
  <si>
    <t xml:space="preserve">    2. Dotacje celowe na zadania z zakresu administracji rządowej wykonywane  przez powiat   § 2120 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</si>
  <si>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</si>
  <si>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</si>
  <si>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</si>
  <si>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</si>
  <si>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</si>
  <si>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</si>
  <si>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</si>
  <si>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</si>
  <si>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</si>
  <si>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</si>
  <si>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</si>
  <si>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</si>
  <si>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</si>
  <si>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</si>
  <si>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</si>
  <si>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</si>
  <si>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</si>
  <si>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</si>
  <si>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</si>
  <si>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</si>
  <si>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</si>
  <si>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</si>
  <si>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</si>
  <si>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</si>
  <si>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</si>
  <si>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</si>
  <si>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</si>
  <si>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2707</t>
  </si>
  <si>
    <t>dotacje otrzymane z funduszy celowych na realizację zadań bieżących jednostek sektora finansów publicznych</t>
  </si>
  <si>
    <t>dotacje otrzymane z funduszy celowych na finansowanie zakupów inwestycyjnych jednostek sektora finansów publicznych</t>
  </si>
  <si>
    <t>wpływy z tytułu pomocy finansowej między j.s.t. na dofinansowanie inwestycji</t>
  </si>
  <si>
    <t>6208</t>
  </si>
  <si>
    <t>Gospodarka mieszkaniowa oraz niematerialne usługi komunalne</t>
  </si>
  <si>
    <t>środki otrzymane od pozostałych jednostek sektora finansów publicznych</t>
  </si>
  <si>
    <t>Dochody od osób prawnych, fizycznych i  innych jedn. nie posiadaj. osobowości prawnej</t>
  </si>
  <si>
    <t>bieżące</t>
  </si>
  <si>
    <t>majątkowe</t>
  </si>
  <si>
    <t>część oświatowa subw. ogólnej dla jednostek samorządu terytorialnego</t>
  </si>
  <si>
    <t>Skł. na ubezp. zdrow. dla osób nie objętych obowiązkowym ubezp.</t>
  </si>
  <si>
    <t>6300</t>
  </si>
  <si>
    <t>środki na dofin. własnych zadań bieżących otrzymane z innych źródeł</t>
  </si>
  <si>
    <t>dotacje celowe z zakresu administracji rządowej na inwestycje</t>
  </si>
  <si>
    <t>2700</t>
  </si>
  <si>
    <t>Stołówki szkolne</t>
  </si>
  <si>
    <t>g)</t>
  </si>
  <si>
    <t>dotacje rozwojowe oraz środki na finansowanie Wspólnej Polityki Rolnej</t>
  </si>
  <si>
    <t>2008</t>
  </si>
  <si>
    <t>środki pochodzące z innych źródeł</t>
  </si>
  <si>
    <t>- przelewy na fundusz centralny</t>
  </si>
  <si>
    <t>- przelewy na fundusz wojewódzki</t>
  </si>
  <si>
    <t>01008</t>
  </si>
  <si>
    <t>Melioracje wodne</t>
  </si>
  <si>
    <t>§ 903</t>
  </si>
  <si>
    <t>RAZEM UMOWY I POROZUMIENIA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</si>
  <si>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</si>
  <si>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</si>
  <si>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</si>
  <si>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</si>
  <si>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Ełk</t>
  </si>
  <si>
    <t>część wyrównawcza subwencji ogólnej dla powiatów</t>
  </si>
  <si>
    <t>DOCHODY OGÓŁEM</t>
  </si>
  <si>
    <t>1. Dotacje celowe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</si>
  <si>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</si>
  <si>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</si>
  <si>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</si>
  <si>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</si>
  <si>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</si>
  <si>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</si>
  <si>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</si>
  <si>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</si>
  <si>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</si>
  <si>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</si>
  <si>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</si>
  <si>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</si>
  <si>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</si>
  <si>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</si>
  <si>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</si>
  <si>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</si>
  <si>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</si>
  <si>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</si>
  <si>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</si>
  <si>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</si>
  <si>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</si>
  <si>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</si>
  <si>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</si>
  <si>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 6260 - dotacja z f-szy cel.na realiz.inwest.jedn.sekt.fin.publ.</t>
  </si>
  <si>
    <t>Wydatki majątkowe, w tym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</si>
  <si>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</si>
  <si>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</si>
  <si>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</si>
  <si>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</si>
  <si>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</si>
  <si>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</si>
  <si>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</si>
  <si>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</si>
  <si>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</si>
  <si>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</si>
  <si>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</si>
  <si>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</si>
  <si>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</si>
  <si>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Nazwa jednostki</t>
  </si>
  <si>
    <t>Centrum "Omega"</t>
  </si>
  <si>
    <t>§ 4217</t>
  </si>
  <si>
    <t>§ 4307</t>
  </si>
  <si>
    <t>§ 4756</t>
  </si>
  <si>
    <t>Studium Policealne Hotelarstwa (zaoczne dla dorosłych)</t>
  </si>
  <si>
    <t>Wyrównanie  z tyt.rozliczenia dotacji za 2002rok</t>
  </si>
  <si>
    <t xml:space="preserve"> </t>
  </si>
  <si>
    <t>Udziały powiatu w podatkach stanow.dochód budżetu państwa</t>
  </si>
  <si>
    <t>podatek doch.od osób fizyczn.</t>
  </si>
  <si>
    <t>Poradnie psychologiczno-pedagogiczne</t>
  </si>
  <si>
    <t>Wydatki osob.nie zal. do wynagrodzeń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</si>
  <si>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</si>
  <si>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</si>
  <si>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</si>
  <si>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</si>
  <si>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</si>
  <si>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Powiat suwalski</t>
  </si>
  <si>
    <t xml:space="preserve">Gmina Olecko          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</si>
  <si>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</si>
  <si>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</si>
  <si>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</si>
  <si>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</si>
  <si>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</si>
  <si>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</si>
  <si>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</si>
  <si>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Wynagr. osobowe pracowników</t>
  </si>
  <si>
    <t>Nazwa zadania</t>
  </si>
  <si>
    <t xml:space="preserve">dochody z najmu i dzierżawy składników majątkowych </t>
  </si>
  <si>
    <t>§ 0690-opłaty i kary z tyt.gosp.korzystania ze środowiska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</si>
  <si>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</si>
  <si>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</si>
  <si>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</si>
  <si>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</si>
  <si>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</si>
  <si>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Tytuł projektu: Współczesność i perspektywy rozwoju przemysłu transportowego w Europie oraz ich konsekwencje dla środowiska naturalnego.</t>
  </si>
  <si>
    <t>COMENIUS - partnerskie projekty szkół</t>
  </si>
  <si>
    <t>854, 85495</t>
  </si>
  <si>
    <t>Drogi publiczne powiatowe</t>
  </si>
  <si>
    <t xml:space="preserve"> - Gmina Olecko</t>
  </si>
  <si>
    <t>4420</t>
  </si>
  <si>
    <t>Podróże służbowe zagraniczne</t>
  </si>
  <si>
    <t>Stan środków pieniężnych  na początku roku</t>
  </si>
  <si>
    <t>Stan środków pieniężnych  na koniec roku</t>
  </si>
  <si>
    <t>Opracowania geodez. i kartogr.</t>
  </si>
  <si>
    <t xml:space="preserve">Zakład Doskonalenia Zawodowego w Białymstoku </t>
  </si>
  <si>
    <t>Obligacje jednostek samorządu terytorialnego</t>
  </si>
  <si>
    <t>§ 911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</si>
  <si>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</si>
  <si>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</si>
  <si>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</si>
  <si>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</si>
  <si>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</si>
  <si>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</si>
  <si>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</si>
  <si>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</si>
  <si>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3240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</si>
  <si>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</si>
  <si>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</si>
  <si>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</si>
  <si>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</si>
  <si>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</si>
  <si>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</si>
  <si>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Starostwo Powiatowe                         w Olecku</t>
  </si>
  <si>
    <t>Dotacje celowe z budżetu na dofinans.zadań zleconych do realizacji stowarzyszeniom</t>
  </si>
  <si>
    <t>KULTURA I OCHRONA DZIEDZICTWA NARODOWEGO</t>
  </si>
  <si>
    <t>Wynagr. osobowe pracownik.</t>
  </si>
  <si>
    <t>Wynagrodzenia osobowe</t>
  </si>
  <si>
    <t>§ 4748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</si>
  <si>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</si>
  <si>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</si>
  <si>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</si>
  <si>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</si>
  <si>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</si>
  <si>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</si>
  <si>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</si>
  <si>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Powiatowe Centra Pomocy Rodzinie</t>
  </si>
  <si>
    <t>3</t>
  </si>
  <si>
    <t>4</t>
  </si>
  <si>
    <t>5</t>
  </si>
  <si>
    <t>Stosunek %</t>
  </si>
  <si>
    <t>Powiatowy Inspektprat Nadzoru Budowlanego</t>
  </si>
  <si>
    <t xml:space="preserve">              Załącznik nr 1.1a</t>
  </si>
  <si>
    <t>% planu</t>
  </si>
  <si>
    <t xml:space="preserve">    4. Dotacje uzyskane z funduszy celowych                      ( § 2440, § 2690, § 6260)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</si>
  <si>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</si>
  <si>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</si>
  <si>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</si>
  <si>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</si>
  <si>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</si>
  <si>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</si>
  <si>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</si>
  <si>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</si>
  <si>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</si>
  <si>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</si>
  <si>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</si>
  <si>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Komenda Powiatowa Państwowej Straży Pożarnej</t>
  </si>
  <si>
    <t>853, 85395</t>
  </si>
  <si>
    <t>Załącznik Nr 1.13</t>
  </si>
  <si>
    <t>Załącznik Nr 1.12</t>
  </si>
  <si>
    <t xml:space="preserve">Załącznik Nr 1.3b </t>
  </si>
  <si>
    <t xml:space="preserve">Załącznik Nr 1.3a </t>
  </si>
  <si>
    <t xml:space="preserve">Załącznik Nr 1.3 </t>
  </si>
  <si>
    <t xml:space="preserve">                                                                          Załącznik Nr 1.2 </t>
  </si>
  <si>
    <t>Załącznik Nr 1.1</t>
  </si>
  <si>
    <t>Plan dotacji</t>
  </si>
  <si>
    <t>Wskaźnik %</t>
  </si>
  <si>
    <t>Szkolenie członków korpusu służby cywilnej</t>
  </si>
  <si>
    <t>Wydatki na zakupy inwestycyjne</t>
  </si>
  <si>
    <t>Uposaż.żołn. zawod. i nadtermin.oraz funkcj.</t>
  </si>
  <si>
    <t>Miasto Białystok</t>
  </si>
  <si>
    <t>Stan środków obrotowych  na koniec okresu</t>
  </si>
  <si>
    <t>§ 4218</t>
  </si>
  <si>
    <t>§ 4219</t>
  </si>
  <si>
    <t>§ 4308</t>
  </si>
  <si>
    <t>§ 4378</t>
  </si>
  <si>
    <t>§ 4758</t>
  </si>
  <si>
    <t>Gospodarstwo Pomocnicze przy Zespole Szkół Licealnych i Zawodowych w Olecku</t>
  </si>
  <si>
    <t>Zobowiązania na koniec okresu</t>
  </si>
  <si>
    <t>Powiat Gołdap</t>
  </si>
  <si>
    <t>Rózne opłaty i składki</t>
  </si>
  <si>
    <t>Priorytet: VII Promocja integracji społecznej</t>
  </si>
  <si>
    <t>Działanie 7.1  Rozwój i upowszechnianie aktywnej integracji</t>
  </si>
  <si>
    <t>§ 6058</t>
  </si>
  <si>
    <t>§ 6059</t>
  </si>
  <si>
    <t>Poniesione wydatki</t>
  </si>
  <si>
    <t>Poniesione wydatki:</t>
  </si>
  <si>
    <t>750, 75075</t>
  </si>
  <si>
    <t>2.3</t>
  </si>
  <si>
    <t>2.4</t>
  </si>
  <si>
    <t>2.5</t>
  </si>
  <si>
    <t>Tytuł projektu: Wirtualny przewodnik po krainie EGO</t>
  </si>
  <si>
    <t>Priorytet 9: Polityka regionalna i działania transgraniczne</t>
  </si>
  <si>
    <t>Norweski Mechanizm Finansowy</t>
  </si>
  <si>
    <t>§ 4018</t>
  </si>
  <si>
    <t>§ 4118</t>
  </si>
  <si>
    <t>§ 4128</t>
  </si>
  <si>
    <t>§ 4178</t>
  </si>
  <si>
    <t>§ 4115</t>
  </si>
  <si>
    <t>§ 4116</t>
  </si>
  <si>
    <t>§ 4125</t>
  </si>
  <si>
    <t>§ 4126</t>
  </si>
  <si>
    <t xml:space="preserve">Wynagrodzenia bezosobowe 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</si>
  <si>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</si>
  <si>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</si>
  <si>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</si>
  <si>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</si>
  <si>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</si>
  <si>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</si>
  <si>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</si>
  <si>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</si>
  <si>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Opłaty i składki</t>
  </si>
  <si>
    <t>§ 4435</t>
  </si>
  <si>
    <t>§ 4436</t>
  </si>
  <si>
    <t>§ 4755</t>
  </si>
  <si>
    <t>Dochody własne ogółem,   w tym:</t>
  </si>
  <si>
    <t>Załącznik Nr 1.10</t>
  </si>
  <si>
    <t>Wydatki          z tytułu poręczeń                     i gwarancji</t>
  </si>
  <si>
    <t>Struktura %</t>
  </si>
  <si>
    <t>struktura %</t>
  </si>
  <si>
    <t>z tego: finansowane środkami własnymi</t>
  </si>
  <si>
    <t>Zakup leków i środ. Medycz.</t>
  </si>
  <si>
    <t>Zakup usług telefonii stacjonar.</t>
  </si>
  <si>
    <t>Zakup materiał. i wyposaż.</t>
  </si>
  <si>
    <t>Składki na ubezpieczenie  zdrowotne  osób nie objętych obowiązkowym ubezpieczeniem zdrowotnym</t>
  </si>
  <si>
    <t>Wynagrodz. Osob. pracowników</t>
  </si>
  <si>
    <t>Dodatkowe wynagrodz. roczne</t>
  </si>
  <si>
    <t>Procent wykonania do planu</t>
  </si>
  <si>
    <t>Struktura procentowa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</si>
  <si>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</si>
  <si>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</si>
  <si>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</si>
  <si>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</si>
  <si>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</si>
  <si>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</si>
  <si>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</si>
  <si>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</si>
  <si>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</si>
  <si>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</si>
  <si>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</si>
  <si>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</si>
  <si>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</si>
  <si>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</si>
  <si>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</si>
  <si>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</si>
  <si>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</si>
  <si>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</si>
  <si>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</si>
  <si>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</si>
  <si>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</si>
  <si>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Zakup akces. komputerowych</t>
  </si>
  <si>
    <t>Zakup akcesor. komputerowych</t>
  </si>
  <si>
    <t>Wydat.nie zalicz.do wynagr.</t>
  </si>
  <si>
    <t>POROZUMIENIA I UMOWY</t>
  </si>
  <si>
    <t xml:space="preserve">Załącznik nr 1.4 </t>
  </si>
  <si>
    <t>§ 4700 - szkolenia pracowników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</si>
  <si>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</si>
  <si>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</si>
  <si>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</si>
  <si>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2440 - dotacje przekazane z funduszy celowych na realizację zadań bieżących dla jednostek sektora finansów publicznych</t>
  </si>
  <si>
    <t xml:space="preserve">§ 4750 - zakup akcesoriów komputerowych </t>
  </si>
  <si>
    <t>§ 6120 - wydatki na zakupy inwestycyjne</t>
  </si>
  <si>
    <t>Załącznik Nr 1.5</t>
  </si>
  <si>
    <t>Załącznik Nr 1.6</t>
  </si>
  <si>
    <t xml:space="preserve">Załącznik Nr 1.7 </t>
  </si>
  <si>
    <t>Załącznik Nr 1.11</t>
  </si>
  <si>
    <t>Załącznik Nr 1.16</t>
  </si>
  <si>
    <t>OGÓŁEM KWOTA DOTACJI</t>
  </si>
  <si>
    <t>w tym: z dotacji</t>
  </si>
  <si>
    <t>Komenda Powiatowa Pa}stwowej Strazy Pozarnej w Olecku</t>
  </si>
  <si>
    <t>VII. Dochody z innych źródeł</t>
  </si>
  <si>
    <t>B. Ogółem subwencje i dotacje (V+VI+VII)</t>
  </si>
  <si>
    <t>REALIZACJA PLANU DOCHODÓW BUDŻETU POWIATU ZA I PÓŁROCZE 2008 ROKU</t>
  </si>
  <si>
    <t>Wykonanie              za   I   półrocze   2008 r.</t>
  </si>
  <si>
    <t>Plan roczny  2008       (po zmianach)</t>
  </si>
  <si>
    <t>wydat. inwestyc. jed. budżet.</t>
  </si>
  <si>
    <t>Fundusz Ochrony Gruntów Rolnych</t>
  </si>
  <si>
    <t>dotacje celowe na finansowanie inwestycji jednostek sektora finansów publicznych</t>
  </si>
  <si>
    <t>01028</t>
  </si>
  <si>
    <t>Rozdz.</t>
  </si>
  <si>
    <t>Jednostka realizująca zadanie</t>
  </si>
  <si>
    <t>Starostwo Powiatowe</t>
  </si>
  <si>
    <t>Budowa i utrzymanie urządzeń wodno-melioracyjnych</t>
  </si>
  <si>
    <t>Gospodarka mieszkaniowa</t>
  </si>
  <si>
    <t>Gospodarka gruntami  i nieruchomościami</t>
  </si>
  <si>
    <t>0470</t>
  </si>
  <si>
    <t xml:space="preserve">wpływy z opłat za zarząd i użytkowanie wieczyste </t>
  </si>
  <si>
    <t>dochody z najmu i dzierżawy</t>
  </si>
  <si>
    <t>0760</t>
  </si>
  <si>
    <t>wpływy z tytułu przekształcenia prawa użytkowania wieczystego w prawo własności</t>
  </si>
  <si>
    <t>0770</t>
  </si>
  <si>
    <t>wpłaty z tytułu odpłatnego nabycia prawa własn.</t>
  </si>
  <si>
    <t>Razem</t>
  </si>
  <si>
    <t>Wynagr. osob. członk. korpusu służby cywil.</t>
  </si>
  <si>
    <t xml:space="preserve">dotacje celowe otrzymane z gmin na zadania bieżące </t>
  </si>
  <si>
    <t>Ośrodek Szkolno-Wychowawczy dla Dzieci Głuchych w Olecku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</si>
</sst>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sz val="8"/>
      <color indexed="44"/>
      <name val="Arial CE"/>
      <family val="2"/>
    </font>
    <font>
      <b/>
      <i/>
      <sz val="9"/>
      <name val="Arial CE"/>
      <family val="0"/>
    </font>
    <font>
      <b/>
      <i/>
      <sz val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0" fontId="12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0" fillId="3" borderId="1" xfId="0" applyFont="1" applyFill="1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2" fillId="5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49" fontId="10" fillId="2" borderId="3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2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3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wrapText="1"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4" fillId="7" borderId="15" xfId="0" applyFont="1" applyFill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3" fontId="10" fillId="3" borderId="1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center"/>
      <protection/>
    </xf>
    <xf numFmtId="49" fontId="9" fillId="0" borderId="1" xfId="0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>
      <alignment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12" fillId="0" borderId="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7" borderId="18" xfId="0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7" fillId="6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7" fillId="6" borderId="3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7" fillId="6" borderId="3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49" fontId="10" fillId="5" borderId="3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10" fillId="6" borderId="3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4" fillId="4" borderId="3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center"/>
    </xf>
    <xf numFmtId="3" fontId="7" fillId="7" borderId="1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7" fillId="6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7" borderId="18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2" fillId="0" borderId="11" xfId="0" applyNumberFormat="1" applyFont="1" applyBorder="1" applyAlignment="1">
      <alignment horizontal="center" wrapText="1"/>
    </xf>
    <xf numFmtId="3" fontId="4" fillId="6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3" borderId="3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4" fillId="6" borderId="3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 wrapText="1"/>
    </xf>
    <xf numFmtId="3" fontId="0" fillId="0" borderId="3" xfId="0" applyNumberFormat="1" applyBorder="1" applyAlignment="1">
      <alignment/>
    </xf>
    <xf numFmtId="3" fontId="12" fillId="0" borderId="1" xfId="0" applyNumberFormat="1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4" fillId="6" borderId="3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3" fontId="8" fillId="5" borderId="15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2" borderId="1" xfId="0" applyNumberFormat="1" applyFont="1" applyFill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7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4" borderId="11" xfId="0" applyNumberFormat="1" applyFont="1" applyFill="1" applyBorder="1" applyAlignment="1">
      <alignment/>
    </xf>
    <xf numFmtId="10" fontId="4" fillId="4" borderId="11" xfId="0" applyNumberFormat="1" applyFont="1" applyFill="1" applyBorder="1" applyAlignment="1">
      <alignment/>
    </xf>
    <xf numFmtId="10" fontId="0" fillId="4" borderId="11" xfId="0" applyNumberFormat="1" applyFill="1" applyBorder="1" applyAlignment="1">
      <alignment/>
    </xf>
    <xf numFmtId="0" fontId="8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shrinkToFi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49" fontId="0" fillId="0" borderId="18" xfId="0" applyNumberFormat="1" applyBorder="1" applyAlignment="1">
      <alignment wrapText="1"/>
    </xf>
    <xf numFmtId="0" fontId="4" fillId="6" borderId="9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4" fillId="4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4" fillId="4" borderId="1" xfId="0" applyNumberFormat="1" applyFont="1" applyFill="1" applyBorder="1" applyAlignment="1">
      <alignment/>
    </xf>
    <xf numFmtId="0" fontId="10" fillId="3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165" fontId="4" fillId="4" borderId="22" xfId="0" applyNumberFormat="1" applyFont="1" applyFill="1" applyBorder="1" applyAlignment="1">
      <alignment/>
    </xf>
    <xf numFmtId="165" fontId="12" fillId="0" borderId="23" xfId="0" applyNumberFormat="1" applyFont="1" applyBorder="1" applyAlignment="1">
      <alignment/>
    </xf>
    <xf numFmtId="165" fontId="12" fillId="0" borderId="22" xfId="0" applyNumberFormat="1" applyFont="1" applyBorder="1" applyAlignment="1">
      <alignment/>
    </xf>
    <xf numFmtId="165" fontId="12" fillId="0" borderId="24" xfId="0" applyNumberFormat="1" applyFont="1" applyBorder="1" applyAlignment="1">
      <alignment/>
    </xf>
    <xf numFmtId="165" fontId="10" fillId="0" borderId="22" xfId="0" applyNumberFormat="1" applyFont="1" applyBorder="1" applyAlignment="1">
      <alignment/>
    </xf>
    <xf numFmtId="165" fontId="12" fillId="0" borderId="25" xfId="0" applyNumberFormat="1" applyFont="1" applyBorder="1" applyAlignment="1">
      <alignment/>
    </xf>
    <xf numFmtId="165" fontId="4" fillId="7" borderId="26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27" xfId="0" applyNumberFormat="1" applyFont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4" fillId="3" borderId="15" xfId="0" applyFont="1" applyFill="1" applyBorder="1" applyAlignment="1">
      <alignment horizontal="center" wrapText="1"/>
    </xf>
    <xf numFmtId="165" fontId="4" fillId="3" borderId="26" xfId="0" applyNumberFormat="1" applyFont="1" applyFill="1" applyBorder="1" applyAlignment="1">
      <alignment/>
    </xf>
    <xf numFmtId="0" fontId="12" fillId="0" borderId="22" xfId="0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10" fontId="4" fillId="6" borderId="20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" fontId="4" fillId="6" borderId="28" xfId="0" applyNumberFormat="1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7" fillId="6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4" fillId="6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/>
    </xf>
    <xf numFmtId="3" fontId="8" fillId="8" borderId="18" xfId="0" applyNumberFormat="1" applyFont="1" applyFill="1" applyBorder="1" applyAlignment="1">
      <alignment horizontal="right"/>
    </xf>
    <xf numFmtId="4" fontId="8" fillId="8" borderId="18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 wrapText="1"/>
    </xf>
    <xf numFmtId="4" fontId="4" fillId="6" borderId="1" xfId="0" applyNumberFormat="1" applyFont="1" applyFill="1" applyBorder="1" applyAlignment="1">
      <alignment/>
    </xf>
    <xf numFmtId="4" fontId="4" fillId="6" borderId="1" xfId="0" applyNumberFormat="1" applyFont="1" applyFill="1" applyBorder="1" applyAlignment="1">
      <alignment/>
    </xf>
    <xf numFmtId="4" fontId="4" fillId="6" borderId="11" xfId="0" applyNumberFormat="1" applyFont="1" applyFill="1" applyBorder="1" applyAlignment="1">
      <alignment horizontal="right"/>
    </xf>
    <xf numFmtId="4" fontId="8" fillId="5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74" fontId="12" fillId="0" borderId="4" xfId="0" applyNumberFormat="1" applyFont="1" applyBorder="1" applyAlignment="1">
      <alignment horizontal="left"/>
    </xf>
    <xf numFmtId="174" fontId="12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4" fontId="10" fillId="5" borderId="1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" fontId="10" fillId="5" borderId="1" xfId="0" applyNumberFormat="1" applyFont="1" applyFill="1" applyBorder="1" applyAlignment="1">
      <alignment/>
    </xf>
    <xf numFmtId="4" fontId="10" fillId="5" borderId="1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10" fillId="3" borderId="1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0" fillId="3" borderId="1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5" borderId="1" xfId="0" applyNumberFormat="1" applyFont="1" applyFill="1" applyBorder="1" applyAlignment="1">
      <alignment/>
    </xf>
    <xf numFmtId="4" fontId="12" fillId="3" borderId="1" xfId="0" applyNumberFormat="1" applyFont="1" applyFill="1" applyBorder="1" applyAlignment="1">
      <alignment/>
    </xf>
    <xf numFmtId="4" fontId="10" fillId="5" borderId="11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/>
    </xf>
    <xf numFmtId="4" fontId="12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49" fontId="10" fillId="3" borderId="3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/>
    </xf>
    <xf numFmtId="0" fontId="12" fillId="7" borderId="18" xfId="0" applyFont="1" applyFill="1" applyBorder="1" applyAlignment="1">
      <alignment/>
    </xf>
    <xf numFmtId="3" fontId="10" fillId="7" borderId="18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10" fontId="12" fillId="0" borderId="11" xfId="0" applyNumberFormat="1" applyFont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7" borderId="20" xfId="0" applyNumberFormat="1" applyFont="1" applyFill="1" applyBorder="1" applyAlignment="1">
      <alignment horizontal="center"/>
    </xf>
    <xf numFmtId="0" fontId="18" fillId="0" borderId="1" xfId="0" applyFont="1" applyBorder="1" applyAlignment="1">
      <alignment/>
    </xf>
    <xf numFmtId="49" fontId="10" fillId="3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4" fontId="10" fillId="3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10" fontId="0" fillId="0" borderId="0" xfId="19" applyNumberFormat="1" applyAlignment="1">
      <alignment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wrapText="1"/>
    </xf>
    <xf numFmtId="10" fontId="4" fillId="7" borderId="10" xfId="19" applyNumberFormat="1" applyFont="1" applyFill="1" applyBorder="1" applyAlignment="1">
      <alignment horizontal="center" vertical="center"/>
    </xf>
    <xf numFmtId="0" fontId="0" fillId="0" borderId="11" xfId="15" applyNumberFormat="1" applyBorder="1" applyAlignment="1">
      <alignment horizontal="center"/>
    </xf>
    <xf numFmtId="10" fontId="4" fillId="0" borderId="11" xfId="19" applyNumberFormat="1" applyFont="1" applyBorder="1" applyAlignment="1">
      <alignment horizontal="right"/>
    </xf>
    <xf numFmtId="10" fontId="0" fillId="0" borderId="11" xfId="19" applyNumberFormat="1" applyFont="1" applyBorder="1" applyAlignment="1">
      <alignment horizontal="right"/>
    </xf>
    <xf numFmtId="0" fontId="4" fillId="6" borderId="3" xfId="0" applyFont="1" applyFill="1" applyBorder="1" applyAlignment="1">
      <alignment/>
    </xf>
    <xf numFmtId="10" fontId="4" fillId="6" borderId="11" xfId="19" applyNumberFormat="1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7" borderId="2" xfId="0" applyFont="1" applyFill="1" applyBorder="1" applyAlignment="1">
      <alignment horizontal="center"/>
    </xf>
    <xf numFmtId="10" fontId="4" fillId="7" borderId="20" xfId="19" applyNumberFormat="1" applyFont="1" applyFill="1" applyBorder="1" applyAlignment="1">
      <alignment horizontal="right"/>
    </xf>
    <xf numFmtId="3" fontId="4" fillId="7" borderId="18" xfId="0" applyNumberFormat="1" applyFont="1" applyFill="1" applyBorder="1" applyAlignment="1">
      <alignment/>
    </xf>
    <xf numFmtId="4" fontId="4" fillId="7" borderId="18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10" fontId="4" fillId="0" borderId="27" xfId="19" applyNumberFormat="1" applyFont="1" applyBorder="1" applyAlignment="1">
      <alignment wrapText="1"/>
    </xf>
    <xf numFmtId="0" fontId="0" fillId="0" borderId="0" xfId="0" applyBorder="1" applyAlignment="1">
      <alignment/>
    </xf>
    <xf numFmtId="0" fontId="10" fillId="0" borderId="3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right"/>
    </xf>
    <xf numFmtId="10" fontId="4" fillId="3" borderId="11" xfId="0" applyNumberFormat="1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4" fontId="4" fillId="4" borderId="22" xfId="0" applyNumberFormat="1" applyFont="1" applyFill="1" applyBorder="1" applyAlignment="1">
      <alignment/>
    </xf>
    <xf numFmtId="4" fontId="4" fillId="3" borderId="26" xfId="0" applyNumberFormat="1" applyFont="1" applyFill="1" applyBorder="1" applyAlignment="1">
      <alignment/>
    </xf>
    <xf numFmtId="10" fontId="4" fillId="7" borderId="29" xfId="0" applyNumberFormat="1" applyFont="1" applyFill="1" applyBorder="1" applyAlignment="1">
      <alignment/>
    </xf>
    <xf numFmtId="10" fontId="4" fillId="3" borderId="29" xfId="0" applyNumberFormat="1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10" fontId="4" fillId="0" borderId="1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49" fontId="9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wrapText="1"/>
    </xf>
    <xf numFmtId="3" fontId="9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/>
    </xf>
    <xf numFmtId="10" fontId="9" fillId="0" borderId="20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4" fillId="5" borderId="1" xfId="0" applyFont="1" applyFill="1" applyBorder="1" applyAlignment="1">
      <alignment wrapText="1"/>
    </xf>
    <xf numFmtId="3" fontId="4" fillId="5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10" fontId="4" fillId="5" borderId="11" xfId="0" applyNumberFormat="1" applyFont="1" applyFill="1" applyBorder="1" applyAlignment="1">
      <alignment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9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left" vertical="center"/>
      <protection/>
    </xf>
    <xf numFmtId="0" fontId="7" fillId="7" borderId="9" xfId="0" applyFont="1" applyFill="1" applyBorder="1" applyAlignment="1" applyProtection="1">
      <alignment vertical="center"/>
      <protection/>
    </xf>
    <xf numFmtId="3" fontId="20" fillId="4" borderId="1" xfId="0" applyNumberFormat="1" applyFont="1" applyFill="1" applyBorder="1" applyAlignment="1">
      <alignment/>
    </xf>
    <xf numFmtId="4" fontId="20" fillId="4" borderId="1" xfId="0" applyNumberFormat="1" applyFont="1" applyFill="1" applyBorder="1" applyAlignment="1">
      <alignment/>
    </xf>
    <xf numFmtId="0" fontId="20" fillId="4" borderId="3" xfId="0" applyFont="1" applyFill="1" applyBorder="1" applyAlignment="1">
      <alignment horizontal="right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 wrapText="1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right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right"/>
    </xf>
    <xf numFmtId="4" fontId="20" fillId="4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left" wrapText="1"/>
    </xf>
    <xf numFmtId="10" fontId="12" fillId="2" borderId="1" xfId="0" applyNumberFormat="1" applyFont="1" applyFill="1" applyBorder="1" applyAlignment="1">
      <alignment/>
    </xf>
    <xf numFmtId="10" fontId="12" fillId="2" borderId="11" xfId="0" applyNumberFormat="1" applyFont="1" applyFill="1" applyBorder="1" applyAlignment="1">
      <alignment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wrapText="1"/>
    </xf>
    <xf numFmtId="10" fontId="20" fillId="4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10" fontId="12" fillId="2" borderId="1" xfId="0" applyNumberFormat="1" applyFont="1" applyFill="1" applyBorder="1" applyAlignment="1">
      <alignment/>
    </xf>
    <xf numFmtId="10" fontId="12" fillId="2" borderId="11" xfId="0" applyNumberFormat="1" applyFont="1" applyFill="1" applyBorder="1" applyAlignment="1">
      <alignment/>
    </xf>
    <xf numFmtId="10" fontId="20" fillId="4" borderId="11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10" fontId="12" fillId="4" borderId="1" xfId="0" applyNumberFormat="1" applyFont="1" applyFill="1" applyBorder="1" applyAlignment="1">
      <alignment/>
    </xf>
    <xf numFmtId="10" fontId="12" fillId="4" borderId="11" xfId="0" applyNumberFormat="1" applyFont="1" applyFill="1" applyBorder="1" applyAlignment="1">
      <alignment/>
    </xf>
    <xf numFmtId="10" fontId="12" fillId="0" borderId="1" xfId="0" applyNumberFormat="1" applyFont="1" applyBorder="1" applyAlignment="1">
      <alignment/>
    </xf>
    <xf numFmtId="0" fontId="20" fillId="4" borderId="2" xfId="0" applyFont="1" applyFill="1" applyBorder="1" applyAlignment="1">
      <alignment horizontal="right"/>
    </xf>
    <xf numFmtId="3" fontId="20" fillId="4" borderId="18" xfId="0" applyNumberFormat="1" applyFont="1" applyFill="1" applyBorder="1" applyAlignment="1">
      <alignment/>
    </xf>
    <xf numFmtId="4" fontId="20" fillId="4" borderId="18" xfId="0" applyNumberFormat="1" applyFont="1" applyFill="1" applyBorder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3" fillId="0" borderId="30" xfId="0" applyFont="1" applyBorder="1" applyAlignment="1" applyProtection="1">
      <alignment vertical="center"/>
      <protection/>
    </xf>
    <xf numFmtId="0" fontId="20" fillId="4" borderId="3" xfId="0" applyFont="1" applyFill="1" applyBorder="1" applyAlignment="1">
      <alignment horizontal="left"/>
    </xf>
    <xf numFmtId="3" fontId="20" fillId="4" borderId="3" xfId="0" applyNumberFormat="1" applyFont="1" applyFill="1" applyBorder="1" applyAlignment="1">
      <alignment horizontal="right"/>
    </xf>
    <xf numFmtId="10" fontId="12" fillId="4" borderId="1" xfId="0" applyNumberFormat="1" applyFont="1" applyFill="1" applyBorder="1" applyAlignment="1">
      <alignment/>
    </xf>
    <xf numFmtId="10" fontId="12" fillId="4" borderId="1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4" fontId="20" fillId="4" borderId="3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/>
    </xf>
    <xf numFmtId="10" fontId="10" fillId="5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49" fontId="12" fillId="0" borderId="3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left"/>
    </xf>
    <xf numFmtId="174" fontId="12" fillId="0" borderId="7" xfId="0" applyNumberFormat="1" applyFont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2" fillId="2" borderId="3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0" fillId="5" borderId="1" xfId="0" applyFont="1" applyFill="1" applyBorder="1" applyAlignment="1">
      <alignment wrapText="1"/>
    </xf>
    <xf numFmtId="3" fontId="10" fillId="5" borderId="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/>
    </xf>
    <xf numFmtId="4" fontId="12" fillId="2" borderId="11" xfId="0" applyNumberFormat="1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0" fillId="2" borderId="3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10" fontId="9" fillId="2" borderId="11" xfId="0" applyNumberFormat="1" applyFont="1" applyFill="1" applyBorder="1" applyAlignment="1">
      <alignment/>
    </xf>
    <xf numFmtId="0" fontId="9" fillId="2" borderId="5" xfId="0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3" fontId="12" fillId="0" borderId="4" xfId="0" applyNumberFormat="1" applyFont="1" applyBorder="1" applyAlignment="1">
      <alignment/>
    </xf>
    <xf numFmtId="10" fontId="12" fillId="2" borderId="27" xfId="0" applyNumberFormat="1" applyFont="1" applyFill="1" applyBorder="1" applyAlignment="1">
      <alignment/>
    </xf>
    <xf numFmtId="0" fontId="0" fillId="4" borderId="12" xfId="0" applyFill="1" applyBorder="1" applyAlignment="1">
      <alignment horizontal="right"/>
    </xf>
    <xf numFmtId="3" fontId="21" fillId="4" borderId="4" xfId="0" applyNumberFormat="1" applyFont="1" applyFill="1" applyBorder="1" applyAlignment="1">
      <alignment/>
    </xf>
    <xf numFmtId="4" fontId="21" fillId="4" borderId="4" xfId="0" applyNumberFormat="1" applyFont="1" applyFill="1" applyBorder="1" applyAlignment="1">
      <alignment/>
    </xf>
    <xf numFmtId="10" fontId="20" fillId="4" borderId="31" xfId="0" applyNumberFormat="1" applyFont="1" applyFill="1" applyBorder="1" applyAlignment="1">
      <alignment/>
    </xf>
    <xf numFmtId="10" fontId="20" fillId="4" borderId="32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10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10" fontId="12" fillId="2" borderId="4" xfId="0" applyNumberFormat="1" applyFont="1" applyFill="1" applyBorder="1" applyAlignment="1">
      <alignment/>
    </xf>
    <xf numFmtId="0" fontId="4" fillId="9" borderId="8" xfId="0" applyFont="1" applyFill="1" applyBorder="1" applyAlignment="1">
      <alignment horizontal="right"/>
    </xf>
    <xf numFmtId="0" fontId="11" fillId="9" borderId="9" xfId="0" applyFont="1" applyFill="1" applyBorder="1" applyAlignment="1">
      <alignment/>
    </xf>
    <xf numFmtId="0" fontId="4" fillId="9" borderId="9" xfId="0" applyFont="1" applyFill="1" applyBorder="1" applyAlignment="1">
      <alignment/>
    </xf>
    <xf numFmtId="3" fontId="4" fillId="9" borderId="9" xfId="0" applyNumberFormat="1" applyFont="1" applyFill="1" applyBorder="1" applyAlignment="1">
      <alignment/>
    </xf>
    <xf numFmtId="4" fontId="4" fillId="9" borderId="9" xfId="0" applyNumberFormat="1" applyFont="1" applyFill="1" applyBorder="1" applyAlignment="1">
      <alignment/>
    </xf>
    <xf numFmtId="10" fontId="4" fillId="9" borderId="9" xfId="0" applyNumberFormat="1" applyFont="1" applyFill="1" applyBorder="1" applyAlignment="1">
      <alignment/>
    </xf>
    <xf numFmtId="10" fontId="4" fillId="9" borderId="10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/>
    </xf>
    <xf numFmtId="0" fontId="4" fillId="0" borderId="3" xfId="0" applyFont="1" applyBorder="1" applyAlignment="1">
      <alignment wrapText="1"/>
    </xf>
    <xf numFmtId="10" fontId="4" fillId="0" borderId="11" xfId="19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10" fontId="4" fillId="6" borderId="11" xfId="19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15" fillId="0" borderId="22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 wrapText="1"/>
    </xf>
    <xf numFmtId="4" fontId="0" fillId="0" borderId="24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2" fillId="4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right"/>
    </xf>
    <xf numFmtId="4" fontId="10" fillId="5" borderId="1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0" fontId="12" fillId="0" borderId="0" xfId="19" applyNumberFormat="1" applyFont="1" applyAlignment="1">
      <alignment/>
    </xf>
    <xf numFmtId="10" fontId="10" fillId="3" borderId="1" xfId="0" applyNumberFormat="1" applyFont="1" applyFill="1" applyBorder="1" applyAlignment="1">
      <alignment/>
    </xf>
    <xf numFmtId="10" fontId="10" fillId="5" borderId="1" xfId="0" applyNumberFormat="1" applyFont="1" applyFill="1" applyBorder="1" applyAlignment="1">
      <alignment/>
    </xf>
    <xf numFmtId="10" fontId="10" fillId="3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10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/>
    </xf>
    <xf numFmtId="10" fontId="12" fillId="2" borderId="1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 horizontal="right"/>
    </xf>
    <xf numFmtId="0" fontId="0" fillId="2" borderId="3" xfId="0" applyFill="1" applyBorder="1" applyAlignment="1">
      <alignment/>
    </xf>
    <xf numFmtId="4" fontId="12" fillId="3" borderId="11" xfId="0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center"/>
    </xf>
    <xf numFmtId="49" fontId="19" fillId="10" borderId="2" xfId="0" applyNumberFormat="1" applyFont="1" applyFill="1" applyBorder="1" applyAlignment="1">
      <alignment horizontal="center"/>
    </xf>
    <xf numFmtId="49" fontId="12" fillId="10" borderId="18" xfId="0" applyNumberFormat="1" applyFont="1" applyFill="1" applyBorder="1" applyAlignment="1">
      <alignment/>
    </xf>
    <xf numFmtId="0" fontId="4" fillId="10" borderId="18" xfId="0" applyFont="1" applyFill="1" applyBorder="1" applyAlignment="1">
      <alignment horizontal="center" wrapText="1"/>
    </xf>
    <xf numFmtId="3" fontId="10" fillId="10" borderId="18" xfId="0" applyNumberFormat="1" applyFont="1" applyFill="1" applyBorder="1" applyAlignment="1">
      <alignment/>
    </xf>
    <xf numFmtId="4" fontId="10" fillId="10" borderId="18" xfId="0" applyNumberFormat="1" applyFont="1" applyFill="1" applyBorder="1" applyAlignment="1">
      <alignment/>
    </xf>
    <xf numFmtId="10" fontId="10" fillId="10" borderId="18" xfId="0" applyNumberFormat="1" applyFont="1" applyFill="1" applyBorder="1" applyAlignment="1">
      <alignment/>
    </xf>
    <xf numFmtId="10" fontId="10" fillId="10" borderId="18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right"/>
    </xf>
    <xf numFmtId="4" fontId="7" fillId="3" borderId="11" xfId="0" applyNumberFormat="1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4" fontId="9" fillId="6" borderId="1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/>
    </xf>
    <xf numFmtId="4" fontId="7" fillId="6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4" fontId="7" fillId="6" borderId="1" xfId="0" applyNumberFormat="1" applyFont="1" applyFill="1" applyBorder="1" applyAlignment="1">
      <alignment horizontal="right"/>
    </xf>
    <xf numFmtId="4" fontId="7" fillId="6" borderId="1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3" fontId="9" fillId="2" borderId="11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 wrapText="1"/>
    </xf>
    <xf numFmtId="4" fontId="4" fillId="6" borderId="11" xfId="0" applyNumberFormat="1" applyFont="1" applyFill="1" applyBorder="1" applyAlignment="1">
      <alignment/>
    </xf>
    <xf numFmtId="4" fontId="7" fillId="7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12" fillId="0" borderId="31" xfId="0" applyFont="1" applyBorder="1" applyAlignment="1">
      <alignment wrapText="1"/>
    </xf>
    <xf numFmtId="4" fontId="12" fillId="0" borderId="3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0" fontId="10" fillId="3" borderId="2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3" fontId="12" fillId="0" borderId="35" xfId="0" applyNumberFormat="1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3" borderId="36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2" fillId="0" borderId="34" xfId="0" applyNumberFormat="1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3" fontId="12" fillId="0" borderId="30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10" fillId="0" borderId="38" xfId="0" applyFont="1" applyBorder="1" applyAlignment="1">
      <alignment horizontal="center" vertical="center"/>
    </xf>
    <xf numFmtId="4" fontId="12" fillId="0" borderId="39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4" fontId="4" fillId="7" borderId="18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0" fontId="4" fillId="6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right" vertical="center"/>
    </xf>
    <xf numFmtId="174" fontId="12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3" fontId="12" fillId="0" borderId="22" xfId="0" applyNumberFormat="1" applyFont="1" applyBorder="1" applyAlignment="1">
      <alignment horizontal="left"/>
    </xf>
    <xf numFmtId="3" fontId="12" fillId="0" borderId="37" xfId="0" applyNumberFormat="1" applyFont="1" applyBorder="1" applyAlignment="1">
      <alignment horizontal="left"/>
    </xf>
    <xf numFmtId="3" fontId="12" fillId="0" borderId="40" xfId="0" applyNumberFormat="1" applyFont="1" applyBorder="1" applyAlignment="1">
      <alignment horizontal="left"/>
    </xf>
    <xf numFmtId="3" fontId="12" fillId="6" borderId="22" xfId="0" applyNumberFormat="1" applyFont="1" applyFill="1" applyBorder="1" applyAlignment="1">
      <alignment horizontal="left"/>
    </xf>
    <xf numFmtId="3" fontId="12" fillId="6" borderId="37" xfId="0" applyNumberFormat="1" applyFont="1" applyFill="1" applyBorder="1" applyAlignment="1">
      <alignment horizontal="left"/>
    </xf>
    <xf numFmtId="3" fontId="12" fillId="6" borderId="40" xfId="0" applyNumberFormat="1" applyFont="1" applyFill="1" applyBorder="1" applyAlignment="1">
      <alignment horizontal="left"/>
    </xf>
    <xf numFmtId="4" fontId="10" fillId="4" borderId="1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 horizontal="left"/>
    </xf>
    <xf numFmtId="3" fontId="12" fillId="4" borderId="1" xfId="0" applyNumberFormat="1" applyFont="1" applyFill="1" applyBorder="1" applyAlignment="1">
      <alignment horizontal="left"/>
    </xf>
    <xf numFmtId="4" fontId="12" fillId="4" borderId="1" xfId="0" applyNumberFormat="1" applyFont="1" applyFill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10" fillId="4" borderId="18" xfId="0" applyNumberFormat="1" applyFont="1" applyFill="1" applyBorder="1" applyAlignment="1">
      <alignment horizontal="right"/>
    </xf>
    <xf numFmtId="0" fontId="10" fillId="8" borderId="22" xfId="0" applyFont="1" applyFill="1" applyBorder="1" applyAlignment="1">
      <alignment horizontal="left" vertical="center" wrapText="1"/>
    </xf>
    <xf numFmtId="0" fontId="10" fillId="8" borderId="37" xfId="0" applyFont="1" applyFill="1" applyBorder="1" applyAlignment="1">
      <alignment horizontal="left" vertical="center" wrapText="1"/>
    </xf>
    <xf numFmtId="0" fontId="10" fillId="8" borderId="40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right"/>
    </xf>
    <xf numFmtId="3" fontId="10" fillId="4" borderId="22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4" fontId="10" fillId="4" borderId="11" xfId="0" applyNumberFormat="1" applyFont="1" applyFill="1" applyBorder="1" applyAlignment="1">
      <alignment horizontal="right"/>
    </xf>
    <xf numFmtId="3" fontId="12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2" borderId="18" xfId="0" applyNumberFormat="1" applyFont="1" applyFill="1" applyBorder="1" applyAlignment="1">
      <alignment/>
    </xf>
    <xf numFmtId="4" fontId="12" fillId="0" borderId="20" xfId="0" applyNumberFormat="1" applyFont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10" fontId="4" fillId="3" borderId="11" xfId="0" applyNumberFormat="1" applyFont="1" applyFill="1" applyBorder="1" applyAlignment="1">
      <alignment/>
    </xf>
    <xf numFmtId="0" fontId="20" fillId="4" borderId="1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right"/>
    </xf>
    <xf numFmtId="174" fontId="12" fillId="0" borderId="1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left"/>
    </xf>
    <xf numFmtId="4" fontId="10" fillId="3" borderId="1" xfId="0" applyNumberFormat="1" applyFont="1" applyFill="1" applyBorder="1" applyAlignment="1">
      <alignment horizontal="right"/>
    </xf>
    <xf numFmtId="4" fontId="10" fillId="3" borderId="11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/>
    </xf>
    <xf numFmtId="49" fontId="10" fillId="3" borderId="3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9" fontId="12" fillId="0" borderId="1" xfId="19" applyFont="1" applyBorder="1" applyAlignment="1">
      <alignment horizontal="left"/>
    </xf>
    <xf numFmtId="9" fontId="12" fillId="0" borderId="1" xfId="19" applyFont="1" applyBorder="1" applyAlignment="1">
      <alignment wrapText="1"/>
    </xf>
    <xf numFmtId="49" fontId="12" fillId="0" borderId="1" xfId="19" applyNumberFormat="1" applyFont="1" applyBorder="1" applyAlignment="1">
      <alignment horizontal="left"/>
    </xf>
    <xf numFmtId="41" fontId="12" fillId="0" borderId="4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174" fontId="12" fillId="0" borderId="4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vertical="center"/>
    </xf>
    <xf numFmtId="174" fontId="12" fillId="0" borderId="1" xfId="0" applyNumberFormat="1" applyFont="1" applyBorder="1" applyAlignment="1">
      <alignment horizontal="right" vertical="center"/>
    </xf>
    <xf numFmtId="3" fontId="4" fillId="6" borderId="12" xfId="0" applyNumberFormat="1" applyFont="1" applyFill="1" applyBorder="1" applyAlignment="1">
      <alignment/>
    </xf>
    <xf numFmtId="3" fontId="4" fillId="6" borderId="4" xfId="0" applyNumberFormat="1" applyFont="1" applyFill="1" applyBorder="1" applyAlignment="1">
      <alignment/>
    </xf>
    <xf numFmtId="0" fontId="4" fillId="6" borderId="4" xfId="0" applyNumberFormat="1" applyFont="1" applyFill="1" applyBorder="1" applyAlignment="1">
      <alignment horizontal="left"/>
    </xf>
    <xf numFmtId="3" fontId="4" fillId="6" borderId="4" xfId="0" applyNumberFormat="1" applyFont="1" applyFill="1" applyBorder="1" applyAlignment="1">
      <alignment wrapText="1"/>
    </xf>
    <xf numFmtId="0" fontId="4" fillId="6" borderId="1" xfId="0" applyNumberFormat="1" applyFont="1" applyFill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4" fontId="9" fillId="2" borderId="11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9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wrapText="1"/>
    </xf>
    <xf numFmtId="4" fontId="9" fillId="0" borderId="4" xfId="0" applyNumberFormat="1" applyFont="1" applyBorder="1" applyAlignment="1">
      <alignment/>
    </xf>
    <xf numFmtId="3" fontId="9" fillId="0" borderId="27" xfId="0" applyNumberFormat="1" applyFont="1" applyBorder="1" applyAlignment="1">
      <alignment horizontal="right"/>
    </xf>
    <xf numFmtId="3" fontId="7" fillId="8" borderId="15" xfId="0" applyNumberFormat="1" applyFont="1" applyFill="1" applyBorder="1" applyAlignment="1">
      <alignment horizontal="right"/>
    </xf>
    <xf numFmtId="4" fontId="7" fillId="8" borderId="15" xfId="0" applyNumberFormat="1" applyFont="1" applyFill="1" applyBorder="1" applyAlignment="1">
      <alignment horizontal="right"/>
    </xf>
    <xf numFmtId="4" fontId="7" fillId="8" borderId="29" xfId="0" applyNumberFormat="1" applyFont="1" applyFill="1" applyBorder="1" applyAlignment="1">
      <alignment horizontal="right"/>
    </xf>
    <xf numFmtId="4" fontId="4" fillId="6" borderId="11" xfId="0" applyNumberFormat="1" applyFont="1" applyFill="1" applyBorder="1" applyAlignment="1">
      <alignment/>
    </xf>
    <xf numFmtId="4" fontId="9" fillId="6" borderId="1" xfId="0" applyNumberFormat="1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4" fontId="12" fillId="0" borderId="7" xfId="0" applyNumberFormat="1" applyFont="1" applyBorder="1" applyAlignment="1">
      <alignment horizontal="left"/>
    </xf>
    <xf numFmtId="174" fontId="12" fillId="0" borderId="16" xfId="0" applyNumberFormat="1" applyFont="1" applyBorder="1" applyAlignment="1">
      <alignment horizontal="left"/>
    </xf>
    <xf numFmtId="41" fontId="12" fillId="0" borderId="4" xfId="0" applyNumberFormat="1" applyFont="1" applyBorder="1" applyAlignment="1">
      <alignment vertical="center"/>
    </xf>
    <xf numFmtId="41" fontId="12" fillId="0" borderId="7" xfId="0" applyNumberFormat="1" applyFont="1" applyBorder="1" applyAlignment="1">
      <alignment vertical="center"/>
    </xf>
    <xf numFmtId="41" fontId="12" fillId="0" borderId="16" xfId="0" applyNumberFormat="1" applyFont="1" applyBorder="1" applyAlignment="1">
      <alignment vertical="center"/>
    </xf>
    <xf numFmtId="174" fontId="12" fillId="0" borderId="4" xfId="0" applyNumberFormat="1" applyFont="1" applyBorder="1" applyAlignment="1">
      <alignment vertical="center"/>
    </xf>
    <xf numFmtId="174" fontId="12" fillId="0" borderId="7" xfId="0" applyNumberFormat="1" applyFont="1" applyBorder="1" applyAlignment="1">
      <alignment vertical="center"/>
    </xf>
    <xf numFmtId="174" fontId="12" fillId="0" borderId="16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/>
    </xf>
    <xf numFmtId="41" fontId="10" fillId="6" borderId="15" xfId="0" applyNumberFormat="1" applyFont="1" applyFill="1" applyBorder="1" applyAlignment="1">
      <alignment horizontal="center"/>
    </xf>
    <xf numFmtId="174" fontId="10" fillId="6" borderId="15" xfId="0" applyNumberFormat="1" applyFont="1" applyFill="1" applyBorder="1" applyAlignment="1">
      <alignment horizontal="right"/>
    </xf>
    <xf numFmtId="41" fontId="10" fillId="6" borderId="29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22" xfId="0" applyNumberFormat="1" applyFont="1" applyFill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4" fillId="3" borderId="1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10" fontId="4" fillId="4" borderId="29" xfId="0" applyNumberFormat="1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5" xfId="0" applyFont="1" applyFill="1" applyBorder="1" applyAlignment="1">
      <alignment horizontal="center" wrapText="1"/>
    </xf>
    <xf numFmtId="165" fontId="4" fillId="4" borderId="26" xfId="0" applyNumberFormat="1" applyFont="1" applyFill="1" applyBorder="1" applyAlignment="1">
      <alignment/>
    </xf>
    <xf numFmtId="4" fontId="4" fillId="4" borderId="26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165" fontId="12" fillId="2" borderId="26" xfId="0" applyNumberFormat="1" applyFont="1" applyFill="1" applyBorder="1" applyAlignment="1">
      <alignment/>
    </xf>
    <xf numFmtId="4" fontId="12" fillId="2" borderId="26" xfId="0" applyNumberFormat="1" applyFont="1" applyFill="1" applyBorder="1" applyAlignment="1">
      <alignment/>
    </xf>
    <xf numFmtId="10" fontId="12" fillId="2" borderId="29" xfId="0" applyNumberFormat="1" applyFont="1" applyFill="1" applyBorder="1" applyAlignment="1">
      <alignment/>
    </xf>
    <xf numFmtId="0" fontId="12" fillId="2" borderId="15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3" fontId="12" fillId="0" borderId="1" xfId="0" applyNumberFormat="1" applyFont="1" applyBorder="1" applyAlignment="1">
      <alignment horizontal="left"/>
    </xf>
    <xf numFmtId="3" fontId="12" fillId="4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left" wrapText="1"/>
    </xf>
    <xf numFmtId="3" fontId="12" fillId="4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left"/>
    </xf>
    <xf numFmtId="3" fontId="12" fillId="0" borderId="22" xfId="0" applyNumberFormat="1" applyFont="1" applyBorder="1" applyAlignment="1">
      <alignment wrapText="1"/>
    </xf>
    <xf numFmtId="4" fontId="12" fillId="4" borderId="4" xfId="0" applyNumberFormat="1" applyFont="1" applyFill="1" applyBorder="1" applyAlignment="1">
      <alignment/>
    </xf>
    <xf numFmtId="3" fontId="12" fillId="0" borderId="28" xfId="0" applyNumberFormat="1" applyFont="1" applyBorder="1" applyAlignment="1">
      <alignment wrapText="1"/>
    </xf>
    <xf numFmtId="0" fontId="10" fillId="0" borderId="36" xfId="0" applyFont="1" applyBorder="1" applyAlignment="1">
      <alignment horizontal="center"/>
    </xf>
    <xf numFmtId="3" fontId="1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4" fontId="12" fillId="4" borderId="1" xfId="0" applyNumberFormat="1" applyFont="1" applyFill="1" applyBorder="1" applyAlignment="1">
      <alignment/>
    </xf>
    <xf numFmtId="4" fontId="12" fillId="4" borderId="1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3" fontId="12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/>
    </xf>
    <xf numFmtId="4" fontId="12" fillId="4" borderId="1" xfId="0" applyNumberFormat="1" applyFont="1" applyFill="1" applyBorder="1" applyAlignment="1">
      <alignment horizontal="right"/>
    </xf>
    <xf numFmtId="3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3" fontId="10" fillId="4" borderId="18" xfId="0" applyNumberFormat="1" applyFont="1" applyFill="1" applyBorder="1" applyAlignment="1">
      <alignment horizontal="right"/>
    </xf>
    <xf numFmtId="3" fontId="10" fillId="3" borderId="3" xfId="0" applyNumberFormat="1" applyFont="1" applyFill="1" applyBorder="1" applyAlignment="1">
      <alignment horizontal="center"/>
    </xf>
    <xf numFmtId="4" fontId="12" fillId="4" borderId="27" xfId="0" applyNumberFormat="1" applyFont="1" applyFill="1" applyBorder="1" applyAlignment="1">
      <alignment/>
    </xf>
    <xf numFmtId="4" fontId="10" fillId="4" borderId="27" xfId="0" applyNumberFormat="1" applyFont="1" applyFill="1" applyBorder="1" applyAlignment="1">
      <alignment/>
    </xf>
    <xf numFmtId="4" fontId="12" fillId="4" borderId="11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2" fillId="0" borderId="11" xfId="0" applyNumberFormat="1" applyFont="1" applyBorder="1" applyAlignment="1">
      <alignment horizontal="left"/>
    </xf>
    <xf numFmtId="4" fontId="12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left"/>
    </xf>
    <xf numFmtId="4" fontId="10" fillId="3" borderId="11" xfId="0" applyNumberFormat="1" applyFont="1" applyFill="1" applyBorder="1" applyAlignment="1">
      <alignment horizontal="right"/>
    </xf>
    <xf numFmtId="174" fontId="12" fillId="0" borderId="4" xfId="0" applyNumberFormat="1" applyFont="1" applyBorder="1" applyAlignment="1">
      <alignment horizontal="right" vertical="center"/>
    </xf>
    <xf numFmtId="174" fontId="10" fillId="5" borderId="1" xfId="0" applyNumberFormat="1" applyFont="1" applyFill="1" applyBorder="1" applyAlignment="1">
      <alignment horizontal="right"/>
    </xf>
    <xf numFmtId="174" fontId="12" fillId="0" borderId="7" xfId="0" applyNumberFormat="1" applyFont="1" applyBorder="1" applyAlignment="1">
      <alignment horizontal="right" vertical="center"/>
    </xf>
    <xf numFmtId="4" fontId="10" fillId="5" borderId="5" xfId="0" applyNumberFormat="1" applyFont="1" applyFill="1" applyBorder="1" applyAlignment="1">
      <alignment/>
    </xf>
    <xf numFmtId="4" fontId="10" fillId="10" borderId="42" xfId="0" applyNumberFormat="1" applyFont="1" applyFill="1" applyBorder="1" applyAlignment="1">
      <alignment/>
    </xf>
    <xf numFmtId="4" fontId="10" fillId="5" borderId="11" xfId="0" applyNumberFormat="1" applyFont="1" applyFill="1" applyBorder="1" applyAlignment="1">
      <alignment horizontal="right"/>
    </xf>
    <xf numFmtId="4" fontId="10" fillId="10" borderId="20" xfId="0" applyNumberFormat="1" applyFont="1" applyFill="1" applyBorder="1" applyAlignment="1">
      <alignment/>
    </xf>
    <xf numFmtId="0" fontId="10" fillId="5" borderId="7" xfId="0" applyFont="1" applyFill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43" xfId="0" applyFont="1" applyBorder="1" applyAlignment="1">
      <alignment horizontal="left"/>
    </xf>
    <xf numFmtId="0" fontId="10" fillId="5" borderId="4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74" fontId="10" fillId="5" borderId="22" xfId="0" applyNumberFormat="1" applyFont="1" applyFill="1" applyBorder="1" applyAlignment="1">
      <alignment horizontal="right"/>
    </xf>
    <xf numFmtId="174" fontId="10" fillId="5" borderId="5" xfId="0" applyNumberFormat="1" applyFont="1" applyFill="1" applyBorder="1" applyAlignment="1">
      <alignment horizontal="right"/>
    </xf>
    <xf numFmtId="41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5" borderId="22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center"/>
    </xf>
    <xf numFmtId="0" fontId="14" fillId="9" borderId="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10" fontId="4" fillId="0" borderId="11" xfId="19" applyNumberFormat="1" applyFont="1" applyBorder="1" applyAlignment="1">
      <alignment horizontal="right" wrapText="1"/>
    </xf>
    <xf numFmtId="49" fontId="21" fillId="4" borderId="22" xfId="0" applyNumberFormat="1" applyFont="1" applyFill="1" applyBorder="1" applyAlignment="1">
      <alignment horizontal="left"/>
    </xf>
    <xf numFmtId="49" fontId="21" fillId="4" borderId="37" xfId="0" applyNumberFormat="1" applyFont="1" applyFill="1" applyBorder="1" applyAlignment="1">
      <alignment horizontal="left"/>
    </xf>
    <xf numFmtId="49" fontId="21" fillId="4" borderId="5" xfId="0" applyNumberFormat="1" applyFont="1" applyFill="1" applyBorder="1" applyAlignment="1">
      <alignment horizontal="left"/>
    </xf>
    <xf numFmtId="0" fontId="7" fillId="7" borderId="10" xfId="0" applyFont="1" applyFill="1" applyBorder="1" applyAlignment="1" applyProtection="1">
      <alignment horizontal="center" vertical="center" wrapText="1"/>
      <protection/>
    </xf>
    <xf numFmtId="0" fontId="7" fillId="7" borderId="11" xfId="0" applyFont="1" applyFill="1" applyBorder="1" applyAlignment="1" applyProtection="1">
      <alignment horizontal="center" vertical="center" wrapText="1"/>
      <protection/>
    </xf>
    <xf numFmtId="0" fontId="7" fillId="7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7" borderId="8" xfId="0" applyFont="1" applyFill="1" applyBorder="1" applyAlignment="1" applyProtection="1">
      <alignment horizontal="center" vertical="center"/>
      <protection/>
    </xf>
    <xf numFmtId="0" fontId="7" fillId="7" borderId="3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49" fontId="12" fillId="0" borderId="22" xfId="0" applyNumberFormat="1" applyFont="1" applyBorder="1" applyAlignment="1">
      <alignment horizontal="left"/>
    </xf>
    <xf numFmtId="49" fontId="12" fillId="0" borderId="37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0" fontId="20" fillId="4" borderId="1" xfId="0" applyFont="1" applyFill="1" applyBorder="1" applyAlignment="1">
      <alignment/>
    </xf>
    <xf numFmtId="49" fontId="20" fillId="4" borderId="18" xfId="0" applyNumberFormat="1" applyFont="1" applyFill="1" applyBorder="1" applyAlignment="1">
      <alignment horizontal="left"/>
    </xf>
    <xf numFmtId="0" fontId="10" fillId="5" borderId="16" xfId="0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0" fillId="6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7" fillId="0" borderId="0" xfId="0" applyFont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left"/>
    </xf>
    <xf numFmtId="3" fontId="12" fillId="2" borderId="37" xfId="0" applyNumberFormat="1" applyFont="1" applyFill="1" applyBorder="1" applyAlignment="1">
      <alignment horizontal="left"/>
    </xf>
    <xf numFmtId="3" fontId="12" fillId="2" borderId="40" xfId="0" applyNumberFormat="1" applyFont="1" applyFill="1" applyBorder="1" applyAlignment="1">
      <alignment horizontal="left"/>
    </xf>
    <xf numFmtId="3" fontId="12" fillId="6" borderId="22" xfId="0" applyNumberFormat="1" applyFont="1" applyFill="1" applyBorder="1" applyAlignment="1">
      <alignment horizontal="left"/>
    </xf>
    <xf numFmtId="3" fontId="12" fillId="6" borderId="37" xfId="0" applyNumberFormat="1" applyFont="1" applyFill="1" applyBorder="1" applyAlignment="1">
      <alignment horizontal="left"/>
    </xf>
    <xf numFmtId="3" fontId="12" fillId="6" borderId="40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left"/>
    </xf>
    <xf numFmtId="3" fontId="12" fillId="0" borderId="37" xfId="0" applyNumberFormat="1" applyFont="1" applyBorder="1" applyAlignment="1">
      <alignment horizontal="left"/>
    </xf>
    <xf numFmtId="3" fontId="12" fillId="0" borderId="40" xfId="0" applyNumberFormat="1" applyFont="1" applyBorder="1" applyAlignment="1">
      <alignment horizontal="left"/>
    </xf>
    <xf numFmtId="0" fontId="10" fillId="8" borderId="22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8" borderId="40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wrapText="1"/>
    </xf>
    <xf numFmtId="0" fontId="10" fillId="8" borderId="37" xfId="0" applyFont="1" applyFill="1" applyBorder="1" applyAlignment="1">
      <alignment horizontal="center" wrapText="1"/>
    </xf>
    <xf numFmtId="0" fontId="10" fillId="8" borderId="5" xfId="0" applyFont="1" applyFill="1" applyBorder="1" applyAlignment="1">
      <alignment horizontal="center" wrapText="1"/>
    </xf>
    <xf numFmtId="0" fontId="10" fillId="8" borderId="48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/>
    </xf>
    <xf numFmtId="0" fontId="10" fillId="8" borderId="52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0" fillId="8" borderId="51" xfId="0" applyFont="1" applyFill="1" applyBorder="1" applyAlignment="1">
      <alignment horizontal="center"/>
    </xf>
    <xf numFmtId="3" fontId="12" fillId="6" borderId="1" xfId="0" applyNumberFormat="1" applyFont="1" applyFill="1" applyBorder="1" applyAlignment="1">
      <alignment horizontal="left"/>
    </xf>
    <xf numFmtId="3" fontId="12" fillId="6" borderId="11" xfId="0" applyNumberFormat="1" applyFont="1" applyFill="1" applyBorder="1" applyAlignment="1">
      <alignment horizontal="left"/>
    </xf>
    <xf numFmtId="3" fontId="12" fillId="2" borderId="5" xfId="0" applyNumberFormat="1" applyFont="1" applyFill="1" applyBorder="1" applyAlignment="1">
      <alignment horizontal="left"/>
    </xf>
    <xf numFmtId="3" fontId="12" fillId="0" borderId="5" xfId="0" applyNumberFormat="1" applyFont="1" applyBorder="1" applyAlignment="1">
      <alignment horizontal="left"/>
    </xf>
    <xf numFmtId="0" fontId="10" fillId="8" borderId="23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8" borderId="44" xfId="0" applyFont="1" applyFill="1" applyBorder="1" applyAlignment="1">
      <alignment horizontal="center"/>
    </xf>
    <xf numFmtId="0" fontId="10" fillId="8" borderId="5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12" fillId="2" borderId="22" xfId="0" applyNumberFormat="1" applyFont="1" applyFill="1" applyBorder="1" applyAlignment="1">
      <alignment horizontal="left"/>
    </xf>
    <xf numFmtId="3" fontId="12" fillId="2" borderId="37" xfId="0" applyNumberFormat="1" applyFont="1" applyFill="1" applyBorder="1" applyAlignment="1">
      <alignment horizontal="left"/>
    </xf>
    <xf numFmtId="3" fontId="12" fillId="2" borderId="40" xfId="0" applyNumberFormat="1" applyFont="1" applyFill="1" applyBorder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54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4" fillId="3" borderId="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/>
    </xf>
    <xf numFmtId="0" fontId="10" fillId="4" borderId="9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3" fontId="4" fillId="8" borderId="13" xfId="0" applyNumberFormat="1" applyFont="1" applyFill="1" applyBorder="1" applyAlignment="1">
      <alignment horizontal="center"/>
    </xf>
    <xf numFmtId="3" fontId="4" fillId="8" borderId="15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8" borderId="2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6" borderId="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165" fontId="12" fillId="0" borderId="0" xfId="0" applyNumberFormat="1" applyFont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shrinkToFi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10" fillId="3" borderId="48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horizont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 wrapText="1"/>
    </xf>
    <xf numFmtId="0" fontId="10" fillId="3" borderId="46" xfId="0" applyFont="1" applyFill="1" applyBorder="1" applyAlignment="1">
      <alignment horizontal="center" wrapText="1"/>
    </xf>
    <xf numFmtId="0" fontId="10" fillId="3" borderId="5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C12" sqref="C12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466" customWidth="1"/>
  </cols>
  <sheetData>
    <row r="1" ht="12" customHeight="1"/>
    <row r="2" ht="14.25" customHeight="1">
      <c r="C2" t="s">
        <v>958</v>
      </c>
    </row>
    <row r="3" spans="1:4" ht="69.75" customHeight="1" thickBot="1">
      <c r="A3" s="961" t="s">
        <v>1088</v>
      </c>
      <c r="B3" s="961"/>
      <c r="C3" s="961"/>
      <c r="D3" s="961"/>
    </row>
    <row r="4" spans="1:4" ht="42.75" customHeight="1">
      <c r="A4" s="467" t="s">
        <v>933</v>
      </c>
      <c r="B4" s="468" t="s">
        <v>1090</v>
      </c>
      <c r="C4" s="468" t="s">
        <v>1089</v>
      </c>
      <c r="D4" s="469" t="s">
        <v>959</v>
      </c>
    </row>
    <row r="5" spans="1:4" ht="12.75">
      <c r="A5" s="18">
        <v>1</v>
      </c>
      <c r="B5" s="2">
        <v>2</v>
      </c>
      <c r="C5" s="2">
        <v>3</v>
      </c>
      <c r="D5" s="470">
        <v>4</v>
      </c>
    </row>
    <row r="6" spans="1:4" ht="12.75">
      <c r="A6" s="962" t="s">
        <v>961</v>
      </c>
      <c r="B6" s="963">
        <f>'Z 1. 1'!F71</f>
        <v>2991604</v>
      </c>
      <c r="C6" s="964">
        <f>'Z 1. 1'!G71</f>
        <v>1209249.06</v>
      </c>
      <c r="D6" s="965">
        <f>C6/B6</f>
        <v>0.40421428103452195</v>
      </c>
    </row>
    <row r="7" spans="1:4" ht="12.75">
      <c r="A7" s="962"/>
      <c r="B7" s="963"/>
      <c r="C7" s="964"/>
      <c r="D7" s="965"/>
    </row>
    <row r="8" spans="1:4" ht="16.5" customHeight="1">
      <c r="A8" s="103" t="s">
        <v>962</v>
      </c>
      <c r="B8" s="277">
        <f>B9+B10</f>
        <v>118243</v>
      </c>
      <c r="C8" s="352">
        <f>C9+C10</f>
        <v>60251.350000000006</v>
      </c>
      <c r="D8" s="471">
        <f aca="true" t="shared" si="0" ref="D8:D24">C8/B8</f>
        <v>0.5095553225138063</v>
      </c>
    </row>
    <row r="9" spans="1:4" ht="16.5" customHeight="1">
      <c r="A9" s="32" t="s">
        <v>963</v>
      </c>
      <c r="B9" s="239">
        <f>'Z 1. 1'!F30</f>
        <v>9170</v>
      </c>
      <c r="C9" s="351">
        <f>'Z 1. 1'!G30</f>
        <v>4945.3</v>
      </c>
      <c r="D9" s="472">
        <f t="shared" si="0"/>
        <v>0.5392911668484188</v>
      </c>
    </row>
    <row r="10" spans="1:4" ht="20.25" customHeight="1">
      <c r="A10" s="32" t="s">
        <v>964</v>
      </c>
      <c r="B10" s="239">
        <f>'Z 1. 1'!F29+'Z 1. 1'!F49+'Z 1. 1'!F108+'Z 1. 1'!F113</f>
        <v>109073</v>
      </c>
      <c r="C10" s="351">
        <f>'Z 1. 1'!G29+'Z 1. 1'!G49+'Z 1. 1'!G108+'Z 1. 1'!G113</f>
        <v>55306.05</v>
      </c>
      <c r="D10" s="472">
        <f t="shared" si="0"/>
        <v>0.5070553665893485</v>
      </c>
    </row>
    <row r="11" spans="1:4" ht="24.75" customHeight="1">
      <c r="A11" s="481" t="s">
        <v>965</v>
      </c>
      <c r="B11" s="482">
        <f>'Z 1. 1'!F21+'Z 1. 1'!F22+'Z 1. 1'!F23+'Z 1. 1'!F40+'Z 1. 1'!F64+'Z 1. 1'!F85+'Z 1. 1'!F86+'Z 1. 1'!F87+'Z 1. 1'!F89+'Z 1. 1'!F90+'Z 1. 1'!F91+'Z 1. 1'!F92+'Z 1. 1'!F93+'Z 1. 1'!F95+'Z 1. 1'!F96+'Z 1. 1'!F98+'Z 1. 1'!F99+'Z 1. 1'!F100+'Z 1. 1'!F101+'Z 1. 1'!F118+'Z 1. 1'!F119+'Z 1. 1'!F123+'Z 1. 1'!F124+'Z 1. 1'!F129+'Z 1. 1'!F133+'Z 1. 1'!F136+'Z 1. 1'!F146+'Z 1. 1'!F147+'Z 1. 1'!F148+'Z 1. 1'!F157+'Z 1. 1'!F158+'Z 1. 1'!F159+'Z 1. 1'!F160+'Z 1. 1'!F161+'Z 1. 1'!F163+'Z 1. 1'!F165+'Z 1. 1'!F167</f>
        <v>1086933</v>
      </c>
      <c r="C11" s="483">
        <f>'Z 1. 1'!G21+'Z 1. 1'!G22+'Z 1. 1'!G23+'Z 1. 1'!G40+'Z 1. 1'!G64+'Z 1. 1'!G85+'Z 1. 1'!G86+'Z 1. 1'!G87+'Z 1. 1'!G89+'Z 1. 1'!G90+'Z 1. 1'!G91+'Z 1. 1'!G92+'Z 1. 1'!G93+'Z 1. 1'!G95+'Z 1. 1'!G96+'Z 1. 1'!G98+'Z 1. 1'!G99+'Z 1. 1'!G100+'Z 1. 1'!G101+'Z 1. 1'!G118+'Z 1. 1'!G119+'Z 1. 1'!G123+'Z 1. 1'!G124+'Z 1. 1'!G129+'Z 1. 1'!G133+'Z 1. 1'!G136+'Z 1. 1'!G146+'Z 1. 1'!G147+'Z 1. 1'!G148+'Z 1. 1'!G157+'Z 1. 1'!G158+'Z 1. 1'!G159+'Z 1. 1'!G160+'Z 1. 1'!G161+'Z 1. 1'!G163+'Z 1. 1'!G165+'Z 1. 1'!G167</f>
        <v>536578.8399999999</v>
      </c>
      <c r="D11" s="484">
        <f>C11/B11</f>
        <v>0.493663215671987</v>
      </c>
    </row>
    <row r="12" spans="1:4" ht="16.5" customHeight="1">
      <c r="A12" s="103" t="s">
        <v>966</v>
      </c>
      <c r="B12" s="277">
        <f>'Z 1. 1'!F15+'Z 1. 1'!F28+'Z 1. 1'!F31+'Z 1. 1'!F32+'Z 1. 1'!F46+'Z 1. 1'!F47+'Z 1. 1'!F48+'Z 1. 1'!F50+'Z 1. 1'!F51+'Z 1. 1'!F55+'Z 1. 1'!F56+'Z 1. 1'!F61+'Z 1. 1'!F80+'Z 1. 1'!F114+'Z 1. 1'!F144+'Z 1. 1'!F152</f>
        <v>877260</v>
      </c>
      <c r="C12" s="352">
        <f>'Z 1. 1'!G15+'Z 1. 1'!G28+'Z 1. 1'!G31+'Z 1. 1'!G32+'Z 1. 1'!G46+'Z 1. 1'!G47+'Z 1. 1'!G48+'Z 1. 1'!G50+'Z 1. 1'!G51+'Z 1. 1'!G55+'Z 1. 1'!G56+'Z 1. 1'!G61+'Z 1. 1'!G80+'Z 1. 1'!G114+'Z 1. 1'!G144+'Z 1. 1'!G152</f>
        <v>435428.70000000007</v>
      </c>
      <c r="D12" s="471">
        <f>C12/B12</f>
        <v>0.49635079679912464</v>
      </c>
    </row>
    <row r="13" spans="1:4" ht="16.5" customHeight="1">
      <c r="A13" s="473" t="s">
        <v>967</v>
      </c>
      <c r="B13" s="272">
        <f>B6+B8+B11+B12</f>
        <v>5074040</v>
      </c>
      <c r="C13" s="397">
        <f>C6+C8+C11+C12</f>
        <v>2241507.95</v>
      </c>
      <c r="D13" s="474">
        <f t="shared" si="0"/>
        <v>0.44176000780443203</v>
      </c>
    </row>
    <row r="14" spans="1:4" ht="16.5" customHeight="1">
      <c r="A14" s="103" t="s">
        <v>968</v>
      </c>
      <c r="B14" s="277">
        <f>'Z 1. 1'!F182</f>
        <v>22652989</v>
      </c>
      <c r="C14" s="352">
        <f>'Z 1. 1'!G182</f>
        <v>13321694</v>
      </c>
      <c r="D14" s="472">
        <f t="shared" si="0"/>
        <v>0.5880766551380924</v>
      </c>
    </row>
    <row r="15" spans="1:4" ht="16.5" customHeight="1">
      <c r="A15" s="103" t="s">
        <v>969</v>
      </c>
      <c r="B15" s="277">
        <f>B16+B17+B18+B19+B20+B21</f>
        <v>13591272</v>
      </c>
      <c r="C15" s="352">
        <f>C16+C17+C18+C19+C20+C21</f>
        <v>4381272.95</v>
      </c>
      <c r="D15" s="472">
        <f>C15/B15</f>
        <v>0.322359301616508</v>
      </c>
    </row>
    <row r="16" spans="1:4" ht="27" customHeight="1">
      <c r="A16" s="475" t="s">
        <v>970</v>
      </c>
      <c r="B16" s="239">
        <f>'Z 1. 1'!F175</f>
        <v>406096</v>
      </c>
      <c r="C16" s="351">
        <f>'Z 1. 1'!G175</f>
        <v>185878</v>
      </c>
      <c r="D16" s="472">
        <f t="shared" si="0"/>
        <v>0.4577193569993302</v>
      </c>
    </row>
    <row r="17" spans="1:4" ht="40.5" customHeight="1">
      <c r="A17" s="475" t="s">
        <v>87</v>
      </c>
      <c r="B17" s="239">
        <f>'Z 1. 1'!F176</f>
        <v>5175294</v>
      </c>
      <c r="C17" s="351">
        <f>'Z 1. 1'!G176</f>
        <v>3004186</v>
      </c>
      <c r="D17" s="472">
        <f>C17/B17</f>
        <v>0.5804860554782009</v>
      </c>
    </row>
    <row r="18" spans="1:4" ht="40.5" customHeight="1">
      <c r="A18" s="475" t="s">
        <v>775</v>
      </c>
      <c r="B18" s="239">
        <f>'Z 1. 1'!F139</f>
        <v>60900</v>
      </c>
      <c r="C18" s="239">
        <f>'Z 1. 1'!G139</f>
        <v>0</v>
      </c>
      <c r="D18" s="472">
        <f>C18/B18</f>
        <v>0</v>
      </c>
    </row>
    <row r="19" spans="1:4" ht="30.75" customHeight="1">
      <c r="A19" s="475" t="s">
        <v>88</v>
      </c>
      <c r="B19" s="239">
        <f>'Z 1. 1'!F178</f>
        <v>3535592</v>
      </c>
      <c r="C19" s="351">
        <f>'Z 1. 1'!G178</f>
        <v>370979.64999999997</v>
      </c>
      <c r="D19" s="472">
        <f t="shared" si="0"/>
        <v>0.10492716636987524</v>
      </c>
    </row>
    <row r="20" spans="1:4" ht="27" customHeight="1">
      <c r="A20" s="475" t="s">
        <v>960</v>
      </c>
      <c r="B20" s="239">
        <f>'Z 1. 1'!F13+'Z 1. 1'!F142+'Z 1. 1'!F171+'Z 1. 1'!F172</f>
        <v>962773</v>
      </c>
      <c r="C20" s="351">
        <f>'Z 1. 1'!G13+'Z 1. 1'!G142+'Z 1. 1'!G171+'Z 1. 1'!G172</f>
        <v>23200</v>
      </c>
      <c r="D20" s="472">
        <f t="shared" si="0"/>
        <v>0.02409706130105435</v>
      </c>
    </row>
    <row r="21" spans="1:4" ht="21.75" customHeight="1">
      <c r="A21" s="475" t="s">
        <v>86</v>
      </c>
      <c r="B21" s="239">
        <f>'Z 1. 1'!F180</f>
        <v>3450617</v>
      </c>
      <c r="C21" s="351">
        <f>'Z 1. 1'!G180</f>
        <v>797029.3</v>
      </c>
      <c r="D21" s="472">
        <f t="shared" si="0"/>
        <v>0.23098167661029897</v>
      </c>
    </row>
    <row r="22" spans="1:4" ht="18" customHeight="1">
      <c r="A22" s="639" t="s">
        <v>1086</v>
      </c>
      <c r="B22" s="641">
        <f>'Z 1. 1'!F181</f>
        <v>1039657</v>
      </c>
      <c r="C22" s="510">
        <f>'Z 1. 1'!G181</f>
        <v>272235.7</v>
      </c>
      <c r="D22" s="640">
        <f t="shared" si="0"/>
        <v>0.2618514567785337</v>
      </c>
    </row>
    <row r="23" spans="1:4" ht="16.5" customHeight="1">
      <c r="A23" s="476" t="s">
        <v>1087</v>
      </c>
      <c r="B23" s="282">
        <f>B14+B15+B22</f>
        <v>37283918</v>
      </c>
      <c r="C23" s="396">
        <f>C14+C15+C22</f>
        <v>17975202.65</v>
      </c>
      <c r="D23" s="642">
        <f>C23/B23</f>
        <v>0.4821167842392529</v>
      </c>
    </row>
    <row r="24" spans="1:4" ht="16.5" customHeight="1" thickBot="1">
      <c r="A24" s="477" t="s">
        <v>971</v>
      </c>
      <c r="B24" s="479">
        <f>B23+B13</f>
        <v>42357958</v>
      </c>
      <c r="C24" s="480">
        <f>C23+C13</f>
        <v>20216710.599999998</v>
      </c>
      <c r="D24" s="478">
        <f t="shared" si="0"/>
        <v>0.4772824648440323</v>
      </c>
    </row>
    <row r="25" ht="16.5" customHeight="1"/>
    <row r="26" spans="3:4" ht="16.5" customHeight="1">
      <c r="C26" s="960" t="s">
        <v>84</v>
      </c>
      <c r="D26" s="960"/>
    </row>
    <row r="27" spans="3:4" ht="16.5" customHeight="1">
      <c r="C27" s="152"/>
      <c r="D27" s="671"/>
    </row>
    <row r="28" spans="3:4" ht="16.5" customHeight="1">
      <c r="C28" s="960" t="s">
        <v>85</v>
      </c>
      <c r="D28" s="960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7">
    <mergeCell ref="C26:D26"/>
    <mergeCell ref="C28:D28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C9">
      <selection activeCell="H12" sqref="H12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24.87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1.75390625" style="0" customWidth="1"/>
    <col min="9" max="12" width="12.75390625" style="0" customWidth="1"/>
    <col min="13" max="13" width="9.625" style="0" bestFit="1" customWidth="1"/>
  </cols>
  <sheetData>
    <row r="1" spans="4:12" ht="15.75" customHeight="1">
      <c r="D1" s="1"/>
      <c r="E1" s="1105" t="s">
        <v>1080</v>
      </c>
      <c r="F1" s="1105"/>
      <c r="G1" s="1105"/>
      <c r="H1" s="1105"/>
      <c r="I1" s="1105"/>
      <c r="J1" s="1105"/>
      <c r="K1" s="1105"/>
      <c r="L1" s="1105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1126" t="s">
        <v>529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</row>
    <row r="4" spans="1:12" ht="13.5" customHeight="1">
      <c r="A4" s="1127" t="s">
        <v>494</v>
      </c>
      <c r="B4" s="1128"/>
      <c r="C4" s="1128"/>
      <c r="D4" s="1128" t="s">
        <v>495</v>
      </c>
      <c r="E4" s="1129" t="s">
        <v>530</v>
      </c>
      <c r="F4" s="1118" t="s">
        <v>533</v>
      </c>
      <c r="G4" s="1129" t="s">
        <v>531</v>
      </c>
      <c r="H4" s="1118" t="s">
        <v>532</v>
      </c>
      <c r="I4" s="1128" t="s">
        <v>381</v>
      </c>
      <c r="J4" s="1128"/>
      <c r="K4" s="1128"/>
      <c r="L4" s="1131"/>
    </row>
    <row r="5" spans="1:12" ht="12.75" customHeight="1">
      <c r="A5" s="313"/>
      <c r="B5" s="309"/>
      <c r="C5" s="309"/>
      <c r="D5" s="1121"/>
      <c r="E5" s="1130"/>
      <c r="F5" s="1119"/>
      <c r="G5" s="1130"/>
      <c r="H5" s="1119"/>
      <c r="I5" s="1130" t="s">
        <v>851</v>
      </c>
      <c r="J5" s="1121" t="s">
        <v>572</v>
      </c>
      <c r="K5" s="1121"/>
      <c r="L5" s="1122"/>
    </row>
    <row r="6" spans="1:12" ht="18">
      <c r="A6" s="313" t="s">
        <v>497</v>
      </c>
      <c r="B6" s="309" t="s">
        <v>498</v>
      </c>
      <c r="C6" s="309" t="s">
        <v>934</v>
      </c>
      <c r="D6" s="1121"/>
      <c r="E6" s="1130"/>
      <c r="F6" s="1120"/>
      <c r="G6" s="1130"/>
      <c r="H6" s="1120"/>
      <c r="I6" s="1130"/>
      <c r="J6" s="311" t="s">
        <v>382</v>
      </c>
      <c r="K6" s="312" t="s">
        <v>633</v>
      </c>
      <c r="L6" s="314" t="s">
        <v>671</v>
      </c>
    </row>
    <row r="7" spans="1:12" ht="11.25" customHeight="1">
      <c r="A7" s="148">
        <v>1</v>
      </c>
      <c r="B7" s="28">
        <v>2</v>
      </c>
      <c r="C7" s="28">
        <v>3</v>
      </c>
      <c r="D7" s="28">
        <v>4</v>
      </c>
      <c r="E7" s="110">
        <v>5</v>
      </c>
      <c r="F7" s="110">
        <v>5</v>
      </c>
      <c r="G7" s="110">
        <v>6</v>
      </c>
      <c r="H7" s="110">
        <v>7</v>
      </c>
      <c r="I7" s="110">
        <v>8</v>
      </c>
      <c r="J7" s="110">
        <v>9</v>
      </c>
      <c r="K7" s="110">
        <v>10</v>
      </c>
      <c r="L7" s="315">
        <v>11</v>
      </c>
    </row>
    <row r="8" spans="1:12" ht="21" customHeight="1">
      <c r="A8" s="223">
        <v>852</v>
      </c>
      <c r="B8" s="224">
        <v>85201</v>
      </c>
      <c r="C8" s="224">
        <v>2130</v>
      </c>
      <c r="D8" s="225" t="s">
        <v>75</v>
      </c>
      <c r="E8" s="267">
        <f>'Z 1. 1'!F120</f>
        <v>7500</v>
      </c>
      <c r="F8" s="390">
        <f>'Z 1. 1'!G120</f>
        <v>1500</v>
      </c>
      <c r="G8" s="267">
        <f aca="true" t="shared" si="0" ref="G8:L8">G9+G10</f>
        <v>7500</v>
      </c>
      <c r="H8" s="390">
        <f t="shared" si="0"/>
        <v>1500</v>
      </c>
      <c r="I8" s="390">
        <f t="shared" si="0"/>
        <v>1500</v>
      </c>
      <c r="J8" s="390">
        <f t="shared" si="0"/>
        <v>1500</v>
      </c>
      <c r="K8" s="390">
        <f t="shared" si="0"/>
        <v>0</v>
      </c>
      <c r="L8" s="390">
        <f t="shared" si="0"/>
        <v>0</v>
      </c>
    </row>
    <row r="9" spans="1:12" ht="17.25" customHeight="1">
      <c r="A9" s="148"/>
      <c r="B9" s="28"/>
      <c r="C9" s="28">
        <v>4010</v>
      </c>
      <c r="D9" s="50" t="s">
        <v>442</v>
      </c>
      <c r="E9" s="257"/>
      <c r="F9" s="257"/>
      <c r="G9" s="258">
        <v>1500</v>
      </c>
      <c r="H9" s="395">
        <v>1500</v>
      </c>
      <c r="I9" s="395">
        <f>H9</f>
        <v>1500</v>
      </c>
      <c r="J9" s="395">
        <f>I9</f>
        <v>1500</v>
      </c>
      <c r="K9" s="257"/>
      <c r="L9" s="259"/>
    </row>
    <row r="10" spans="1:12" ht="17.25" customHeight="1">
      <c r="A10" s="148"/>
      <c r="B10" s="28"/>
      <c r="C10" s="96">
        <v>4210</v>
      </c>
      <c r="D10" s="50" t="s">
        <v>103</v>
      </c>
      <c r="E10" s="257"/>
      <c r="F10" s="257"/>
      <c r="G10" s="258">
        <v>6000</v>
      </c>
      <c r="H10" s="395"/>
      <c r="I10" s="395"/>
      <c r="J10" s="395"/>
      <c r="K10" s="257"/>
      <c r="L10" s="259"/>
    </row>
    <row r="11" spans="1:12" ht="16.5" customHeight="1">
      <c r="A11" s="223">
        <v>852</v>
      </c>
      <c r="B11" s="224">
        <v>85202</v>
      </c>
      <c r="C11" s="224">
        <v>2130</v>
      </c>
      <c r="D11" s="225" t="s">
        <v>393</v>
      </c>
      <c r="E11" s="260">
        <f>'Z 1. 1'!F125</f>
        <v>397096</v>
      </c>
      <c r="F11" s="391">
        <f>'Z 1. 1'!G125</f>
        <v>182878</v>
      </c>
      <c r="G11" s="260">
        <f aca="true" t="shared" si="1" ref="G11:L11">SUM(G12:G27)</f>
        <v>397096</v>
      </c>
      <c r="H11" s="391">
        <f t="shared" si="1"/>
        <v>182878.00000000003</v>
      </c>
      <c r="I11" s="391">
        <f t="shared" si="1"/>
        <v>182878.00000000003</v>
      </c>
      <c r="J11" s="391">
        <f t="shared" si="1"/>
        <v>116883.59</v>
      </c>
      <c r="K11" s="391">
        <f t="shared" si="1"/>
        <v>7798.62</v>
      </c>
      <c r="L11" s="717">
        <f t="shared" si="1"/>
        <v>0</v>
      </c>
    </row>
    <row r="12" spans="1:12" ht="36" customHeight="1">
      <c r="A12" s="220"/>
      <c r="B12" s="8"/>
      <c r="C12" s="96">
        <v>2820</v>
      </c>
      <c r="D12" s="50" t="s">
        <v>528</v>
      </c>
      <c r="E12" s="261">
        <v>0</v>
      </c>
      <c r="F12" s="261"/>
      <c r="G12" s="261">
        <v>41096</v>
      </c>
      <c r="H12" s="394">
        <v>10284</v>
      </c>
      <c r="I12" s="394">
        <f>H12</f>
        <v>10284</v>
      </c>
      <c r="J12" s="394"/>
      <c r="K12" s="261"/>
      <c r="L12" s="262"/>
    </row>
    <row r="13" spans="1:12" ht="15.75" customHeight="1">
      <c r="A13" s="220"/>
      <c r="B13" s="8"/>
      <c r="C13" s="96">
        <v>4010</v>
      </c>
      <c r="D13" s="50" t="s">
        <v>1041</v>
      </c>
      <c r="E13" s="261"/>
      <c r="F13" s="261"/>
      <c r="G13" s="261">
        <v>222768</v>
      </c>
      <c r="H13" s="394">
        <v>89616.59</v>
      </c>
      <c r="I13" s="394">
        <f aca="true" t="shared" si="2" ref="I13:I27">H13</f>
        <v>89616.59</v>
      </c>
      <c r="J13" s="394">
        <f>I13</f>
        <v>89616.59</v>
      </c>
      <c r="K13" s="261"/>
      <c r="L13" s="262"/>
    </row>
    <row r="14" spans="1:12" ht="13.5" customHeight="1">
      <c r="A14" s="220"/>
      <c r="B14" s="8"/>
      <c r="C14" s="96">
        <v>4040</v>
      </c>
      <c r="D14" s="50" t="s">
        <v>1042</v>
      </c>
      <c r="E14" s="261">
        <v>0</v>
      </c>
      <c r="F14" s="261"/>
      <c r="G14" s="261">
        <v>27267</v>
      </c>
      <c r="H14" s="394">
        <v>27267</v>
      </c>
      <c r="I14" s="394">
        <f t="shared" si="2"/>
        <v>27267</v>
      </c>
      <c r="J14" s="394">
        <f>I14</f>
        <v>27267</v>
      </c>
      <c r="K14" s="261"/>
      <c r="L14" s="262"/>
    </row>
    <row r="15" spans="1:12" ht="13.5" customHeight="1">
      <c r="A15" s="220"/>
      <c r="B15" s="8"/>
      <c r="C15" s="111">
        <v>4110</v>
      </c>
      <c r="D15" s="50" t="s">
        <v>225</v>
      </c>
      <c r="E15" s="261">
        <v>0</v>
      </c>
      <c r="F15" s="261"/>
      <c r="G15" s="261">
        <v>11247</v>
      </c>
      <c r="H15" s="394">
        <v>6961.36</v>
      </c>
      <c r="I15" s="394">
        <f t="shared" si="2"/>
        <v>6961.36</v>
      </c>
      <c r="J15" s="261"/>
      <c r="K15" s="394">
        <f>I15</f>
        <v>6961.36</v>
      </c>
      <c r="L15" s="262"/>
    </row>
    <row r="16" spans="1:12" ht="13.5" customHeight="1">
      <c r="A16" s="220"/>
      <c r="B16" s="8"/>
      <c r="C16" s="111">
        <v>4120</v>
      </c>
      <c r="D16" s="50" t="s">
        <v>101</v>
      </c>
      <c r="E16" s="261">
        <v>0</v>
      </c>
      <c r="F16" s="261"/>
      <c r="G16" s="261">
        <v>1588</v>
      </c>
      <c r="H16" s="394">
        <v>837.26</v>
      </c>
      <c r="I16" s="394">
        <f t="shared" si="2"/>
        <v>837.26</v>
      </c>
      <c r="J16" s="261"/>
      <c r="K16" s="394">
        <f>I16</f>
        <v>837.26</v>
      </c>
      <c r="L16" s="262"/>
    </row>
    <row r="17" spans="1:12" ht="13.5" customHeight="1">
      <c r="A17" s="220"/>
      <c r="B17" s="8"/>
      <c r="C17" s="96">
        <v>4210</v>
      </c>
      <c r="D17" s="50" t="s">
        <v>103</v>
      </c>
      <c r="E17" s="261">
        <v>0</v>
      </c>
      <c r="F17" s="261"/>
      <c r="G17" s="261">
        <v>7176</v>
      </c>
      <c r="H17" s="394">
        <v>3345.63</v>
      </c>
      <c r="I17" s="394">
        <f t="shared" si="2"/>
        <v>3345.63</v>
      </c>
      <c r="J17" s="261"/>
      <c r="K17" s="261"/>
      <c r="L17" s="262"/>
    </row>
    <row r="18" spans="1:12" ht="14.25" customHeight="1">
      <c r="A18" s="220"/>
      <c r="B18" s="8"/>
      <c r="C18" s="96">
        <v>4230</v>
      </c>
      <c r="D18" s="50" t="s">
        <v>838</v>
      </c>
      <c r="E18" s="261">
        <v>0</v>
      </c>
      <c r="F18" s="261"/>
      <c r="G18" s="261">
        <v>3000</v>
      </c>
      <c r="H18" s="394">
        <v>1610.91</v>
      </c>
      <c r="I18" s="394">
        <f t="shared" si="2"/>
        <v>1610.91</v>
      </c>
      <c r="J18" s="261"/>
      <c r="K18" s="261"/>
      <c r="L18" s="262"/>
    </row>
    <row r="19" spans="1:12" ht="15" customHeight="1">
      <c r="A19" s="220"/>
      <c r="B19" s="8"/>
      <c r="C19" s="96">
        <v>4260</v>
      </c>
      <c r="D19" s="50" t="s">
        <v>244</v>
      </c>
      <c r="E19" s="261">
        <v>0</v>
      </c>
      <c r="F19" s="261"/>
      <c r="G19" s="261">
        <v>20000</v>
      </c>
      <c r="H19" s="394">
        <v>8313.7</v>
      </c>
      <c r="I19" s="394">
        <f t="shared" si="2"/>
        <v>8313.7</v>
      </c>
      <c r="J19" s="261"/>
      <c r="K19" s="261"/>
      <c r="L19" s="262"/>
    </row>
    <row r="20" spans="1:12" ht="15.75" customHeight="1">
      <c r="A20" s="220"/>
      <c r="B20" s="8"/>
      <c r="C20" s="96">
        <v>4300</v>
      </c>
      <c r="D20" s="50" t="s">
        <v>246</v>
      </c>
      <c r="E20" s="261">
        <v>0</v>
      </c>
      <c r="F20" s="261"/>
      <c r="G20" s="261">
        <v>46148</v>
      </c>
      <c r="H20" s="394">
        <v>22532.77</v>
      </c>
      <c r="I20" s="394">
        <f t="shared" si="2"/>
        <v>22532.77</v>
      </c>
      <c r="J20" s="261"/>
      <c r="K20" s="261"/>
      <c r="L20" s="262"/>
    </row>
    <row r="21" spans="1:12" ht="16.5" customHeight="1">
      <c r="A21" s="220"/>
      <c r="B21" s="8"/>
      <c r="C21" s="96">
        <v>4350</v>
      </c>
      <c r="D21" s="43" t="s">
        <v>842</v>
      </c>
      <c r="E21" s="261">
        <v>0</v>
      </c>
      <c r="F21" s="261"/>
      <c r="G21" s="261">
        <v>300</v>
      </c>
      <c r="H21" s="394">
        <v>192</v>
      </c>
      <c r="I21" s="394">
        <f t="shared" si="2"/>
        <v>192</v>
      </c>
      <c r="J21" s="261"/>
      <c r="K21" s="261"/>
      <c r="L21" s="262"/>
    </row>
    <row r="22" spans="1:12" ht="16.5" customHeight="1">
      <c r="A22" s="220"/>
      <c r="B22" s="8"/>
      <c r="C22" s="96">
        <v>4360</v>
      </c>
      <c r="D22" s="43" t="s">
        <v>417</v>
      </c>
      <c r="E22" s="261">
        <v>0</v>
      </c>
      <c r="F22" s="261"/>
      <c r="G22" s="261">
        <v>300</v>
      </c>
      <c r="H22" s="394">
        <v>173.51</v>
      </c>
      <c r="I22" s="394">
        <f t="shared" si="2"/>
        <v>173.51</v>
      </c>
      <c r="J22" s="261"/>
      <c r="K22" s="261"/>
      <c r="L22" s="262"/>
    </row>
    <row r="23" spans="1:12" ht="16.5" customHeight="1">
      <c r="A23" s="220"/>
      <c r="B23" s="8"/>
      <c r="C23" s="96">
        <v>4370</v>
      </c>
      <c r="D23" s="43" t="s">
        <v>412</v>
      </c>
      <c r="E23" s="261">
        <v>0</v>
      </c>
      <c r="F23" s="261"/>
      <c r="G23" s="261">
        <v>800</v>
      </c>
      <c r="H23" s="394">
        <v>246.67</v>
      </c>
      <c r="I23" s="394">
        <f t="shared" si="2"/>
        <v>246.67</v>
      </c>
      <c r="J23" s="261"/>
      <c r="K23" s="261"/>
      <c r="L23" s="262"/>
    </row>
    <row r="24" spans="1:12" ht="16.5" customHeight="1">
      <c r="A24" s="220"/>
      <c r="B24" s="8"/>
      <c r="C24" s="96">
        <v>4410</v>
      </c>
      <c r="D24" s="43" t="s">
        <v>111</v>
      </c>
      <c r="E24" s="261"/>
      <c r="F24" s="261"/>
      <c r="G24" s="261">
        <v>500</v>
      </c>
      <c r="H24" s="394">
        <v>149.6</v>
      </c>
      <c r="I24" s="394">
        <f t="shared" si="2"/>
        <v>149.6</v>
      </c>
      <c r="J24" s="261"/>
      <c r="K24" s="261"/>
      <c r="L24" s="262"/>
    </row>
    <row r="25" spans="1:12" ht="15" customHeight="1">
      <c r="A25" s="220"/>
      <c r="B25" s="8"/>
      <c r="C25" s="96">
        <v>4440</v>
      </c>
      <c r="D25" s="50" t="s">
        <v>115</v>
      </c>
      <c r="E25" s="261">
        <v>0</v>
      </c>
      <c r="F25" s="261"/>
      <c r="G25" s="261">
        <v>12908</v>
      </c>
      <c r="H25" s="394">
        <v>10000</v>
      </c>
      <c r="I25" s="394">
        <f t="shared" si="2"/>
        <v>10000</v>
      </c>
      <c r="J25" s="261"/>
      <c r="K25" s="261"/>
      <c r="L25" s="262"/>
    </row>
    <row r="26" spans="1:12" ht="15" customHeight="1">
      <c r="A26" s="220"/>
      <c r="B26" s="8"/>
      <c r="C26" s="96">
        <v>4480</v>
      </c>
      <c r="D26" s="50" t="s">
        <v>131</v>
      </c>
      <c r="E26" s="261"/>
      <c r="F26" s="261"/>
      <c r="G26" s="261">
        <v>1572</v>
      </c>
      <c r="H26" s="394">
        <v>921</v>
      </c>
      <c r="I26" s="394">
        <f t="shared" si="2"/>
        <v>921</v>
      </c>
      <c r="J26" s="261"/>
      <c r="K26" s="261"/>
      <c r="L26" s="262"/>
    </row>
    <row r="27" spans="1:12" ht="16.5" customHeight="1">
      <c r="A27" s="220"/>
      <c r="B27" s="8"/>
      <c r="C27" s="96">
        <v>4520</v>
      </c>
      <c r="D27" s="50" t="s">
        <v>521</v>
      </c>
      <c r="E27" s="261">
        <v>0</v>
      </c>
      <c r="F27" s="261"/>
      <c r="G27" s="261">
        <v>426</v>
      </c>
      <c r="H27" s="394">
        <v>426</v>
      </c>
      <c r="I27" s="394">
        <f t="shared" si="2"/>
        <v>426</v>
      </c>
      <c r="J27" s="261"/>
      <c r="K27" s="261"/>
      <c r="L27" s="262"/>
    </row>
    <row r="28" spans="1:12" ht="21" customHeight="1">
      <c r="A28" s="223">
        <v>852</v>
      </c>
      <c r="B28" s="224">
        <v>85218</v>
      </c>
      <c r="C28" s="224">
        <v>2130</v>
      </c>
      <c r="D28" s="225" t="s">
        <v>397</v>
      </c>
      <c r="E28" s="267">
        <f>'Z 1. 1'!F134</f>
        <v>1500</v>
      </c>
      <c r="F28" s="390">
        <f>'Z 1. 1'!G134</f>
        <v>1500</v>
      </c>
      <c r="G28" s="267">
        <f aca="true" t="shared" si="3" ref="G28:L28">G29</f>
        <v>1500</v>
      </c>
      <c r="H28" s="390">
        <f t="shared" si="3"/>
        <v>1500</v>
      </c>
      <c r="I28" s="390">
        <f t="shared" si="3"/>
        <v>1500</v>
      </c>
      <c r="J28" s="390">
        <f t="shared" si="3"/>
        <v>1500</v>
      </c>
      <c r="K28" s="390">
        <f t="shared" si="3"/>
        <v>0</v>
      </c>
      <c r="L28" s="398">
        <f t="shared" si="3"/>
        <v>0</v>
      </c>
    </row>
    <row r="29" spans="1:12" ht="17.25" customHeight="1">
      <c r="A29" s="220"/>
      <c r="B29" s="8"/>
      <c r="C29" s="96">
        <v>4010</v>
      </c>
      <c r="D29" s="50" t="s">
        <v>1041</v>
      </c>
      <c r="E29" s="261"/>
      <c r="F29" s="261"/>
      <c r="G29" s="261">
        <v>1500</v>
      </c>
      <c r="H29" s="394">
        <v>1500</v>
      </c>
      <c r="I29" s="394">
        <f>H29</f>
        <v>1500</v>
      </c>
      <c r="J29" s="394">
        <f>I29</f>
        <v>1500</v>
      </c>
      <c r="K29" s="261"/>
      <c r="L29" s="262"/>
    </row>
    <row r="30" spans="1:12" ht="18" customHeight="1" thickBot="1">
      <c r="A30" s="1124" t="s">
        <v>843</v>
      </c>
      <c r="B30" s="1125"/>
      <c r="C30" s="1125"/>
      <c r="D30" s="1125"/>
      <c r="E30" s="392">
        <f aca="true" t="shared" si="4" ref="E30:L30">E8+E11+E28</f>
        <v>406096</v>
      </c>
      <c r="F30" s="393">
        <f t="shared" si="4"/>
        <v>185878</v>
      </c>
      <c r="G30" s="392">
        <f t="shared" si="4"/>
        <v>406096</v>
      </c>
      <c r="H30" s="393">
        <f t="shared" si="4"/>
        <v>185878.00000000003</v>
      </c>
      <c r="I30" s="393">
        <f t="shared" si="4"/>
        <v>185878.00000000003</v>
      </c>
      <c r="J30" s="393">
        <f t="shared" si="4"/>
        <v>119883.59</v>
      </c>
      <c r="K30" s="393">
        <f t="shared" si="4"/>
        <v>7798.62</v>
      </c>
      <c r="L30" s="393">
        <f t="shared" si="4"/>
        <v>0</v>
      </c>
    </row>
    <row r="31" ht="0.75" customHeight="1" hidden="1">
      <c r="C31" s="25"/>
    </row>
    <row r="32" spans="3:12" ht="12.75" hidden="1">
      <c r="C32" s="25"/>
      <c r="E32" s="41"/>
      <c r="F32" s="41"/>
      <c r="G32" s="41"/>
      <c r="H32" s="41"/>
      <c r="I32" s="41"/>
      <c r="J32" s="41"/>
      <c r="K32" s="41"/>
      <c r="L32" s="41"/>
    </row>
    <row r="33" spans="1:12" ht="18.75" customHeight="1" hidden="1">
      <c r="A33" s="1123"/>
      <c r="B33" s="1123"/>
      <c r="C33" s="1123"/>
      <c r="D33" s="1123"/>
      <c r="E33" s="1123"/>
      <c r="F33" s="1123"/>
      <c r="G33" s="1123"/>
      <c r="H33" s="1123"/>
      <c r="I33" s="1123"/>
      <c r="J33" s="1123"/>
      <c r="K33" s="1123"/>
      <c r="L33" s="1123"/>
    </row>
    <row r="34" ht="12.75">
      <c r="C34" s="25"/>
    </row>
    <row r="35" spans="3:11" ht="13.5" customHeight="1">
      <c r="C35" s="25"/>
      <c r="J35" s="960" t="s">
        <v>84</v>
      </c>
      <c r="K35" s="960"/>
    </row>
    <row r="36" spans="3:11" ht="12.75">
      <c r="C36" s="25"/>
      <c r="J36" s="152"/>
      <c r="K36" s="152"/>
    </row>
    <row r="37" spans="3:11" ht="12.75">
      <c r="C37" s="25"/>
      <c r="J37" s="960" t="s">
        <v>85</v>
      </c>
      <c r="K37" s="960"/>
    </row>
  </sheetData>
  <mergeCells count="15">
    <mergeCell ref="E4:E6"/>
    <mergeCell ref="G4:G6"/>
    <mergeCell ref="I4:L4"/>
    <mergeCell ref="I5:I6"/>
    <mergeCell ref="F4:F6"/>
    <mergeCell ref="J37:K37"/>
    <mergeCell ref="H4:H6"/>
    <mergeCell ref="J5:L5"/>
    <mergeCell ref="E1:L1"/>
    <mergeCell ref="J35:K35"/>
    <mergeCell ref="A33:L33"/>
    <mergeCell ref="A30:D30"/>
    <mergeCell ref="A3:L3"/>
    <mergeCell ref="A4:C4"/>
    <mergeCell ref="D4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H18" sqref="H18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24.87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1.75390625" style="0" customWidth="1"/>
    <col min="9" max="12" width="12.75390625" style="0" customWidth="1"/>
    <col min="13" max="13" width="9.625" style="0" bestFit="1" customWidth="1"/>
  </cols>
  <sheetData>
    <row r="1" spans="4:12" ht="15.75" customHeight="1">
      <c r="D1" s="1"/>
      <c r="E1" s="1105" t="s">
        <v>371</v>
      </c>
      <c r="F1" s="1105"/>
      <c r="G1" s="1105"/>
      <c r="H1" s="1105"/>
      <c r="I1" s="1105"/>
      <c r="J1" s="1105"/>
      <c r="K1" s="1105"/>
      <c r="L1" s="1105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1126" t="s">
        <v>370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</row>
    <row r="4" spans="1:12" ht="13.5" customHeight="1">
      <c r="A4" s="1127" t="s">
        <v>494</v>
      </c>
      <c r="B4" s="1128"/>
      <c r="C4" s="1128"/>
      <c r="D4" s="1128" t="s">
        <v>495</v>
      </c>
      <c r="E4" s="1129" t="s">
        <v>530</v>
      </c>
      <c r="F4" s="1118" t="s">
        <v>533</v>
      </c>
      <c r="G4" s="1129" t="s">
        <v>531</v>
      </c>
      <c r="H4" s="1118" t="s">
        <v>532</v>
      </c>
      <c r="I4" s="1128" t="s">
        <v>381</v>
      </c>
      <c r="J4" s="1128"/>
      <c r="K4" s="1128"/>
      <c r="L4" s="1131"/>
    </row>
    <row r="5" spans="1:12" ht="12.75" customHeight="1">
      <c r="A5" s="313"/>
      <c r="B5" s="309"/>
      <c r="C5" s="309"/>
      <c r="D5" s="1121"/>
      <c r="E5" s="1130"/>
      <c r="F5" s="1119"/>
      <c r="G5" s="1130"/>
      <c r="H5" s="1119"/>
      <c r="I5" s="1130" t="s">
        <v>851</v>
      </c>
      <c r="J5" s="1121" t="s">
        <v>572</v>
      </c>
      <c r="K5" s="1121"/>
      <c r="L5" s="1122"/>
    </row>
    <row r="6" spans="1:12" ht="18">
      <c r="A6" s="313" t="s">
        <v>497</v>
      </c>
      <c r="B6" s="309" t="s">
        <v>498</v>
      </c>
      <c r="C6" s="309" t="s">
        <v>934</v>
      </c>
      <c r="D6" s="1121"/>
      <c r="E6" s="1130"/>
      <c r="F6" s="1120"/>
      <c r="G6" s="1130"/>
      <c r="H6" s="1120"/>
      <c r="I6" s="1130"/>
      <c r="J6" s="311" t="s">
        <v>382</v>
      </c>
      <c r="K6" s="312" t="s">
        <v>633</v>
      </c>
      <c r="L6" s="314" t="s">
        <v>671</v>
      </c>
    </row>
    <row r="7" spans="1:12" ht="11.25" customHeight="1">
      <c r="A7" s="148">
        <v>1</v>
      </c>
      <c r="B7" s="28">
        <v>2</v>
      </c>
      <c r="C7" s="28">
        <v>3</v>
      </c>
      <c r="D7" s="28">
        <v>4</v>
      </c>
      <c r="E7" s="110">
        <v>5</v>
      </c>
      <c r="F7" s="110">
        <v>5</v>
      </c>
      <c r="G7" s="110">
        <v>6</v>
      </c>
      <c r="H7" s="110">
        <v>7</v>
      </c>
      <c r="I7" s="110">
        <v>8</v>
      </c>
      <c r="J7" s="110">
        <v>9</v>
      </c>
      <c r="K7" s="110">
        <v>10</v>
      </c>
      <c r="L7" s="315">
        <v>11</v>
      </c>
    </row>
    <row r="8" spans="1:12" ht="28.5" customHeight="1">
      <c r="A8" s="223">
        <v>852</v>
      </c>
      <c r="B8" s="224">
        <v>85295</v>
      </c>
      <c r="C8" s="224">
        <v>2120</v>
      </c>
      <c r="D8" s="225" t="s">
        <v>227</v>
      </c>
      <c r="E8" s="260">
        <f>'Z 1. 1'!F139</f>
        <v>60900</v>
      </c>
      <c r="F8" s="391">
        <f>'Z 1. 1'!G139</f>
        <v>0</v>
      </c>
      <c r="G8" s="260">
        <f aca="true" t="shared" si="0" ref="G8:L8">SUM(G9:G14)</f>
        <v>60900</v>
      </c>
      <c r="H8" s="391">
        <f t="shared" si="0"/>
        <v>0</v>
      </c>
      <c r="I8" s="391">
        <f t="shared" si="0"/>
        <v>0</v>
      </c>
      <c r="J8" s="391">
        <f t="shared" si="0"/>
        <v>0</v>
      </c>
      <c r="K8" s="391">
        <f t="shared" si="0"/>
        <v>0</v>
      </c>
      <c r="L8" s="717">
        <f t="shared" si="0"/>
        <v>0</v>
      </c>
    </row>
    <row r="9" spans="1:12" ht="19.5" customHeight="1">
      <c r="A9" s="220"/>
      <c r="B9" s="8"/>
      <c r="C9" s="96">
        <v>4170</v>
      </c>
      <c r="D9" s="50" t="s">
        <v>840</v>
      </c>
      <c r="E9" s="261"/>
      <c r="F9" s="261"/>
      <c r="G9" s="261">
        <v>15560</v>
      </c>
      <c r="H9" s="394">
        <v>0</v>
      </c>
      <c r="I9" s="394">
        <f aca="true" t="shared" si="1" ref="I9:I14">H9</f>
        <v>0</v>
      </c>
      <c r="J9" s="394">
        <f>I9</f>
        <v>0</v>
      </c>
      <c r="K9" s="261"/>
      <c r="L9" s="262"/>
    </row>
    <row r="10" spans="1:12" ht="21.75" customHeight="1">
      <c r="A10" s="220"/>
      <c r="B10" s="8"/>
      <c r="C10" s="96">
        <v>4210</v>
      </c>
      <c r="D10" s="50" t="s">
        <v>103</v>
      </c>
      <c r="E10" s="261">
        <v>0</v>
      </c>
      <c r="F10" s="261"/>
      <c r="G10" s="261">
        <v>17791</v>
      </c>
      <c r="H10" s="394">
        <v>0</v>
      </c>
      <c r="I10" s="394">
        <f t="shared" si="1"/>
        <v>0</v>
      </c>
      <c r="J10" s="261"/>
      <c r="K10" s="261"/>
      <c r="L10" s="262"/>
    </row>
    <row r="11" spans="1:12" ht="20.25" customHeight="1">
      <c r="A11" s="220"/>
      <c r="B11" s="8"/>
      <c r="C11" s="96">
        <v>4260</v>
      </c>
      <c r="D11" s="50" t="s">
        <v>244</v>
      </c>
      <c r="E11" s="261">
        <v>0</v>
      </c>
      <c r="F11" s="261"/>
      <c r="G11" s="261">
        <v>7800</v>
      </c>
      <c r="H11" s="394">
        <v>0</v>
      </c>
      <c r="I11" s="394">
        <f t="shared" si="1"/>
        <v>0</v>
      </c>
      <c r="J11" s="261"/>
      <c r="K11" s="261"/>
      <c r="L11" s="262"/>
    </row>
    <row r="12" spans="1:12" ht="19.5" customHeight="1">
      <c r="A12" s="220"/>
      <c r="B12" s="8"/>
      <c r="C12" s="96">
        <v>4300</v>
      </c>
      <c r="D12" s="50" t="s">
        <v>246</v>
      </c>
      <c r="E12" s="261">
        <v>0</v>
      </c>
      <c r="F12" s="261"/>
      <c r="G12" s="261">
        <v>11749</v>
      </c>
      <c r="H12" s="394">
        <v>0</v>
      </c>
      <c r="I12" s="394">
        <f t="shared" si="1"/>
        <v>0</v>
      </c>
      <c r="J12" s="261"/>
      <c r="K12" s="261"/>
      <c r="L12" s="262"/>
    </row>
    <row r="13" spans="1:12" ht="21.75" customHeight="1">
      <c r="A13" s="220"/>
      <c r="B13" s="8"/>
      <c r="C13" s="96">
        <v>4370</v>
      </c>
      <c r="D13" s="43" t="s">
        <v>412</v>
      </c>
      <c r="E13" s="261">
        <v>0</v>
      </c>
      <c r="F13" s="261"/>
      <c r="G13" s="261">
        <v>1100</v>
      </c>
      <c r="H13" s="394">
        <v>0</v>
      </c>
      <c r="I13" s="394">
        <f t="shared" si="1"/>
        <v>0</v>
      </c>
      <c r="J13" s="261"/>
      <c r="K13" s="261"/>
      <c r="L13" s="262"/>
    </row>
    <row r="14" spans="1:12" ht="29.25" customHeight="1">
      <c r="A14" s="220"/>
      <c r="B14" s="8"/>
      <c r="C14" s="96">
        <v>4750</v>
      </c>
      <c r="D14" s="50" t="s">
        <v>414</v>
      </c>
      <c r="E14" s="261">
        <v>0</v>
      </c>
      <c r="F14" s="261"/>
      <c r="G14" s="261">
        <v>6900</v>
      </c>
      <c r="H14" s="394">
        <v>0</v>
      </c>
      <c r="I14" s="394">
        <f t="shared" si="1"/>
        <v>0</v>
      </c>
      <c r="J14" s="261"/>
      <c r="K14" s="261"/>
      <c r="L14" s="262"/>
    </row>
    <row r="15" spans="1:12" ht="24.75" customHeight="1" thickBot="1">
      <c r="A15" s="1124" t="s">
        <v>843</v>
      </c>
      <c r="B15" s="1125"/>
      <c r="C15" s="1125"/>
      <c r="D15" s="1125"/>
      <c r="E15" s="392">
        <f aca="true" t="shared" si="2" ref="E15:L15">E8</f>
        <v>60900</v>
      </c>
      <c r="F15" s="393">
        <f t="shared" si="2"/>
        <v>0</v>
      </c>
      <c r="G15" s="392">
        <f t="shared" si="2"/>
        <v>60900</v>
      </c>
      <c r="H15" s="393">
        <f t="shared" si="2"/>
        <v>0</v>
      </c>
      <c r="I15" s="393">
        <f t="shared" si="2"/>
        <v>0</v>
      </c>
      <c r="J15" s="393">
        <f t="shared" si="2"/>
        <v>0</v>
      </c>
      <c r="K15" s="393">
        <f t="shared" si="2"/>
        <v>0</v>
      </c>
      <c r="L15" s="393">
        <f t="shared" si="2"/>
        <v>0</v>
      </c>
    </row>
    <row r="16" ht="12.75">
      <c r="C16" s="25"/>
    </row>
    <row r="17" spans="3:11" ht="13.5" customHeight="1">
      <c r="C17" s="25"/>
      <c r="J17" s="960" t="s">
        <v>84</v>
      </c>
      <c r="K17" s="960"/>
    </row>
    <row r="18" spans="3:11" ht="12.75">
      <c r="C18" s="25"/>
      <c r="J18" s="152"/>
      <c r="K18" s="152"/>
    </row>
    <row r="19" spans="3:11" ht="12.75">
      <c r="C19" s="25"/>
      <c r="J19" s="960" t="s">
        <v>85</v>
      </c>
      <c r="K19" s="960"/>
    </row>
  </sheetData>
  <mergeCells count="14">
    <mergeCell ref="J19:K19"/>
    <mergeCell ref="H4:H6"/>
    <mergeCell ref="J5:L5"/>
    <mergeCell ref="E1:L1"/>
    <mergeCell ref="J17:K17"/>
    <mergeCell ref="A15:D15"/>
    <mergeCell ref="A3:L3"/>
    <mergeCell ref="A4:C4"/>
    <mergeCell ref="D4:D6"/>
    <mergeCell ref="E4:E6"/>
    <mergeCell ref="G4:G6"/>
    <mergeCell ref="I4:L4"/>
    <mergeCell ref="I5:I6"/>
    <mergeCell ref="F4:F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3"/>
  <sheetViews>
    <sheetView workbookViewId="0" topLeftCell="B51">
      <selection activeCell="H52" sqref="H52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30.25390625" style="0" customWidth="1"/>
    <col min="5" max="5" width="10.75390625" style="0" customWidth="1"/>
    <col min="6" max="6" width="11.75390625" style="0" customWidth="1"/>
    <col min="7" max="7" width="12.75390625" style="0" customWidth="1"/>
    <col min="8" max="9" width="11.75390625" style="0" customWidth="1"/>
    <col min="10" max="10" width="11.00390625" style="0" customWidth="1"/>
    <col min="11" max="12" width="10.625" style="0" customWidth="1"/>
    <col min="13" max="13" width="12.125" style="0" customWidth="1"/>
    <col min="14" max="14" width="17.00390625" style="0" customWidth="1"/>
  </cols>
  <sheetData>
    <row r="1" spans="3:14" ht="13.5" customHeight="1">
      <c r="C1" s="1132" t="s">
        <v>372</v>
      </c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05"/>
    </row>
    <row r="2" spans="1:14" ht="14.25" customHeight="1">
      <c r="A2" s="1133" t="s">
        <v>552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65"/>
    </row>
    <row r="3" spans="1:14" ht="13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0.5" customHeight="1">
      <c r="A4" s="1134" t="s">
        <v>494</v>
      </c>
      <c r="B4" s="1135"/>
      <c r="C4" s="1135"/>
      <c r="D4" s="1141" t="s">
        <v>495</v>
      </c>
      <c r="E4" s="1138" t="s">
        <v>530</v>
      </c>
      <c r="F4" s="1138" t="s">
        <v>553</v>
      </c>
      <c r="G4" s="1138" t="s">
        <v>554</v>
      </c>
      <c r="H4" s="1138" t="s">
        <v>532</v>
      </c>
      <c r="I4" s="1141" t="s">
        <v>632</v>
      </c>
      <c r="J4" s="1141"/>
      <c r="K4" s="1141"/>
      <c r="L4" s="1141"/>
      <c r="M4" s="1142"/>
      <c r="N4" s="23"/>
    </row>
    <row r="5" spans="1:15" ht="9.75" customHeight="1">
      <c r="A5" s="1136"/>
      <c r="B5" s="1137"/>
      <c r="C5" s="1137"/>
      <c r="D5" s="1140"/>
      <c r="E5" s="1139"/>
      <c r="F5" s="1139"/>
      <c r="G5" s="1139"/>
      <c r="H5" s="1139"/>
      <c r="I5" s="1139" t="s">
        <v>851</v>
      </c>
      <c r="J5" s="1140" t="s">
        <v>572</v>
      </c>
      <c r="K5" s="1140"/>
      <c r="L5" s="1140"/>
      <c r="M5" s="1146" t="s">
        <v>899</v>
      </c>
      <c r="N5" s="140"/>
      <c r="O5" s="61"/>
    </row>
    <row r="6" spans="1:15" ht="35.25" customHeight="1">
      <c r="A6" s="216" t="s">
        <v>497</v>
      </c>
      <c r="B6" s="217" t="s">
        <v>498</v>
      </c>
      <c r="C6" s="217" t="s">
        <v>934</v>
      </c>
      <c r="D6" s="1140"/>
      <c r="E6" s="1139"/>
      <c r="F6" s="1139"/>
      <c r="G6" s="1139"/>
      <c r="H6" s="1139"/>
      <c r="I6" s="1139"/>
      <c r="J6" s="218" t="s">
        <v>290</v>
      </c>
      <c r="K6" s="219" t="s">
        <v>379</v>
      </c>
      <c r="L6" s="218" t="s">
        <v>380</v>
      </c>
      <c r="M6" s="1146"/>
      <c r="N6" s="140"/>
      <c r="O6" s="61"/>
    </row>
    <row r="7" spans="1:15" ht="9" customHeight="1">
      <c r="A7" s="148">
        <v>1</v>
      </c>
      <c r="B7" s="28">
        <v>2</v>
      </c>
      <c r="C7" s="28">
        <v>3</v>
      </c>
      <c r="D7" s="28">
        <v>4</v>
      </c>
      <c r="E7" s="110">
        <v>5</v>
      </c>
      <c r="F7" s="110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149">
        <v>13</v>
      </c>
      <c r="N7" s="137"/>
      <c r="O7" s="61"/>
    </row>
    <row r="8" spans="1:15" ht="15" customHeight="1">
      <c r="A8" s="195"/>
      <c r="B8" s="196"/>
      <c r="C8" s="196"/>
      <c r="D8" s="197" t="s">
        <v>1069</v>
      </c>
      <c r="E8" s="248">
        <f>E9+E12+E24+E27+E31+E45+E49+E52+E70+E74+E94+E109+E112</f>
        <v>3535592</v>
      </c>
      <c r="F8" s="718">
        <f>F9+F12+F24+F27+F31+F45+F49+F52+F70+F74+F94+F109+F112</f>
        <v>370979.64999999997</v>
      </c>
      <c r="G8" s="248">
        <f aca="true" t="shared" si="0" ref="G8:M8">G9+G12+G21+G24+G27+G31+G45+G49+G52+G70+G74+G94+G109+G112</f>
        <v>3759422</v>
      </c>
      <c r="H8" s="718">
        <f t="shared" si="0"/>
        <v>514554.30000000005</v>
      </c>
      <c r="I8" s="718">
        <f t="shared" si="0"/>
        <v>495558.84</v>
      </c>
      <c r="J8" s="718">
        <f t="shared" si="0"/>
        <v>132507.22</v>
      </c>
      <c r="K8" s="718">
        <f t="shared" si="0"/>
        <v>19631.89</v>
      </c>
      <c r="L8" s="718">
        <f t="shared" si="0"/>
        <v>46119.8</v>
      </c>
      <c r="M8" s="718">
        <f t="shared" si="0"/>
        <v>132981</v>
      </c>
      <c r="N8" s="138"/>
      <c r="O8" s="61"/>
    </row>
    <row r="9" spans="1:15" ht="14.25" customHeight="1">
      <c r="A9" s="206" t="s">
        <v>935</v>
      </c>
      <c r="B9" s="207" t="s">
        <v>754</v>
      </c>
      <c r="C9" s="200">
        <v>2710</v>
      </c>
      <c r="D9" s="208" t="s">
        <v>227</v>
      </c>
      <c r="E9" s="249">
        <f aca="true" t="shared" si="1" ref="E9:M9">E11</f>
        <v>0</v>
      </c>
      <c r="F9" s="249"/>
      <c r="G9" s="249">
        <f t="shared" si="1"/>
        <v>1700</v>
      </c>
      <c r="H9" s="386">
        <f t="shared" si="1"/>
        <v>0</v>
      </c>
      <c r="I9" s="386">
        <f t="shared" si="1"/>
        <v>0</v>
      </c>
      <c r="J9" s="386">
        <f t="shared" si="1"/>
        <v>0</v>
      </c>
      <c r="K9" s="386">
        <f t="shared" si="1"/>
        <v>0</v>
      </c>
      <c r="L9" s="386">
        <f t="shared" si="1"/>
        <v>0</v>
      </c>
      <c r="M9" s="388">
        <f t="shared" si="1"/>
        <v>0</v>
      </c>
      <c r="N9" s="138"/>
      <c r="O9" s="61"/>
    </row>
    <row r="10" spans="1:15" ht="9.75" customHeight="1">
      <c r="A10" s="204"/>
      <c r="B10" s="201"/>
      <c r="C10" s="201"/>
      <c r="D10" s="215" t="s">
        <v>572</v>
      </c>
      <c r="E10" s="250"/>
      <c r="F10" s="250"/>
      <c r="G10" s="250"/>
      <c r="H10" s="250"/>
      <c r="I10" s="250"/>
      <c r="J10" s="250"/>
      <c r="K10" s="250"/>
      <c r="L10" s="250"/>
      <c r="M10" s="251"/>
      <c r="N10" s="139"/>
      <c r="O10" s="61"/>
    </row>
    <row r="11" spans="1:15" ht="12.75" customHeight="1">
      <c r="A11" s="204"/>
      <c r="B11" s="201"/>
      <c r="C11" s="226">
        <v>2710</v>
      </c>
      <c r="D11" s="205" t="s">
        <v>888</v>
      </c>
      <c r="E11" s="250"/>
      <c r="F11" s="250"/>
      <c r="G11" s="250">
        <f>'Z 1. 2 '!D13</f>
        <v>1700</v>
      </c>
      <c r="H11" s="387">
        <f>'Z 1. 2 '!E13</f>
        <v>0</v>
      </c>
      <c r="I11" s="387">
        <f>H11</f>
        <v>0</v>
      </c>
      <c r="J11" s="250"/>
      <c r="K11" s="250"/>
      <c r="L11" s="387">
        <f>I11</f>
        <v>0</v>
      </c>
      <c r="M11" s="251"/>
      <c r="N11" s="139"/>
      <c r="O11" s="61"/>
    </row>
    <row r="12" spans="1:15" ht="14.25" customHeight="1">
      <c r="A12" s="203">
        <v>600</v>
      </c>
      <c r="B12" s="200">
        <v>60014</v>
      </c>
      <c r="C12" s="200"/>
      <c r="D12" s="212" t="s">
        <v>914</v>
      </c>
      <c r="E12" s="701">
        <f>E13</f>
        <v>2671355</v>
      </c>
      <c r="F12" s="706">
        <f>F13</f>
        <v>0</v>
      </c>
      <c r="G12" s="701">
        <f>G17+G18</f>
        <v>2682355</v>
      </c>
      <c r="H12" s="706">
        <f>H17+H18</f>
        <v>0</v>
      </c>
      <c r="I12" s="706">
        <f>SUM(I17:I20)</f>
        <v>0</v>
      </c>
      <c r="J12" s="706">
        <f>SUM(J17:J20)</f>
        <v>0</v>
      </c>
      <c r="K12" s="706">
        <f>SUM(K17:K20)</f>
        <v>0</v>
      </c>
      <c r="L12" s="706">
        <f>SUM(L17:L20)</f>
        <v>0</v>
      </c>
      <c r="M12" s="706">
        <f>SUM(M17:M20)</f>
        <v>0</v>
      </c>
      <c r="N12" s="138"/>
      <c r="O12" s="61"/>
    </row>
    <row r="13" spans="1:15" ht="35.25" customHeight="1">
      <c r="A13" s="204"/>
      <c r="B13" s="201"/>
      <c r="C13" s="201">
        <v>6300</v>
      </c>
      <c r="D13" s="43" t="s">
        <v>172</v>
      </c>
      <c r="E13" s="910">
        <f>E14+E15+E16</f>
        <v>2671355</v>
      </c>
      <c r="F13" s="909">
        <f>F14+F15+F16</f>
        <v>0</v>
      </c>
      <c r="G13" s="909"/>
      <c r="H13" s="909"/>
      <c r="I13" s="909"/>
      <c r="J13" s="909"/>
      <c r="K13" s="909"/>
      <c r="L13" s="909"/>
      <c r="M13" s="911"/>
      <c r="N13" s="139"/>
      <c r="O13" s="61"/>
    </row>
    <row r="14" spans="1:15" ht="12" customHeight="1">
      <c r="A14" s="204"/>
      <c r="B14" s="201"/>
      <c r="C14" s="226"/>
      <c r="D14" s="161" t="s">
        <v>334</v>
      </c>
      <c r="E14" s="874">
        <v>2315157</v>
      </c>
      <c r="F14" s="908"/>
      <c r="G14" s="874"/>
      <c r="H14" s="874"/>
      <c r="I14" s="874"/>
      <c r="J14" s="874"/>
      <c r="K14" s="874"/>
      <c r="L14" s="874"/>
      <c r="M14" s="907"/>
      <c r="N14" s="139"/>
      <c r="O14" s="61"/>
    </row>
    <row r="15" spans="1:15" ht="12" customHeight="1">
      <c r="A15" s="204"/>
      <c r="B15" s="201"/>
      <c r="C15" s="226"/>
      <c r="D15" s="161" t="s">
        <v>891</v>
      </c>
      <c r="E15" s="874">
        <v>210000</v>
      </c>
      <c r="F15" s="908"/>
      <c r="G15" s="874"/>
      <c r="H15" s="874"/>
      <c r="I15" s="874"/>
      <c r="J15" s="874"/>
      <c r="K15" s="874"/>
      <c r="L15" s="874"/>
      <c r="M15" s="907"/>
      <c r="N15" s="139"/>
      <c r="O15" s="61"/>
    </row>
    <row r="16" spans="1:15" ht="12.75" customHeight="1">
      <c r="A16" s="209"/>
      <c r="B16" s="205"/>
      <c r="C16" s="226"/>
      <c r="D16" s="205" t="s">
        <v>888</v>
      </c>
      <c r="E16" s="874">
        <v>146198</v>
      </c>
      <c r="F16" s="908"/>
      <c r="G16" s="874"/>
      <c r="H16" s="874"/>
      <c r="I16" s="874"/>
      <c r="J16" s="874"/>
      <c r="K16" s="874"/>
      <c r="L16" s="874"/>
      <c r="M16" s="907"/>
      <c r="N16" s="139"/>
      <c r="O16" s="61"/>
    </row>
    <row r="17" spans="1:15" ht="12.75" customHeight="1">
      <c r="A17" s="209"/>
      <c r="B17" s="205"/>
      <c r="C17" s="205">
        <v>6050</v>
      </c>
      <c r="D17" s="43" t="s">
        <v>133</v>
      </c>
      <c r="E17" s="250"/>
      <c r="F17" s="250"/>
      <c r="G17" s="910">
        <v>2671355</v>
      </c>
      <c r="H17" s="909">
        <v>0</v>
      </c>
      <c r="I17" s="910"/>
      <c r="J17" s="910"/>
      <c r="K17" s="910"/>
      <c r="L17" s="910"/>
      <c r="M17" s="911">
        <f>H17</f>
        <v>0</v>
      </c>
      <c r="N17" s="139"/>
      <c r="O17" s="61"/>
    </row>
    <row r="18" spans="1:15" ht="34.5" customHeight="1">
      <c r="A18" s="209"/>
      <c r="B18" s="205"/>
      <c r="C18" s="205">
        <v>6300</v>
      </c>
      <c r="D18" s="43" t="s">
        <v>169</v>
      </c>
      <c r="E18" s="250"/>
      <c r="F18" s="250"/>
      <c r="G18" s="910">
        <f>G19+G20</f>
        <v>11000</v>
      </c>
      <c r="H18" s="909">
        <f>H19+H20</f>
        <v>0</v>
      </c>
      <c r="I18" s="910"/>
      <c r="J18" s="910"/>
      <c r="K18" s="910"/>
      <c r="L18" s="910"/>
      <c r="M18" s="911"/>
      <c r="N18" s="139"/>
      <c r="O18" s="61"/>
    </row>
    <row r="19" spans="1:15" ht="16.5" customHeight="1">
      <c r="A19" s="209"/>
      <c r="B19" s="205"/>
      <c r="C19" s="205"/>
      <c r="D19" s="43" t="s">
        <v>171</v>
      </c>
      <c r="E19" s="250"/>
      <c r="F19" s="250"/>
      <c r="G19" s="874">
        <v>10000</v>
      </c>
      <c r="H19" s="908"/>
      <c r="I19" s="874"/>
      <c r="J19" s="874"/>
      <c r="K19" s="874"/>
      <c r="L19" s="874"/>
      <c r="M19" s="912">
        <f>H19</f>
        <v>0</v>
      </c>
      <c r="N19" s="139"/>
      <c r="O19" s="61"/>
    </row>
    <row r="20" spans="1:15" ht="17.25" customHeight="1">
      <c r="A20" s="209"/>
      <c r="B20" s="205"/>
      <c r="C20" s="205"/>
      <c r="D20" s="43" t="s">
        <v>170</v>
      </c>
      <c r="E20" s="250"/>
      <c r="F20" s="250"/>
      <c r="G20" s="874">
        <v>1000</v>
      </c>
      <c r="H20" s="908"/>
      <c r="I20" s="874"/>
      <c r="J20" s="874"/>
      <c r="K20" s="874"/>
      <c r="L20" s="874"/>
      <c r="M20" s="912">
        <f>H20</f>
        <v>0</v>
      </c>
      <c r="N20" s="139"/>
      <c r="O20" s="61"/>
    </row>
    <row r="21" spans="1:15" ht="22.5" customHeight="1">
      <c r="A21" s="847">
        <v>630</v>
      </c>
      <c r="B21" s="848">
        <v>63003</v>
      </c>
      <c r="C21" s="848"/>
      <c r="D21" s="850" t="s">
        <v>684</v>
      </c>
      <c r="E21" s="849"/>
      <c r="F21" s="849"/>
      <c r="G21" s="845">
        <f aca="true" t="shared" si="2" ref="G21:M21">G23</f>
        <v>2981</v>
      </c>
      <c r="H21" s="846">
        <f t="shared" si="2"/>
        <v>2981</v>
      </c>
      <c r="I21" s="846">
        <f t="shared" si="2"/>
        <v>0</v>
      </c>
      <c r="J21" s="846">
        <f t="shared" si="2"/>
        <v>0</v>
      </c>
      <c r="K21" s="846">
        <f t="shared" si="2"/>
        <v>0</v>
      </c>
      <c r="L21" s="846">
        <f t="shared" si="2"/>
        <v>0</v>
      </c>
      <c r="M21" s="846">
        <f t="shared" si="2"/>
        <v>2981</v>
      </c>
      <c r="N21" s="139"/>
      <c r="O21" s="61"/>
    </row>
    <row r="22" spans="1:15" ht="12" customHeight="1">
      <c r="A22" s="619"/>
      <c r="B22" s="851"/>
      <c r="C22" s="851"/>
      <c r="D22" s="215" t="s">
        <v>572</v>
      </c>
      <c r="E22" s="779"/>
      <c r="F22" s="779"/>
      <c r="G22" s="852"/>
      <c r="H22" s="853"/>
      <c r="I22" s="853"/>
      <c r="J22" s="853"/>
      <c r="K22" s="853"/>
      <c r="L22" s="853"/>
      <c r="M22" s="854"/>
      <c r="N22" s="139"/>
      <c r="O22" s="61"/>
    </row>
    <row r="23" spans="1:15" ht="18.75" customHeight="1">
      <c r="A23" s="209"/>
      <c r="B23" s="205"/>
      <c r="C23" s="205">
        <v>6639</v>
      </c>
      <c r="D23" s="227" t="s">
        <v>279</v>
      </c>
      <c r="E23" s="250"/>
      <c r="F23" s="250"/>
      <c r="G23" s="250">
        <f>'Z 1. 2 '!D50</f>
        <v>2981</v>
      </c>
      <c r="H23" s="387">
        <f>'Z 1. 2 '!E50</f>
        <v>2981</v>
      </c>
      <c r="I23" s="250"/>
      <c r="J23" s="250"/>
      <c r="K23" s="250"/>
      <c r="L23" s="250"/>
      <c r="M23" s="389">
        <f>H23</f>
        <v>2981</v>
      </c>
      <c r="N23" s="139"/>
      <c r="O23" s="61"/>
    </row>
    <row r="24" spans="1:15" ht="15.75" customHeight="1">
      <c r="A24" s="198">
        <v>750</v>
      </c>
      <c r="B24" s="199">
        <v>75018</v>
      </c>
      <c r="C24" s="200"/>
      <c r="D24" s="92" t="s">
        <v>901</v>
      </c>
      <c r="E24" s="249">
        <f>E26</f>
        <v>0</v>
      </c>
      <c r="F24" s="386">
        <f>F26</f>
        <v>0</v>
      </c>
      <c r="G24" s="249">
        <f aca="true" t="shared" si="3" ref="G24:M24">G26</f>
        <v>2780</v>
      </c>
      <c r="H24" s="386">
        <f t="shared" si="3"/>
        <v>2780</v>
      </c>
      <c r="I24" s="386">
        <f t="shared" si="3"/>
        <v>2780</v>
      </c>
      <c r="J24" s="386">
        <f t="shared" si="3"/>
        <v>0</v>
      </c>
      <c r="K24" s="386">
        <f t="shared" si="3"/>
        <v>0</v>
      </c>
      <c r="L24" s="386">
        <f t="shared" si="3"/>
        <v>2780</v>
      </c>
      <c r="M24" s="388">
        <f t="shared" si="3"/>
        <v>0</v>
      </c>
      <c r="N24" s="138"/>
      <c r="O24" s="61"/>
    </row>
    <row r="25" spans="1:15" ht="15" customHeight="1">
      <c r="A25" s="202"/>
      <c r="B25" s="75"/>
      <c r="C25" s="201"/>
      <c r="D25" s="215" t="s">
        <v>572</v>
      </c>
      <c r="E25" s="250"/>
      <c r="F25" s="250"/>
      <c r="G25" s="250"/>
      <c r="H25" s="250"/>
      <c r="I25" s="250"/>
      <c r="J25" s="250"/>
      <c r="K25" s="250"/>
      <c r="L25" s="250"/>
      <c r="M25" s="251"/>
      <c r="N25" s="139"/>
      <c r="O25" s="61"/>
    </row>
    <row r="26" spans="1:15" ht="16.5" customHeight="1">
      <c r="A26" s="202"/>
      <c r="B26" s="75"/>
      <c r="C26" s="226">
        <v>2330</v>
      </c>
      <c r="D26" s="227" t="s">
        <v>279</v>
      </c>
      <c r="E26" s="250">
        <v>0</v>
      </c>
      <c r="F26" s="250"/>
      <c r="G26" s="250">
        <f>'Z 1. 2 '!D101</f>
        <v>2780</v>
      </c>
      <c r="H26" s="387">
        <f>'Z 1. 2 '!E101</f>
        <v>2780</v>
      </c>
      <c r="I26" s="387">
        <f>H26</f>
        <v>2780</v>
      </c>
      <c r="J26" s="250"/>
      <c r="K26" s="250"/>
      <c r="L26" s="387">
        <f>I26</f>
        <v>2780</v>
      </c>
      <c r="M26" s="251"/>
      <c r="N26" s="139"/>
      <c r="O26" s="61"/>
    </row>
    <row r="27" spans="1:15" ht="18.75" customHeight="1">
      <c r="A27" s="198">
        <v>750</v>
      </c>
      <c r="B27" s="199">
        <v>75020</v>
      </c>
      <c r="C27" s="200"/>
      <c r="D27" s="92" t="s">
        <v>222</v>
      </c>
      <c r="E27" s="249">
        <f>E29</f>
        <v>0</v>
      </c>
      <c r="F27" s="249">
        <f>F29</f>
        <v>0</v>
      </c>
      <c r="G27" s="249">
        <f aca="true" t="shared" si="4" ref="G27:M27">G29+G30</f>
        <v>29255</v>
      </c>
      <c r="H27" s="386">
        <f t="shared" si="4"/>
        <v>2502</v>
      </c>
      <c r="I27" s="386">
        <f t="shared" si="4"/>
        <v>2502</v>
      </c>
      <c r="J27" s="386">
        <f t="shared" si="4"/>
        <v>0</v>
      </c>
      <c r="K27" s="386">
        <f t="shared" si="4"/>
        <v>0</v>
      </c>
      <c r="L27" s="386">
        <f t="shared" si="4"/>
        <v>2502</v>
      </c>
      <c r="M27" s="386">
        <f t="shared" si="4"/>
        <v>0</v>
      </c>
      <c r="N27" s="138"/>
      <c r="O27" s="61"/>
    </row>
    <row r="28" spans="1:15" ht="12" customHeight="1">
      <c r="A28" s="202"/>
      <c r="B28" s="75"/>
      <c r="C28" s="201"/>
      <c r="D28" s="215" t="s">
        <v>572</v>
      </c>
      <c r="E28" s="250"/>
      <c r="F28" s="250"/>
      <c r="G28" s="250"/>
      <c r="H28" s="250"/>
      <c r="I28" s="250"/>
      <c r="J28" s="250"/>
      <c r="K28" s="250"/>
      <c r="L28" s="250"/>
      <c r="M28" s="251"/>
      <c r="N28" s="139"/>
      <c r="O28" s="61"/>
    </row>
    <row r="29" spans="1:15" ht="15.75" customHeight="1">
      <c r="A29" s="202"/>
      <c r="B29" s="75"/>
      <c r="C29" s="226">
        <v>2310</v>
      </c>
      <c r="D29" s="91" t="s">
        <v>890</v>
      </c>
      <c r="E29" s="250">
        <v>0</v>
      </c>
      <c r="F29" s="250"/>
      <c r="G29" s="250">
        <v>5000</v>
      </c>
      <c r="H29" s="387">
        <v>2502</v>
      </c>
      <c r="I29" s="387">
        <f>H29</f>
        <v>2502</v>
      </c>
      <c r="J29" s="250"/>
      <c r="K29" s="250"/>
      <c r="L29" s="387">
        <f>I29</f>
        <v>2502</v>
      </c>
      <c r="M29" s="251"/>
      <c r="N29" s="139"/>
      <c r="O29" s="61"/>
    </row>
    <row r="30" spans="1:15" ht="15.75" customHeight="1">
      <c r="A30" s="202"/>
      <c r="B30" s="75"/>
      <c r="C30" s="226">
        <v>2710</v>
      </c>
      <c r="D30" s="91" t="s">
        <v>279</v>
      </c>
      <c r="E30" s="250"/>
      <c r="F30" s="250"/>
      <c r="G30" s="250">
        <v>24255</v>
      </c>
      <c r="H30" s="387">
        <v>0</v>
      </c>
      <c r="I30" s="387"/>
      <c r="J30" s="250"/>
      <c r="K30" s="250"/>
      <c r="L30" s="387">
        <v>0</v>
      </c>
      <c r="M30" s="855"/>
      <c r="N30" s="139"/>
      <c r="O30" s="61"/>
    </row>
    <row r="31" spans="1:15" ht="24.75" customHeight="1">
      <c r="A31" s="198">
        <v>750</v>
      </c>
      <c r="B31" s="199">
        <v>75075</v>
      </c>
      <c r="C31" s="199"/>
      <c r="D31" s="214" t="s">
        <v>480</v>
      </c>
      <c r="E31" s="249">
        <f>'Z 1. 1'!F57</f>
        <v>64244</v>
      </c>
      <c r="F31" s="386">
        <f>'Z 1. 1'!G57</f>
        <v>69608.88</v>
      </c>
      <c r="G31" s="249">
        <f aca="true" t="shared" si="5" ref="G31:M31">G36+G38+G39+G40+G41+G42+G43+G44</f>
        <v>65220</v>
      </c>
      <c r="H31" s="386">
        <f t="shared" si="5"/>
        <v>64245.51</v>
      </c>
      <c r="I31" s="386">
        <f t="shared" si="5"/>
        <v>64245.51</v>
      </c>
      <c r="J31" s="386">
        <f t="shared" si="5"/>
        <v>4852.14</v>
      </c>
      <c r="K31" s="386">
        <f t="shared" si="5"/>
        <v>297.74</v>
      </c>
      <c r="L31" s="386">
        <f t="shared" si="5"/>
        <v>0</v>
      </c>
      <c r="M31" s="386">
        <f t="shared" si="5"/>
        <v>0</v>
      </c>
      <c r="N31" s="139"/>
      <c r="O31" s="61"/>
    </row>
    <row r="32" spans="1:15" ht="12.75" customHeight="1">
      <c r="A32" s="202"/>
      <c r="B32" s="75"/>
      <c r="C32" s="201"/>
      <c r="D32" s="215" t="s">
        <v>572</v>
      </c>
      <c r="E32" s="250"/>
      <c r="F32" s="250"/>
      <c r="G32" s="250"/>
      <c r="H32" s="250"/>
      <c r="I32" s="250"/>
      <c r="J32" s="250"/>
      <c r="K32" s="250"/>
      <c r="L32" s="250"/>
      <c r="M32" s="251"/>
      <c r="N32" s="139"/>
      <c r="O32" s="61"/>
    </row>
    <row r="33" spans="1:15" ht="22.5" customHeight="1">
      <c r="A33" s="202"/>
      <c r="B33" s="75"/>
      <c r="C33" s="205">
        <v>2326</v>
      </c>
      <c r="D33" s="43" t="s">
        <v>166</v>
      </c>
      <c r="E33" s="250">
        <f>E34+E35</f>
        <v>64244</v>
      </c>
      <c r="F33" s="387">
        <f>F34+F35</f>
        <v>69608.88</v>
      </c>
      <c r="G33" s="250"/>
      <c r="H33" s="250"/>
      <c r="I33" s="250"/>
      <c r="J33" s="250"/>
      <c r="K33" s="250"/>
      <c r="L33" s="250"/>
      <c r="M33" s="251"/>
      <c r="N33" s="139"/>
      <c r="O33" s="61"/>
    </row>
    <row r="34" spans="1:15" ht="12.75" customHeight="1">
      <c r="A34" s="202"/>
      <c r="B34" s="75"/>
      <c r="C34" s="226"/>
      <c r="D34" s="91" t="s">
        <v>834</v>
      </c>
      <c r="E34" s="874">
        <v>32122</v>
      </c>
      <c r="F34" s="908">
        <v>35773.44</v>
      </c>
      <c r="G34" s="250"/>
      <c r="H34" s="250"/>
      <c r="I34" s="250"/>
      <c r="J34" s="250"/>
      <c r="K34" s="250"/>
      <c r="L34" s="250"/>
      <c r="M34" s="251"/>
      <c r="N34" s="139"/>
      <c r="O34" s="61"/>
    </row>
    <row r="35" spans="1:15" ht="15.75" customHeight="1">
      <c r="A35" s="202"/>
      <c r="B35" s="75"/>
      <c r="C35" s="226"/>
      <c r="D35" s="91" t="s">
        <v>995</v>
      </c>
      <c r="E35" s="874">
        <v>32122</v>
      </c>
      <c r="F35" s="908">
        <v>33835.44</v>
      </c>
      <c r="G35" s="250"/>
      <c r="H35" s="250"/>
      <c r="I35" s="250"/>
      <c r="J35" s="250"/>
      <c r="K35" s="250"/>
      <c r="L35" s="250"/>
      <c r="M35" s="251"/>
      <c r="N35" s="139"/>
      <c r="O35" s="61"/>
    </row>
    <row r="36" spans="1:15" ht="24" customHeight="1">
      <c r="A36" s="202"/>
      <c r="B36" s="75"/>
      <c r="C36" s="226">
        <v>2329</v>
      </c>
      <c r="D36" s="43" t="s">
        <v>167</v>
      </c>
      <c r="E36" s="250"/>
      <c r="F36" s="387"/>
      <c r="G36" s="910">
        <f>G37</f>
        <v>976</v>
      </c>
      <c r="H36" s="909">
        <f>H37</f>
        <v>0</v>
      </c>
      <c r="I36" s="909">
        <f>I37</f>
        <v>0</v>
      </c>
      <c r="J36" s="250"/>
      <c r="K36" s="250"/>
      <c r="L36" s="250"/>
      <c r="M36" s="251"/>
      <c r="N36" s="139"/>
      <c r="O36" s="61"/>
    </row>
    <row r="37" spans="1:15" ht="12" customHeight="1">
      <c r="A37" s="202"/>
      <c r="B37" s="75"/>
      <c r="C37" s="226"/>
      <c r="D37" s="91" t="s">
        <v>834</v>
      </c>
      <c r="E37" s="250"/>
      <c r="F37" s="387"/>
      <c r="G37" s="874">
        <v>976</v>
      </c>
      <c r="H37" s="909">
        <v>0</v>
      </c>
      <c r="I37" s="909">
        <v>0</v>
      </c>
      <c r="J37" s="387"/>
      <c r="K37" s="387"/>
      <c r="L37" s="250"/>
      <c r="M37" s="251"/>
      <c r="N37" s="139"/>
      <c r="O37" s="61"/>
    </row>
    <row r="38" spans="1:15" ht="12" customHeight="1">
      <c r="A38" s="202"/>
      <c r="B38" s="75"/>
      <c r="C38" s="205">
        <v>4116</v>
      </c>
      <c r="D38" s="43" t="s">
        <v>225</v>
      </c>
      <c r="E38" s="250"/>
      <c r="F38" s="387"/>
      <c r="G38" s="910">
        <v>256</v>
      </c>
      <c r="H38" s="909">
        <v>256.12</v>
      </c>
      <c r="I38" s="909">
        <f aca="true" t="shared" si="6" ref="I38:I44">H38</f>
        <v>256.12</v>
      </c>
      <c r="J38" s="387"/>
      <c r="K38" s="387">
        <f>I38</f>
        <v>256.12</v>
      </c>
      <c r="L38" s="250"/>
      <c r="M38" s="251"/>
      <c r="N38" s="139"/>
      <c r="O38" s="61"/>
    </row>
    <row r="39" spans="1:15" ht="12" customHeight="1">
      <c r="A39" s="202"/>
      <c r="B39" s="75"/>
      <c r="C39" s="205">
        <v>4126</v>
      </c>
      <c r="D39" s="43" t="s">
        <v>101</v>
      </c>
      <c r="E39" s="250"/>
      <c r="F39" s="387"/>
      <c r="G39" s="910">
        <v>42</v>
      </c>
      <c r="H39" s="909">
        <v>41.62</v>
      </c>
      <c r="I39" s="909">
        <f t="shared" si="6"/>
        <v>41.62</v>
      </c>
      <c r="J39" s="387"/>
      <c r="K39" s="387">
        <f>I39</f>
        <v>41.62</v>
      </c>
      <c r="L39" s="250"/>
      <c r="M39" s="251"/>
      <c r="N39" s="139"/>
      <c r="O39" s="61"/>
    </row>
    <row r="40" spans="1:15" ht="12" customHeight="1">
      <c r="A40" s="202"/>
      <c r="B40" s="75"/>
      <c r="C40" s="205">
        <v>4176</v>
      </c>
      <c r="D40" s="43" t="s">
        <v>840</v>
      </c>
      <c r="E40" s="250"/>
      <c r="F40" s="387"/>
      <c r="G40" s="910">
        <v>4852</v>
      </c>
      <c r="H40" s="909">
        <v>4852.14</v>
      </c>
      <c r="I40" s="909">
        <f t="shared" si="6"/>
        <v>4852.14</v>
      </c>
      <c r="J40" s="387">
        <f>I40</f>
        <v>4852.14</v>
      </c>
      <c r="K40" s="387"/>
      <c r="L40" s="250"/>
      <c r="M40" s="251"/>
      <c r="N40" s="139"/>
      <c r="O40" s="61"/>
    </row>
    <row r="41" spans="1:15" ht="12" customHeight="1">
      <c r="A41" s="202"/>
      <c r="B41" s="75"/>
      <c r="C41" s="205">
        <v>4216</v>
      </c>
      <c r="D41" s="43" t="s">
        <v>273</v>
      </c>
      <c r="E41" s="250"/>
      <c r="F41" s="387"/>
      <c r="G41" s="910">
        <v>500</v>
      </c>
      <c r="H41" s="909">
        <v>500.6</v>
      </c>
      <c r="I41" s="909">
        <f t="shared" si="6"/>
        <v>500.6</v>
      </c>
      <c r="J41" s="387"/>
      <c r="K41" s="387"/>
      <c r="L41" s="250"/>
      <c r="M41" s="251"/>
      <c r="N41" s="139"/>
      <c r="O41" s="61"/>
    </row>
    <row r="42" spans="1:15" ht="12" customHeight="1">
      <c r="A42" s="202"/>
      <c r="B42" s="75"/>
      <c r="C42" s="205">
        <v>4306</v>
      </c>
      <c r="D42" s="43" t="s">
        <v>246</v>
      </c>
      <c r="E42" s="250"/>
      <c r="F42" s="387"/>
      <c r="G42" s="910">
        <v>58425</v>
      </c>
      <c r="H42" s="909">
        <v>58425.32</v>
      </c>
      <c r="I42" s="909">
        <f t="shared" si="6"/>
        <v>58425.32</v>
      </c>
      <c r="J42" s="387"/>
      <c r="K42" s="387"/>
      <c r="L42" s="250"/>
      <c r="M42" s="251"/>
      <c r="N42" s="139"/>
      <c r="O42" s="61"/>
    </row>
    <row r="43" spans="1:15" ht="12" customHeight="1">
      <c r="A43" s="202"/>
      <c r="B43" s="75"/>
      <c r="C43" s="205">
        <v>4426</v>
      </c>
      <c r="D43" s="43" t="s">
        <v>917</v>
      </c>
      <c r="E43" s="250"/>
      <c r="F43" s="387"/>
      <c r="G43" s="910">
        <v>75</v>
      </c>
      <c r="H43" s="909">
        <v>75.24</v>
      </c>
      <c r="I43" s="909">
        <f t="shared" si="6"/>
        <v>75.24</v>
      </c>
      <c r="J43" s="387"/>
      <c r="K43" s="387"/>
      <c r="L43" s="250"/>
      <c r="M43" s="251"/>
      <c r="N43" s="139"/>
      <c r="O43" s="61"/>
    </row>
    <row r="44" spans="1:15" ht="12" customHeight="1">
      <c r="A44" s="202"/>
      <c r="B44" s="75"/>
      <c r="C44" s="205">
        <v>4436</v>
      </c>
      <c r="D44" s="43" t="s">
        <v>113</v>
      </c>
      <c r="E44" s="250"/>
      <c r="F44" s="387"/>
      <c r="G44" s="910">
        <v>94</v>
      </c>
      <c r="H44" s="909">
        <v>94.47</v>
      </c>
      <c r="I44" s="909">
        <f t="shared" si="6"/>
        <v>94.47</v>
      </c>
      <c r="J44" s="387"/>
      <c r="K44" s="387"/>
      <c r="L44" s="250"/>
      <c r="M44" s="251"/>
      <c r="N44" s="139"/>
      <c r="O44" s="61"/>
    </row>
    <row r="45" spans="1:15" ht="25.5" customHeight="1">
      <c r="A45" s="198">
        <v>754</v>
      </c>
      <c r="B45" s="199">
        <v>75411</v>
      </c>
      <c r="C45" s="199"/>
      <c r="D45" s="214" t="s">
        <v>70</v>
      </c>
      <c r="E45" s="249">
        <f>SUM(E47:E47)</f>
        <v>100000</v>
      </c>
      <c r="F45" s="386">
        <f>SUM(F47:F47)</f>
        <v>0</v>
      </c>
      <c r="G45" s="249">
        <f aca="true" t="shared" si="7" ref="G45:M45">G48</f>
        <v>100000</v>
      </c>
      <c r="H45" s="386">
        <f t="shared" si="7"/>
        <v>0</v>
      </c>
      <c r="I45" s="386">
        <f t="shared" si="7"/>
        <v>0</v>
      </c>
      <c r="J45" s="386">
        <f t="shared" si="7"/>
        <v>0</v>
      </c>
      <c r="K45" s="386">
        <f t="shared" si="7"/>
        <v>0</v>
      </c>
      <c r="L45" s="386">
        <f t="shared" si="7"/>
        <v>0</v>
      </c>
      <c r="M45" s="388">
        <f t="shared" si="7"/>
        <v>0</v>
      </c>
      <c r="N45" s="139"/>
      <c r="O45" s="61"/>
    </row>
    <row r="46" spans="1:15" ht="10.5" customHeight="1">
      <c r="A46" s="202"/>
      <c r="B46" s="75"/>
      <c r="C46" s="201"/>
      <c r="D46" s="215" t="s">
        <v>572</v>
      </c>
      <c r="E46" s="250"/>
      <c r="F46" s="250"/>
      <c r="G46" s="250"/>
      <c r="H46" s="250"/>
      <c r="I46" s="250"/>
      <c r="J46" s="250"/>
      <c r="K46" s="250"/>
      <c r="L46" s="250"/>
      <c r="M46" s="251"/>
      <c r="N46" s="139"/>
      <c r="O46" s="61"/>
    </row>
    <row r="47" spans="1:15" ht="12.75" customHeight="1">
      <c r="A47" s="202"/>
      <c r="B47" s="75"/>
      <c r="C47" s="226">
        <v>6300</v>
      </c>
      <c r="D47" s="44" t="s">
        <v>334</v>
      </c>
      <c r="E47" s="250">
        <f>'Z 1. 1'!F66</f>
        <v>100000</v>
      </c>
      <c r="F47" s="387">
        <f>'Z 1. 1'!G66</f>
        <v>0</v>
      </c>
      <c r="G47" s="250"/>
      <c r="H47" s="250"/>
      <c r="I47" s="250"/>
      <c r="J47" s="250"/>
      <c r="K47" s="250"/>
      <c r="L47" s="250"/>
      <c r="M47" s="251"/>
      <c r="N47" s="139"/>
      <c r="O47" s="61"/>
    </row>
    <row r="48" spans="1:15" ht="14.25" customHeight="1">
      <c r="A48" s="202"/>
      <c r="B48" s="75"/>
      <c r="C48" s="205">
        <v>6060</v>
      </c>
      <c r="D48" s="44" t="s">
        <v>984</v>
      </c>
      <c r="E48" s="250"/>
      <c r="F48" s="387"/>
      <c r="G48" s="250">
        <v>100000</v>
      </c>
      <c r="H48" s="387"/>
      <c r="I48" s="250"/>
      <c r="J48" s="250"/>
      <c r="K48" s="250"/>
      <c r="L48" s="250"/>
      <c r="M48" s="389">
        <f>H48</f>
        <v>0</v>
      </c>
      <c r="N48" s="139"/>
      <c r="O48" s="61"/>
    </row>
    <row r="49" spans="1:15" ht="24" customHeight="1">
      <c r="A49" s="210">
        <v>801</v>
      </c>
      <c r="B49" s="211">
        <v>80146</v>
      </c>
      <c r="C49" s="200"/>
      <c r="D49" s="212" t="s">
        <v>233</v>
      </c>
      <c r="E49" s="249">
        <f>E51</f>
        <v>0</v>
      </c>
      <c r="F49" s="249">
        <f>F51</f>
        <v>0</v>
      </c>
      <c r="G49" s="249">
        <f aca="true" t="shared" si="8" ref="G49:M49">G51</f>
        <v>12000</v>
      </c>
      <c r="H49" s="386">
        <f t="shared" si="8"/>
        <v>6000</v>
      </c>
      <c r="I49" s="386">
        <f t="shared" si="8"/>
        <v>6000</v>
      </c>
      <c r="J49" s="386">
        <f t="shared" si="8"/>
        <v>0</v>
      </c>
      <c r="K49" s="386">
        <f t="shared" si="8"/>
        <v>0</v>
      </c>
      <c r="L49" s="386">
        <f t="shared" si="8"/>
        <v>6000</v>
      </c>
      <c r="M49" s="388">
        <f t="shared" si="8"/>
        <v>0</v>
      </c>
      <c r="N49" s="139"/>
      <c r="O49" s="61"/>
    </row>
    <row r="50" spans="1:15" ht="12.75" customHeight="1">
      <c r="A50" s="204"/>
      <c r="B50" s="201"/>
      <c r="C50" s="201"/>
      <c r="D50" s="215" t="s">
        <v>572</v>
      </c>
      <c r="E50" s="250"/>
      <c r="F50" s="250"/>
      <c r="G50" s="250"/>
      <c r="H50" s="250"/>
      <c r="I50" s="250"/>
      <c r="J50" s="250"/>
      <c r="K50" s="250"/>
      <c r="L50" s="250"/>
      <c r="M50" s="251"/>
      <c r="N50" s="139"/>
      <c r="O50" s="61"/>
    </row>
    <row r="51" spans="1:15" ht="13.5" customHeight="1">
      <c r="A51" s="204"/>
      <c r="B51" s="201"/>
      <c r="C51" s="226">
        <v>2320</v>
      </c>
      <c r="D51" s="191" t="s">
        <v>889</v>
      </c>
      <c r="E51" s="250">
        <v>0</v>
      </c>
      <c r="F51" s="250"/>
      <c r="G51" s="250">
        <f>'Z 1. 2 '!D383</f>
        <v>12000</v>
      </c>
      <c r="H51" s="250">
        <f>'Z 1. 2 '!E383</f>
        <v>6000</v>
      </c>
      <c r="I51" s="387">
        <f>H51</f>
        <v>6000</v>
      </c>
      <c r="J51" s="250"/>
      <c r="K51" s="250"/>
      <c r="L51" s="387">
        <f>I51</f>
        <v>6000</v>
      </c>
      <c r="M51" s="251"/>
      <c r="N51" s="139"/>
      <c r="O51" s="61"/>
    </row>
    <row r="52" spans="1:15" ht="13.5" customHeight="1">
      <c r="A52" s="210">
        <v>801</v>
      </c>
      <c r="B52" s="211">
        <v>80195</v>
      </c>
      <c r="C52" s="200"/>
      <c r="D52" s="212" t="s">
        <v>227</v>
      </c>
      <c r="E52" s="249">
        <f>E54+E55</f>
        <v>44200</v>
      </c>
      <c r="F52" s="386">
        <f>F54+F55</f>
        <v>15988.77</v>
      </c>
      <c r="G52" s="249">
        <f>SUM(G56:G69)</f>
        <v>44200</v>
      </c>
      <c r="H52" s="386">
        <f aca="true" t="shared" si="9" ref="H52:M52">SUM(H56:H69)</f>
        <v>15988.769999999999</v>
      </c>
      <c r="I52" s="386">
        <f t="shared" si="9"/>
        <v>15988.769999999999</v>
      </c>
      <c r="J52" s="386">
        <f t="shared" si="9"/>
        <v>11391.32</v>
      </c>
      <c r="K52" s="386">
        <f t="shared" si="9"/>
        <v>3526.2000000000003</v>
      </c>
      <c r="L52" s="386">
        <f t="shared" si="9"/>
        <v>0</v>
      </c>
      <c r="M52" s="386">
        <f t="shared" si="9"/>
        <v>0</v>
      </c>
      <c r="N52" s="139"/>
      <c r="O52" s="61"/>
    </row>
    <row r="53" spans="1:15" ht="13.5" customHeight="1">
      <c r="A53" s="204"/>
      <c r="B53" s="201"/>
      <c r="C53" s="201"/>
      <c r="D53" s="215" t="s">
        <v>572</v>
      </c>
      <c r="E53" s="250"/>
      <c r="F53" s="387"/>
      <c r="G53" s="250"/>
      <c r="H53" s="250"/>
      <c r="I53" s="250"/>
      <c r="J53" s="250"/>
      <c r="K53" s="250"/>
      <c r="L53" s="250"/>
      <c r="M53" s="251"/>
      <c r="N53" s="139"/>
      <c r="O53" s="61"/>
    </row>
    <row r="54" spans="1:15" ht="13.5" customHeight="1">
      <c r="A54" s="204"/>
      <c r="B54" s="201"/>
      <c r="C54" s="226">
        <v>2888</v>
      </c>
      <c r="D54" s="44" t="s">
        <v>376</v>
      </c>
      <c r="E54" s="250">
        <f>'Z 1. 1'!F104</f>
        <v>37570</v>
      </c>
      <c r="F54" s="387">
        <f>'Z 1. 1'!G104</f>
        <v>13590.45</v>
      </c>
      <c r="G54" s="250"/>
      <c r="H54" s="250"/>
      <c r="I54" s="387">
        <f>H54</f>
        <v>0</v>
      </c>
      <c r="J54" s="250"/>
      <c r="K54" s="250"/>
      <c r="L54" s="387"/>
      <c r="M54" s="251"/>
      <c r="N54" s="139"/>
      <c r="O54" s="61"/>
    </row>
    <row r="55" spans="1:15" ht="13.5" customHeight="1">
      <c r="A55" s="204"/>
      <c r="B55" s="201"/>
      <c r="C55" s="226">
        <v>2889</v>
      </c>
      <c r="D55" s="44" t="s">
        <v>376</v>
      </c>
      <c r="E55" s="250">
        <f>'Z 1. 1'!F105</f>
        <v>6630</v>
      </c>
      <c r="F55" s="387">
        <f>'Z 1. 1'!G105</f>
        <v>2398.32</v>
      </c>
      <c r="G55" s="250"/>
      <c r="H55" s="250"/>
      <c r="I55" s="387"/>
      <c r="J55" s="250"/>
      <c r="K55" s="250"/>
      <c r="L55" s="387"/>
      <c r="M55" s="251"/>
      <c r="N55" s="139"/>
      <c r="O55" s="61"/>
    </row>
    <row r="56" spans="1:15" ht="13.5" customHeight="1">
      <c r="A56" s="204"/>
      <c r="B56" s="201"/>
      <c r="C56" s="205">
        <v>4118</v>
      </c>
      <c r="D56" s="43" t="s">
        <v>225</v>
      </c>
      <c r="E56" s="250"/>
      <c r="F56" s="387"/>
      <c r="G56" s="250">
        <v>3830</v>
      </c>
      <c r="H56" s="387">
        <v>2734.21</v>
      </c>
      <c r="I56" s="387">
        <f>H56</f>
        <v>2734.21</v>
      </c>
      <c r="J56" s="250"/>
      <c r="K56" s="387">
        <f>I56</f>
        <v>2734.21</v>
      </c>
      <c r="L56" s="387"/>
      <c r="M56" s="251"/>
      <c r="N56" s="139"/>
      <c r="O56" s="61"/>
    </row>
    <row r="57" spans="1:15" ht="13.5" customHeight="1">
      <c r="A57" s="204"/>
      <c r="B57" s="201"/>
      <c r="C57" s="205">
        <v>4119</v>
      </c>
      <c r="D57" s="43" t="s">
        <v>225</v>
      </c>
      <c r="E57" s="250"/>
      <c r="F57" s="387"/>
      <c r="G57" s="250">
        <v>674</v>
      </c>
      <c r="H57" s="387">
        <v>481.57</v>
      </c>
      <c r="I57" s="387">
        <f aca="true" t="shared" si="10" ref="I57:I69">H57</f>
        <v>481.57</v>
      </c>
      <c r="J57" s="250"/>
      <c r="K57" s="387">
        <f>I57</f>
        <v>481.57</v>
      </c>
      <c r="L57" s="387"/>
      <c r="M57" s="251"/>
      <c r="N57" s="139"/>
      <c r="O57" s="61"/>
    </row>
    <row r="58" spans="1:15" ht="13.5" customHeight="1">
      <c r="A58" s="204"/>
      <c r="B58" s="201"/>
      <c r="C58" s="205">
        <v>4128</v>
      </c>
      <c r="D58" s="43" t="s">
        <v>101</v>
      </c>
      <c r="E58" s="250"/>
      <c r="F58" s="387"/>
      <c r="G58" s="250">
        <v>612</v>
      </c>
      <c r="H58" s="387">
        <v>263.85</v>
      </c>
      <c r="I58" s="387">
        <f t="shared" si="10"/>
        <v>263.85</v>
      </c>
      <c r="J58" s="250"/>
      <c r="K58" s="387">
        <f>I58</f>
        <v>263.85</v>
      </c>
      <c r="L58" s="387"/>
      <c r="M58" s="251"/>
      <c r="N58" s="139"/>
      <c r="O58" s="61"/>
    </row>
    <row r="59" spans="1:15" ht="13.5" customHeight="1">
      <c r="A59" s="204"/>
      <c r="B59" s="201"/>
      <c r="C59" s="205">
        <v>4129</v>
      </c>
      <c r="D59" s="43" t="s">
        <v>101</v>
      </c>
      <c r="E59" s="250"/>
      <c r="F59" s="387"/>
      <c r="G59" s="250">
        <v>108</v>
      </c>
      <c r="H59" s="387">
        <v>46.57</v>
      </c>
      <c r="I59" s="387">
        <f t="shared" si="10"/>
        <v>46.57</v>
      </c>
      <c r="J59" s="250"/>
      <c r="K59" s="387">
        <f>I59</f>
        <v>46.57</v>
      </c>
      <c r="L59" s="387"/>
      <c r="M59" s="251"/>
      <c r="N59" s="139"/>
      <c r="O59" s="61"/>
    </row>
    <row r="60" spans="1:15" ht="13.5" customHeight="1">
      <c r="A60" s="204"/>
      <c r="B60" s="201"/>
      <c r="C60" s="205">
        <v>4178</v>
      </c>
      <c r="D60" s="43" t="s">
        <v>705</v>
      </c>
      <c r="E60" s="250"/>
      <c r="F60" s="387"/>
      <c r="G60" s="250">
        <v>24968</v>
      </c>
      <c r="H60" s="387">
        <v>9681.83</v>
      </c>
      <c r="I60" s="387">
        <f t="shared" si="10"/>
        <v>9681.83</v>
      </c>
      <c r="J60" s="387">
        <f>I60</f>
        <v>9681.83</v>
      </c>
      <c r="K60" s="250"/>
      <c r="L60" s="387"/>
      <c r="M60" s="251"/>
      <c r="N60" s="139"/>
      <c r="O60" s="61"/>
    </row>
    <row r="61" spans="1:15" ht="13.5" customHeight="1">
      <c r="A61" s="204"/>
      <c r="B61" s="201"/>
      <c r="C61" s="205">
        <v>4179</v>
      </c>
      <c r="D61" s="43" t="s">
        <v>705</v>
      </c>
      <c r="E61" s="250"/>
      <c r="F61" s="387"/>
      <c r="G61" s="250">
        <v>4406</v>
      </c>
      <c r="H61" s="387">
        <v>1709.49</v>
      </c>
      <c r="I61" s="387">
        <f t="shared" si="10"/>
        <v>1709.49</v>
      </c>
      <c r="J61" s="387">
        <f>I61</f>
        <v>1709.49</v>
      </c>
      <c r="K61" s="250"/>
      <c r="L61" s="387"/>
      <c r="M61" s="251"/>
      <c r="N61" s="139"/>
      <c r="O61" s="61"/>
    </row>
    <row r="62" spans="1:15" ht="13.5" customHeight="1">
      <c r="A62" s="204"/>
      <c r="B62" s="201"/>
      <c r="C62" s="205">
        <v>4218</v>
      </c>
      <c r="D62" s="44" t="s">
        <v>103</v>
      </c>
      <c r="E62" s="250"/>
      <c r="F62" s="387"/>
      <c r="G62" s="250">
        <v>2040</v>
      </c>
      <c r="H62" s="387">
        <v>650.24</v>
      </c>
      <c r="I62" s="387">
        <f t="shared" si="10"/>
        <v>650.24</v>
      </c>
      <c r="J62" s="250"/>
      <c r="K62" s="250"/>
      <c r="L62" s="387"/>
      <c r="M62" s="251"/>
      <c r="N62" s="139"/>
      <c r="O62" s="61"/>
    </row>
    <row r="63" spans="1:15" ht="13.5" customHeight="1">
      <c r="A63" s="204"/>
      <c r="B63" s="201"/>
      <c r="C63" s="205">
        <v>4219</v>
      </c>
      <c r="D63" s="44" t="s">
        <v>103</v>
      </c>
      <c r="E63" s="250"/>
      <c r="F63" s="387"/>
      <c r="G63" s="250">
        <v>360</v>
      </c>
      <c r="H63" s="387">
        <v>114.76</v>
      </c>
      <c r="I63" s="387">
        <f t="shared" si="10"/>
        <v>114.76</v>
      </c>
      <c r="J63" s="250"/>
      <c r="K63" s="250"/>
      <c r="L63" s="387"/>
      <c r="M63" s="251"/>
      <c r="N63" s="139"/>
      <c r="O63" s="61"/>
    </row>
    <row r="64" spans="1:15" ht="13.5" customHeight="1">
      <c r="A64" s="204"/>
      <c r="B64" s="201"/>
      <c r="C64" s="205">
        <v>4308</v>
      </c>
      <c r="D64" s="44" t="s">
        <v>246</v>
      </c>
      <c r="E64" s="250"/>
      <c r="F64" s="387"/>
      <c r="G64" s="250">
        <v>5184</v>
      </c>
      <c r="H64" s="387">
        <v>91.89</v>
      </c>
      <c r="I64" s="387">
        <f t="shared" si="10"/>
        <v>91.89</v>
      </c>
      <c r="J64" s="250"/>
      <c r="K64" s="250"/>
      <c r="L64" s="387"/>
      <c r="M64" s="251"/>
      <c r="N64" s="139"/>
      <c r="O64" s="61"/>
    </row>
    <row r="65" spans="1:15" ht="13.5" customHeight="1">
      <c r="A65" s="204"/>
      <c r="B65" s="201"/>
      <c r="C65" s="205">
        <v>4309</v>
      </c>
      <c r="D65" s="44" t="s">
        <v>246</v>
      </c>
      <c r="E65" s="250"/>
      <c r="F65" s="387"/>
      <c r="G65" s="250">
        <v>916</v>
      </c>
      <c r="H65" s="387">
        <v>16.21</v>
      </c>
      <c r="I65" s="387">
        <f t="shared" si="10"/>
        <v>16.21</v>
      </c>
      <c r="J65" s="250"/>
      <c r="K65" s="250"/>
      <c r="L65" s="387"/>
      <c r="M65" s="251"/>
      <c r="N65" s="139"/>
      <c r="O65" s="61"/>
    </row>
    <row r="66" spans="1:15" ht="13.5" customHeight="1">
      <c r="A66" s="204"/>
      <c r="B66" s="201"/>
      <c r="C66" s="205">
        <v>4438</v>
      </c>
      <c r="D66" s="586" t="s">
        <v>113</v>
      </c>
      <c r="E66" s="250"/>
      <c r="F66" s="387"/>
      <c r="G66" s="250">
        <v>86</v>
      </c>
      <c r="H66" s="387">
        <v>0</v>
      </c>
      <c r="I66" s="387">
        <f t="shared" si="10"/>
        <v>0</v>
      </c>
      <c r="J66" s="250"/>
      <c r="K66" s="250"/>
      <c r="L66" s="387"/>
      <c r="M66" s="251"/>
      <c r="N66" s="139"/>
      <c r="O66" s="61"/>
    </row>
    <row r="67" spans="1:15" ht="13.5" customHeight="1">
      <c r="A67" s="204"/>
      <c r="B67" s="201"/>
      <c r="C67" s="205">
        <v>4439</v>
      </c>
      <c r="D67" s="586" t="s">
        <v>113</v>
      </c>
      <c r="E67" s="250"/>
      <c r="F67" s="387"/>
      <c r="G67" s="250">
        <v>16</v>
      </c>
      <c r="H67" s="387">
        <v>0</v>
      </c>
      <c r="I67" s="387">
        <f t="shared" si="10"/>
        <v>0</v>
      </c>
      <c r="J67" s="250"/>
      <c r="K67" s="250"/>
      <c r="L67" s="387"/>
      <c r="M67" s="251"/>
      <c r="N67" s="139"/>
      <c r="O67" s="61"/>
    </row>
    <row r="68" spans="1:15" ht="13.5" customHeight="1">
      <c r="A68" s="204"/>
      <c r="B68" s="201"/>
      <c r="C68" s="205">
        <v>4748</v>
      </c>
      <c r="D68" s="43" t="s">
        <v>413</v>
      </c>
      <c r="E68" s="250"/>
      <c r="F68" s="387"/>
      <c r="G68" s="250">
        <v>850</v>
      </c>
      <c r="H68" s="387">
        <v>168.42</v>
      </c>
      <c r="I68" s="387">
        <f t="shared" si="10"/>
        <v>168.42</v>
      </c>
      <c r="J68" s="250"/>
      <c r="K68" s="250"/>
      <c r="L68" s="387"/>
      <c r="M68" s="251"/>
      <c r="N68" s="139"/>
      <c r="O68" s="61"/>
    </row>
    <row r="69" spans="1:15" ht="13.5" customHeight="1">
      <c r="A69" s="204"/>
      <c r="B69" s="201"/>
      <c r="C69" s="205">
        <v>4759</v>
      </c>
      <c r="D69" s="43" t="s">
        <v>413</v>
      </c>
      <c r="E69" s="250"/>
      <c r="F69" s="250"/>
      <c r="G69" s="250">
        <v>150</v>
      </c>
      <c r="H69" s="387">
        <v>29.73</v>
      </c>
      <c r="I69" s="387">
        <f t="shared" si="10"/>
        <v>29.73</v>
      </c>
      <c r="J69" s="250"/>
      <c r="K69" s="250"/>
      <c r="L69" s="387"/>
      <c r="M69" s="389"/>
      <c r="N69" s="139"/>
      <c r="O69" s="61"/>
    </row>
    <row r="70" spans="1:15" ht="15.75" customHeight="1">
      <c r="A70" s="198">
        <v>851</v>
      </c>
      <c r="B70" s="199">
        <v>85195</v>
      </c>
      <c r="C70" s="200"/>
      <c r="D70" s="92" t="s">
        <v>227</v>
      </c>
      <c r="E70" s="249">
        <f>E72</f>
        <v>130000</v>
      </c>
      <c r="F70" s="386">
        <f>F72</f>
        <v>0</v>
      </c>
      <c r="G70" s="249">
        <f aca="true" t="shared" si="11" ref="G70:M70">G73</f>
        <v>130000</v>
      </c>
      <c r="H70" s="386">
        <f t="shared" si="11"/>
        <v>0</v>
      </c>
      <c r="I70" s="386">
        <f t="shared" si="11"/>
        <v>0</v>
      </c>
      <c r="J70" s="386">
        <f t="shared" si="11"/>
        <v>0</v>
      </c>
      <c r="K70" s="386">
        <f t="shared" si="11"/>
        <v>0</v>
      </c>
      <c r="L70" s="386">
        <f t="shared" si="11"/>
        <v>0</v>
      </c>
      <c r="M70" s="386">
        <f t="shared" si="11"/>
        <v>130000</v>
      </c>
      <c r="N70" s="138"/>
      <c r="O70" s="61"/>
    </row>
    <row r="71" spans="1:15" ht="12" customHeight="1">
      <c r="A71" s="202"/>
      <c r="B71" s="75"/>
      <c r="C71" s="201"/>
      <c r="D71" s="215" t="s">
        <v>572</v>
      </c>
      <c r="E71" s="250"/>
      <c r="F71" s="250"/>
      <c r="G71" s="250"/>
      <c r="H71" s="250"/>
      <c r="I71" s="250"/>
      <c r="J71" s="250"/>
      <c r="K71" s="250"/>
      <c r="L71" s="250"/>
      <c r="M71" s="251"/>
      <c r="N71" s="139"/>
      <c r="O71" s="61"/>
    </row>
    <row r="72" spans="1:15" ht="15" customHeight="1">
      <c r="A72" s="202"/>
      <c r="B72" s="75"/>
      <c r="C72" s="226">
        <v>6300</v>
      </c>
      <c r="D72" s="91" t="s">
        <v>894</v>
      </c>
      <c r="E72" s="250">
        <f>'Z 1. 1'!F115</f>
        <v>130000</v>
      </c>
      <c r="F72" s="387">
        <f>'Z 1. 1'!G115</f>
        <v>0</v>
      </c>
      <c r="G72" s="250"/>
      <c r="H72" s="250"/>
      <c r="I72" s="250"/>
      <c r="J72" s="250"/>
      <c r="K72" s="250"/>
      <c r="L72" s="250"/>
      <c r="M72" s="251"/>
      <c r="N72" s="139"/>
      <c r="O72" s="61"/>
    </row>
    <row r="73" spans="1:15" ht="16.5" customHeight="1">
      <c r="A73" s="202"/>
      <c r="B73" s="75"/>
      <c r="C73" s="201">
        <v>6050</v>
      </c>
      <c r="D73" s="43" t="s">
        <v>133</v>
      </c>
      <c r="E73" s="250"/>
      <c r="F73" s="250"/>
      <c r="G73" s="250">
        <v>130000</v>
      </c>
      <c r="H73" s="387">
        <v>0</v>
      </c>
      <c r="I73" s="250"/>
      <c r="J73" s="250"/>
      <c r="K73" s="250"/>
      <c r="L73" s="250"/>
      <c r="M73" s="251">
        <f>G73</f>
        <v>130000</v>
      </c>
      <c r="N73" s="139"/>
      <c r="O73" s="61"/>
    </row>
    <row r="74" spans="1:15" ht="26.25" customHeight="1">
      <c r="A74" s="203">
        <v>852</v>
      </c>
      <c r="B74" s="211">
        <v>85201</v>
      </c>
      <c r="C74" s="200">
        <v>2320</v>
      </c>
      <c r="D74" s="213" t="s">
        <v>234</v>
      </c>
      <c r="E74" s="249">
        <f>SUM(E76:E76)</f>
        <v>481445</v>
      </c>
      <c r="F74" s="386">
        <f>SUM(F76:F76)</f>
        <v>259914.39999999997</v>
      </c>
      <c r="G74" s="249">
        <f aca="true" t="shared" si="12" ref="G74:M74">G82+G85+G86+G87+G88+G89+G90+G91+G92+G93</f>
        <v>540099</v>
      </c>
      <c r="H74" s="386">
        <f t="shared" si="12"/>
        <v>288550.55</v>
      </c>
      <c r="I74" s="386">
        <f t="shared" si="12"/>
        <v>288550.55</v>
      </c>
      <c r="J74" s="386">
        <f t="shared" si="12"/>
        <v>51255</v>
      </c>
      <c r="K74" s="386">
        <f t="shared" si="12"/>
        <v>6703.47</v>
      </c>
      <c r="L74" s="386">
        <f t="shared" si="12"/>
        <v>0</v>
      </c>
      <c r="M74" s="386">
        <f t="shared" si="12"/>
        <v>0</v>
      </c>
      <c r="N74" s="139"/>
      <c r="O74" s="61"/>
    </row>
    <row r="75" spans="1:15" ht="13.5" customHeight="1">
      <c r="A75" s="204"/>
      <c r="B75" s="201"/>
      <c r="C75" s="201"/>
      <c r="D75" s="215" t="s">
        <v>572</v>
      </c>
      <c r="E75" s="250"/>
      <c r="F75" s="250"/>
      <c r="G75" s="250"/>
      <c r="H75" s="250"/>
      <c r="I75" s="250"/>
      <c r="J75" s="250"/>
      <c r="K75" s="250"/>
      <c r="L75" s="250"/>
      <c r="M75" s="251"/>
      <c r="N75" s="139"/>
      <c r="O75" s="61"/>
    </row>
    <row r="76" spans="1:15" ht="23.25" customHeight="1">
      <c r="A76" s="202"/>
      <c r="B76" s="75"/>
      <c r="C76" s="205">
        <v>2320</v>
      </c>
      <c r="D76" s="43" t="s">
        <v>166</v>
      </c>
      <c r="E76" s="250">
        <f>E77+E78+E79+E80+E81</f>
        <v>481445</v>
      </c>
      <c r="F76" s="387">
        <f>F77+F78+F79+F80+F81</f>
        <v>259914.39999999997</v>
      </c>
      <c r="G76" s="250"/>
      <c r="H76" s="387"/>
      <c r="I76" s="387"/>
      <c r="J76" s="250"/>
      <c r="K76" s="250"/>
      <c r="L76" s="387"/>
      <c r="M76" s="251"/>
      <c r="N76" s="139"/>
      <c r="O76" s="61"/>
    </row>
    <row r="77" spans="1:15" ht="15.75" customHeight="1">
      <c r="A77" s="202"/>
      <c r="B77" s="75"/>
      <c r="C77" s="226"/>
      <c r="D77" s="50" t="s">
        <v>834</v>
      </c>
      <c r="E77" s="874">
        <v>13064</v>
      </c>
      <c r="F77" s="908">
        <v>14999.4</v>
      </c>
      <c r="G77" s="250"/>
      <c r="H77" s="387"/>
      <c r="I77" s="387"/>
      <c r="J77" s="250"/>
      <c r="K77" s="250"/>
      <c r="L77" s="387"/>
      <c r="M77" s="251"/>
      <c r="N77" s="139"/>
      <c r="O77" s="61"/>
    </row>
    <row r="78" spans="1:15" ht="17.25" customHeight="1">
      <c r="A78" s="202"/>
      <c r="B78" s="75"/>
      <c r="C78" s="226"/>
      <c r="D78" s="50" t="s">
        <v>159</v>
      </c>
      <c r="E78" s="874">
        <v>261277</v>
      </c>
      <c r="F78" s="908">
        <v>150064.24</v>
      </c>
      <c r="G78" s="250"/>
      <c r="H78" s="387"/>
      <c r="I78" s="387"/>
      <c r="J78" s="250"/>
      <c r="K78" s="250"/>
      <c r="L78" s="387"/>
      <c r="M78" s="251"/>
      <c r="N78" s="139"/>
      <c r="O78" s="61"/>
    </row>
    <row r="79" spans="1:15" ht="15.75" customHeight="1">
      <c r="A79" s="202"/>
      <c r="B79" s="75"/>
      <c r="C79" s="226"/>
      <c r="D79" s="50" t="s">
        <v>168</v>
      </c>
      <c r="E79" s="874">
        <v>52255</v>
      </c>
      <c r="F79" s="908">
        <v>29998.8</v>
      </c>
      <c r="G79" s="250"/>
      <c r="H79" s="387"/>
      <c r="I79" s="387"/>
      <c r="J79" s="250"/>
      <c r="K79" s="250"/>
      <c r="L79" s="387"/>
      <c r="M79" s="251"/>
      <c r="N79" s="139"/>
      <c r="O79" s="61"/>
    </row>
    <row r="80" spans="1:15" ht="15.75" customHeight="1">
      <c r="A80" s="202"/>
      <c r="B80" s="75"/>
      <c r="C80" s="226"/>
      <c r="D80" s="50" t="s">
        <v>160</v>
      </c>
      <c r="E80" s="874">
        <v>48744</v>
      </c>
      <c r="F80" s="908">
        <v>26487</v>
      </c>
      <c r="G80" s="250"/>
      <c r="H80" s="387"/>
      <c r="I80" s="387"/>
      <c r="J80" s="250"/>
      <c r="K80" s="250"/>
      <c r="L80" s="387"/>
      <c r="M80" s="251"/>
      <c r="N80" s="139"/>
      <c r="O80" s="61"/>
    </row>
    <row r="81" spans="1:15" ht="13.5" customHeight="1">
      <c r="A81" s="202"/>
      <c r="B81" s="75"/>
      <c r="C81" s="226"/>
      <c r="D81" s="50" t="s">
        <v>161</v>
      </c>
      <c r="E81" s="874">
        <v>106105</v>
      </c>
      <c r="F81" s="908">
        <v>38364.96</v>
      </c>
      <c r="G81" s="250"/>
      <c r="H81" s="387"/>
      <c r="I81" s="387"/>
      <c r="J81" s="250"/>
      <c r="K81" s="250"/>
      <c r="L81" s="387"/>
      <c r="M81" s="251"/>
      <c r="N81" s="139"/>
      <c r="O81" s="61"/>
    </row>
    <row r="82" spans="1:15" ht="23.25" customHeight="1">
      <c r="A82" s="202"/>
      <c r="B82" s="75"/>
      <c r="C82" s="226">
        <v>2320</v>
      </c>
      <c r="D82" s="43" t="s">
        <v>167</v>
      </c>
      <c r="E82" s="250"/>
      <c r="F82" s="387"/>
      <c r="G82" s="910">
        <f>G83+G84</f>
        <v>58654</v>
      </c>
      <c r="H82" s="909">
        <f>H83+H84</f>
        <v>28636.15</v>
      </c>
      <c r="I82" s="909">
        <f>I83+I84</f>
        <v>28636.15</v>
      </c>
      <c r="J82" s="250"/>
      <c r="K82" s="250"/>
      <c r="L82" s="387"/>
      <c r="M82" s="251"/>
      <c r="N82" s="139"/>
      <c r="O82" s="61"/>
    </row>
    <row r="83" spans="1:15" ht="13.5" customHeight="1">
      <c r="A83" s="202"/>
      <c r="B83" s="75"/>
      <c r="C83" s="205"/>
      <c r="D83" s="53" t="s">
        <v>995</v>
      </c>
      <c r="E83" s="250"/>
      <c r="F83" s="387"/>
      <c r="G83" s="874">
        <v>38182</v>
      </c>
      <c r="H83" s="908">
        <v>18440.58</v>
      </c>
      <c r="I83" s="908">
        <f>H83</f>
        <v>18440.58</v>
      </c>
      <c r="J83" s="250"/>
      <c r="K83" s="250"/>
      <c r="L83" s="387"/>
      <c r="M83" s="251"/>
      <c r="N83" s="139"/>
      <c r="O83" s="61"/>
    </row>
    <row r="84" spans="1:15" ht="13.5" customHeight="1">
      <c r="A84" s="202"/>
      <c r="B84" s="75"/>
      <c r="C84" s="205"/>
      <c r="D84" s="53" t="s">
        <v>834</v>
      </c>
      <c r="E84" s="250"/>
      <c r="F84" s="387"/>
      <c r="G84" s="874">
        <v>20472</v>
      </c>
      <c r="H84" s="908">
        <v>10195.57</v>
      </c>
      <c r="I84" s="908">
        <f aca="true" t="shared" si="13" ref="I84:I93">H84</f>
        <v>10195.57</v>
      </c>
      <c r="J84" s="250"/>
      <c r="K84" s="250"/>
      <c r="L84" s="387"/>
      <c r="M84" s="251"/>
      <c r="N84" s="139"/>
      <c r="O84" s="61"/>
    </row>
    <row r="85" spans="1:15" ht="13.5" customHeight="1">
      <c r="A85" s="202"/>
      <c r="B85" s="75"/>
      <c r="C85" s="205">
        <v>3110</v>
      </c>
      <c r="D85" s="53" t="s">
        <v>390</v>
      </c>
      <c r="E85" s="250"/>
      <c r="F85" s="387"/>
      <c r="G85" s="910">
        <v>76644</v>
      </c>
      <c r="H85" s="909">
        <v>64659.75</v>
      </c>
      <c r="I85" s="909">
        <f t="shared" si="13"/>
        <v>64659.75</v>
      </c>
      <c r="J85" s="250"/>
      <c r="K85" s="250"/>
      <c r="L85" s="387"/>
      <c r="M85" s="251"/>
      <c r="N85" s="139"/>
      <c r="O85" s="61"/>
    </row>
    <row r="86" spans="1:15" ht="13.5" customHeight="1">
      <c r="A86" s="202"/>
      <c r="B86" s="75"/>
      <c r="C86" s="205">
        <v>4010</v>
      </c>
      <c r="D86" s="43" t="s">
        <v>488</v>
      </c>
      <c r="E86" s="250"/>
      <c r="F86" s="250"/>
      <c r="G86" s="910">
        <v>63860</v>
      </c>
      <c r="H86" s="909">
        <v>51255</v>
      </c>
      <c r="I86" s="909">
        <f t="shared" si="13"/>
        <v>51255</v>
      </c>
      <c r="J86" s="387">
        <f>I86</f>
        <v>51255</v>
      </c>
      <c r="K86" s="250"/>
      <c r="L86" s="250"/>
      <c r="M86" s="251"/>
      <c r="N86" s="139"/>
      <c r="O86" s="61"/>
    </row>
    <row r="87" spans="1:15" ht="13.5" customHeight="1">
      <c r="A87" s="202"/>
      <c r="B87" s="75"/>
      <c r="C87" s="205">
        <v>4110</v>
      </c>
      <c r="D87" s="43" t="s">
        <v>225</v>
      </c>
      <c r="E87" s="250"/>
      <c r="F87" s="250"/>
      <c r="G87" s="910">
        <v>10230</v>
      </c>
      <c r="H87" s="909">
        <v>5620</v>
      </c>
      <c r="I87" s="909">
        <f t="shared" si="13"/>
        <v>5620</v>
      </c>
      <c r="J87" s="387"/>
      <c r="K87" s="387">
        <f>I87</f>
        <v>5620</v>
      </c>
      <c r="L87" s="250"/>
      <c r="M87" s="251"/>
      <c r="N87" s="139"/>
      <c r="O87" s="61"/>
    </row>
    <row r="88" spans="1:15" ht="13.5" customHeight="1">
      <c r="A88" s="202"/>
      <c r="B88" s="75"/>
      <c r="C88" s="205">
        <v>4120</v>
      </c>
      <c r="D88" s="43" t="s">
        <v>101</v>
      </c>
      <c r="E88" s="250"/>
      <c r="F88" s="250"/>
      <c r="G88" s="910">
        <v>1565</v>
      </c>
      <c r="H88" s="909">
        <v>1083.47</v>
      </c>
      <c r="I88" s="909">
        <f t="shared" si="13"/>
        <v>1083.47</v>
      </c>
      <c r="J88" s="387"/>
      <c r="K88" s="387">
        <f>I88</f>
        <v>1083.47</v>
      </c>
      <c r="L88" s="250"/>
      <c r="M88" s="251"/>
      <c r="N88" s="139"/>
      <c r="O88" s="61"/>
    </row>
    <row r="89" spans="1:15" ht="13.5" customHeight="1">
      <c r="A89" s="202"/>
      <c r="B89" s="75"/>
      <c r="C89" s="205">
        <v>4210</v>
      </c>
      <c r="D89" s="44" t="s">
        <v>281</v>
      </c>
      <c r="E89" s="250"/>
      <c r="F89" s="250"/>
      <c r="G89" s="910">
        <v>92749</v>
      </c>
      <c r="H89" s="909">
        <v>14145.2</v>
      </c>
      <c r="I89" s="909">
        <f t="shared" si="13"/>
        <v>14145.2</v>
      </c>
      <c r="J89" s="250"/>
      <c r="K89" s="250"/>
      <c r="L89" s="250"/>
      <c r="M89" s="251"/>
      <c r="N89" s="139"/>
      <c r="O89" s="61"/>
    </row>
    <row r="90" spans="1:15" ht="13.5" customHeight="1">
      <c r="A90" s="202"/>
      <c r="B90" s="75"/>
      <c r="C90" s="205">
        <v>4220</v>
      </c>
      <c r="D90" s="44" t="s">
        <v>391</v>
      </c>
      <c r="E90" s="250"/>
      <c r="F90" s="250"/>
      <c r="G90" s="910">
        <v>106395</v>
      </c>
      <c r="H90" s="909">
        <v>76885.6</v>
      </c>
      <c r="I90" s="909">
        <f t="shared" si="13"/>
        <v>76885.6</v>
      </c>
      <c r="J90" s="250"/>
      <c r="K90" s="250"/>
      <c r="L90" s="250"/>
      <c r="M90" s="251"/>
      <c r="N90" s="139"/>
      <c r="O90" s="61"/>
    </row>
    <row r="91" spans="1:15" ht="13.5" customHeight="1">
      <c r="A91" s="202"/>
      <c r="B91" s="75"/>
      <c r="C91" s="205">
        <v>4230</v>
      </c>
      <c r="D91" s="44" t="s">
        <v>377</v>
      </c>
      <c r="E91" s="250"/>
      <c r="F91" s="250"/>
      <c r="G91" s="910">
        <v>3800</v>
      </c>
      <c r="H91" s="909">
        <v>2227</v>
      </c>
      <c r="I91" s="909">
        <f t="shared" si="13"/>
        <v>2227</v>
      </c>
      <c r="J91" s="250"/>
      <c r="K91" s="250"/>
      <c r="L91" s="250"/>
      <c r="M91" s="251"/>
      <c r="N91" s="139"/>
      <c r="O91" s="61"/>
    </row>
    <row r="92" spans="1:15" ht="13.5" customHeight="1">
      <c r="A92" s="202"/>
      <c r="B92" s="75"/>
      <c r="C92" s="205">
        <v>4260</v>
      </c>
      <c r="D92" s="44" t="s">
        <v>244</v>
      </c>
      <c r="E92" s="250"/>
      <c r="F92" s="250"/>
      <c r="G92" s="910">
        <v>85758</v>
      </c>
      <c r="H92" s="909">
        <v>31761.38</v>
      </c>
      <c r="I92" s="909">
        <f t="shared" si="13"/>
        <v>31761.38</v>
      </c>
      <c r="J92" s="250"/>
      <c r="K92" s="250"/>
      <c r="L92" s="250"/>
      <c r="M92" s="251"/>
      <c r="N92" s="139"/>
      <c r="O92" s="61"/>
    </row>
    <row r="93" spans="1:15" ht="13.5" customHeight="1">
      <c r="A93" s="202"/>
      <c r="B93" s="75"/>
      <c r="C93" s="205">
        <v>4300</v>
      </c>
      <c r="D93" s="44" t="s">
        <v>246</v>
      </c>
      <c r="E93" s="250"/>
      <c r="F93" s="250"/>
      <c r="G93" s="910">
        <v>40444</v>
      </c>
      <c r="H93" s="909">
        <v>12277</v>
      </c>
      <c r="I93" s="909">
        <f t="shared" si="13"/>
        <v>12277</v>
      </c>
      <c r="J93" s="250"/>
      <c r="K93" s="250"/>
      <c r="L93" s="250"/>
      <c r="M93" s="251"/>
      <c r="N93" s="139"/>
      <c r="O93" s="61"/>
    </row>
    <row r="94" spans="1:15" ht="17.25" customHeight="1">
      <c r="A94" s="198">
        <v>852</v>
      </c>
      <c r="B94" s="199">
        <v>85204</v>
      </c>
      <c r="C94" s="200"/>
      <c r="D94" s="92" t="s">
        <v>525</v>
      </c>
      <c r="E94" s="249">
        <f>E96+E98</f>
        <v>44348</v>
      </c>
      <c r="F94" s="386">
        <f>F96+F98</f>
        <v>25467.6</v>
      </c>
      <c r="G94" s="249">
        <f>G101+G105+G106+G107+G108</f>
        <v>87062</v>
      </c>
      <c r="H94" s="386">
        <f>H101+H105+H106+H107+H108</f>
        <v>100621.47</v>
      </c>
      <c r="I94" s="386">
        <f>SUM(I96:I108)</f>
        <v>84607.01000000001</v>
      </c>
      <c r="J94" s="386">
        <f>SUM(J96:J108)</f>
        <v>65008.76</v>
      </c>
      <c r="K94" s="386">
        <f>SUM(K96:K108)</f>
        <v>9104.48</v>
      </c>
      <c r="L94" s="386">
        <f>SUM(L96:L108)</f>
        <v>3952.8</v>
      </c>
      <c r="M94" s="388">
        <f>SUM(M96:M108)</f>
        <v>0</v>
      </c>
      <c r="N94" s="139"/>
      <c r="O94" s="61"/>
    </row>
    <row r="95" spans="1:15" ht="12" customHeight="1">
      <c r="A95" s="202"/>
      <c r="B95" s="75"/>
      <c r="C95" s="201"/>
      <c r="D95" s="215" t="s">
        <v>572</v>
      </c>
      <c r="E95" s="250"/>
      <c r="F95" s="250"/>
      <c r="G95" s="250"/>
      <c r="H95" s="250"/>
      <c r="I95" s="250"/>
      <c r="J95" s="250"/>
      <c r="K95" s="250"/>
      <c r="L95" s="250"/>
      <c r="M95" s="251"/>
      <c r="N95" s="139"/>
      <c r="O95" s="61"/>
    </row>
    <row r="96" spans="1:15" ht="24.75" customHeight="1">
      <c r="A96" s="202"/>
      <c r="B96" s="75"/>
      <c r="C96" s="226">
        <v>2310</v>
      </c>
      <c r="D96" s="43" t="s">
        <v>165</v>
      </c>
      <c r="E96" s="250">
        <f>E97</f>
        <v>32854</v>
      </c>
      <c r="F96" s="909">
        <f>F97</f>
        <v>16426.8</v>
      </c>
      <c r="G96" s="250"/>
      <c r="H96" s="387"/>
      <c r="I96" s="387"/>
      <c r="J96" s="250"/>
      <c r="K96" s="250"/>
      <c r="L96" s="387">
        <f>I96</f>
        <v>0</v>
      </c>
      <c r="M96" s="251"/>
      <c r="N96" s="139"/>
      <c r="O96" s="61"/>
    </row>
    <row r="97" spans="1:15" ht="14.25" customHeight="1">
      <c r="A97" s="202"/>
      <c r="B97" s="75"/>
      <c r="C97" s="226"/>
      <c r="D97" s="43" t="s">
        <v>986</v>
      </c>
      <c r="E97" s="874">
        <v>32854</v>
      </c>
      <c r="F97" s="908">
        <v>16426.8</v>
      </c>
      <c r="G97" s="250"/>
      <c r="H97" s="387"/>
      <c r="I97" s="387"/>
      <c r="J97" s="250"/>
      <c r="K97" s="250"/>
      <c r="L97" s="387"/>
      <c r="M97" s="251"/>
      <c r="N97" s="139"/>
      <c r="O97" s="61"/>
    </row>
    <row r="98" spans="1:15" ht="22.5" customHeight="1">
      <c r="A98" s="202"/>
      <c r="B98" s="75"/>
      <c r="C98" s="226">
        <v>2320</v>
      </c>
      <c r="D98" s="43" t="s">
        <v>166</v>
      </c>
      <c r="E98" s="250">
        <f>E99+E100</f>
        <v>11494</v>
      </c>
      <c r="F98" s="909">
        <f>F99+F100</f>
        <v>9040.8</v>
      </c>
      <c r="G98" s="250"/>
      <c r="H98" s="387"/>
      <c r="I98" s="387"/>
      <c r="J98" s="250"/>
      <c r="K98" s="250"/>
      <c r="L98" s="387"/>
      <c r="M98" s="251"/>
      <c r="N98" s="139"/>
      <c r="O98" s="61"/>
    </row>
    <row r="99" spans="1:15" ht="13.5" customHeight="1">
      <c r="A99" s="202"/>
      <c r="B99" s="75"/>
      <c r="C99" s="226"/>
      <c r="D99" s="91" t="s">
        <v>893</v>
      </c>
      <c r="E99" s="874">
        <v>6588</v>
      </c>
      <c r="F99" s="908">
        <v>6588</v>
      </c>
      <c r="G99" s="250"/>
      <c r="H99" s="387"/>
      <c r="I99" s="387">
        <f aca="true" t="shared" si="14" ref="I99:I108">H99</f>
        <v>0</v>
      </c>
      <c r="J99" s="250"/>
      <c r="K99" s="250"/>
      <c r="L99" s="387">
        <f>I99</f>
        <v>0</v>
      </c>
      <c r="M99" s="251"/>
      <c r="N99" s="139"/>
      <c r="O99" s="61"/>
    </row>
    <row r="100" spans="1:15" ht="13.5" customHeight="1">
      <c r="A100" s="202"/>
      <c r="B100" s="75"/>
      <c r="C100" s="226"/>
      <c r="D100" s="191" t="s">
        <v>834</v>
      </c>
      <c r="E100" s="874">
        <v>4906</v>
      </c>
      <c r="F100" s="908">
        <v>2452.8</v>
      </c>
      <c r="G100" s="250"/>
      <c r="H100" s="250"/>
      <c r="I100" s="387"/>
      <c r="J100" s="250"/>
      <c r="K100" s="250"/>
      <c r="L100" s="387"/>
      <c r="M100" s="251"/>
      <c r="N100" s="139"/>
      <c r="O100" s="61"/>
    </row>
    <row r="101" spans="1:15" ht="22.5" customHeight="1">
      <c r="A101" s="202"/>
      <c r="B101" s="75"/>
      <c r="C101" s="226">
        <v>2320</v>
      </c>
      <c r="D101" s="43" t="s">
        <v>167</v>
      </c>
      <c r="E101" s="250"/>
      <c r="F101" s="387"/>
      <c r="G101" s="910">
        <f>G102+G103+G104</f>
        <v>42714</v>
      </c>
      <c r="H101" s="909">
        <f>H102+H103+H104</f>
        <v>19967.260000000002</v>
      </c>
      <c r="I101" s="387"/>
      <c r="J101" s="250"/>
      <c r="K101" s="250"/>
      <c r="L101" s="387"/>
      <c r="M101" s="251"/>
      <c r="N101" s="139"/>
      <c r="O101" s="61"/>
    </row>
    <row r="102" spans="1:15" ht="13.5" customHeight="1">
      <c r="A102" s="202"/>
      <c r="B102" s="75"/>
      <c r="C102" s="205"/>
      <c r="D102" s="91" t="s">
        <v>164</v>
      </c>
      <c r="E102" s="250"/>
      <c r="F102" s="387"/>
      <c r="G102" s="874">
        <v>7606</v>
      </c>
      <c r="H102" s="908">
        <v>3952.8</v>
      </c>
      <c r="I102" s="387">
        <f t="shared" si="14"/>
        <v>3952.8</v>
      </c>
      <c r="J102" s="250"/>
      <c r="K102" s="250"/>
      <c r="L102" s="387">
        <f>I102</f>
        <v>3952.8</v>
      </c>
      <c r="M102" s="251"/>
      <c r="N102" s="139"/>
      <c r="O102" s="61"/>
    </row>
    <row r="103" spans="1:15" ht="13.5" customHeight="1">
      <c r="A103" s="202"/>
      <c r="B103" s="75"/>
      <c r="C103" s="205"/>
      <c r="D103" s="91" t="s">
        <v>163</v>
      </c>
      <c r="E103" s="250"/>
      <c r="F103" s="387"/>
      <c r="G103" s="874">
        <v>29352</v>
      </c>
      <c r="H103" s="908">
        <v>13177.56</v>
      </c>
      <c r="I103" s="387"/>
      <c r="J103" s="250"/>
      <c r="K103" s="250"/>
      <c r="L103" s="387"/>
      <c r="M103" s="251"/>
      <c r="N103" s="139"/>
      <c r="O103" s="61"/>
    </row>
    <row r="104" spans="1:15" ht="13.5" customHeight="1">
      <c r="A104" s="202"/>
      <c r="B104" s="75"/>
      <c r="C104" s="205"/>
      <c r="D104" s="91" t="s">
        <v>162</v>
      </c>
      <c r="E104" s="250"/>
      <c r="F104" s="387"/>
      <c r="G104" s="874">
        <v>5756</v>
      </c>
      <c r="H104" s="908">
        <v>2836.9</v>
      </c>
      <c r="I104" s="387"/>
      <c r="J104" s="250"/>
      <c r="K104" s="250"/>
      <c r="L104" s="387"/>
      <c r="M104" s="251"/>
      <c r="N104" s="139"/>
      <c r="O104" s="61"/>
    </row>
    <row r="105" spans="1:15" ht="13.5" customHeight="1">
      <c r="A105" s="202"/>
      <c r="B105" s="75"/>
      <c r="C105" s="52" t="s">
        <v>389</v>
      </c>
      <c r="D105" s="43" t="s">
        <v>390</v>
      </c>
      <c r="E105" s="250"/>
      <c r="F105" s="387"/>
      <c r="G105" s="910">
        <v>22435</v>
      </c>
      <c r="H105" s="909">
        <v>6540.97</v>
      </c>
      <c r="I105" s="387">
        <f t="shared" si="14"/>
        <v>6540.97</v>
      </c>
      <c r="J105" s="250"/>
      <c r="K105" s="250"/>
      <c r="L105" s="250"/>
      <c r="M105" s="251"/>
      <c r="N105" s="139"/>
      <c r="O105" s="61"/>
    </row>
    <row r="106" spans="1:15" ht="13.5" customHeight="1">
      <c r="A106" s="202"/>
      <c r="B106" s="75"/>
      <c r="C106" s="52" t="s">
        <v>125</v>
      </c>
      <c r="D106" s="43" t="s">
        <v>225</v>
      </c>
      <c r="E106" s="250"/>
      <c r="F106" s="387"/>
      <c r="G106" s="910">
        <v>2677</v>
      </c>
      <c r="H106" s="909">
        <f>'Z 1. 2 '!E510</f>
        <v>7511.82</v>
      </c>
      <c r="I106" s="387">
        <f t="shared" si="14"/>
        <v>7511.82</v>
      </c>
      <c r="J106" s="250"/>
      <c r="K106" s="387">
        <f>I106</f>
        <v>7511.82</v>
      </c>
      <c r="L106" s="250"/>
      <c r="M106" s="251"/>
      <c r="N106" s="139"/>
      <c r="O106" s="61"/>
    </row>
    <row r="107" spans="1:15" ht="13.5" customHeight="1">
      <c r="A107" s="202"/>
      <c r="B107" s="75"/>
      <c r="C107" s="52" t="s">
        <v>100</v>
      </c>
      <c r="D107" s="44" t="s">
        <v>101</v>
      </c>
      <c r="E107" s="250"/>
      <c r="F107" s="387"/>
      <c r="G107" s="910">
        <v>460</v>
      </c>
      <c r="H107" s="909">
        <f>'Z 1. 2 '!E511</f>
        <v>1592.66</v>
      </c>
      <c r="I107" s="387">
        <f t="shared" si="14"/>
        <v>1592.66</v>
      </c>
      <c r="J107" s="250"/>
      <c r="K107" s="387">
        <f>I107</f>
        <v>1592.66</v>
      </c>
      <c r="L107" s="250"/>
      <c r="M107" s="251"/>
      <c r="N107" s="139"/>
      <c r="O107" s="61"/>
    </row>
    <row r="108" spans="1:15" ht="13.5" customHeight="1">
      <c r="A108" s="202"/>
      <c r="B108" s="75"/>
      <c r="C108" s="52" t="s">
        <v>839</v>
      </c>
      <c r="D108" s="43" t="s">
        <v>840</v>
      </c>
      <c r="E108" s="250"/>
      <c r="F108" s="387"/>
      <c r="G108" s="910">
        <v>18776</v>
      </c>
      <c r="H108" s="909">
        <f>'Z 1. 2 '!E512</f>
        <v>65008.76</v>
      </c>
      <c r="I108" s="387">
        <f t="shared" si="14"/>
        <v>65008.76</v>
      </c>
      <c r="J108" s="387">
        <f>I108</f>
        <v>65008.76</v>
      </c>
      <c r="K108" s="250"/>
      <c r="L108" s="250"/>
      <c r="M108" s="251"/>
      <c r="N108" s="139"/>
      <c r="O108" s="61"/>
    </row>
    <row r="109" spans="1:15" ht="25.5" customHeight="1">
      <c r="A109" s="198">
        <v>853</v>
      </c>
      <c r="B109" s="199">
        <v>85311</v>
      </c>
      <c r="C109" s="200">
        <v>2310</v>
      </c>
      <c r="D109" s="92" t="s">
        <v>333</v>
      </c>
      <c r="E109" s="249">
        <v>0</v>
      </c>
      <c r="F109" s="249">
        <v>0</v>
      </c>
      <c r="G109" s="249">
        <f aca="true" t="shared" si="15" ref="G109:M109">G111</f>
        <v>28770</v>
      </c>
      <c r="H109" s="386">
        <f t="shared" si="15"/>
        <v>14385</v>
      </c>
      <c r="I109" s="386">
        <f t="shared" si="15"/>
        <v>14385</v>
      </c>
      <c r="J109" s="386">
        <f t="shared" si="15"/>
        <v>0</v>
      </c>
      <c r="K109" s="386">
        <f t="shared" si="15"/>
        <v>0</v>
      </c>
      <c r="L109" s="386">
        <f t="shared" si="15"/>
        <v>14385</v>
      </c>
      <c r="M109" s="388">
        <f t="shared" si="15"/>
        <v>0</v>
      </c>
      <c r="N109" s="138"/>
      <c r="O109" s="61"/>
    </row>
    <row r="110" spans="1:15" ht="12" customHeight="1">
      <c r="A110" s="202"/>
      <c r="B110" s="75"/>
      <c r="C110" s="201"/>
      <c r="D110" s="215" t="s">
        <v>572</v>
      </c>
      <c r="E110" s="250"/>
      <c r="F110" s="250"/>
      <c r="G110" s="250"/>
      <c r="H110" s="250"/>
      <c r="I110" s="250"/>
      <c r="J110" s="250"/>
      <c r="K110" s="250"/>
      <c r="L110" s="250"/>
      <c r="M110" s="251"/>
      <c r="N110" s="139"/>
      <c r="O110" s="61"/>
    </row>
    <row r="111" spans="1:15" ht="18.75" customHeight="1">
      <c r="A111" s="202"/>
      <c r="B111" s="75"/>
      <c r="C111" s="226">
        <v>2310</v>
      </c>
      <c r="D111" s="91" t="s">
        <v>334</v>
      </c>
      <c r="E111" s="250"/>
      <c r="F111" s="250"/>
      <c r="G111" s="250">
        <f>'Z 1. 2 '!D553</f>
        <v>28770</v>
      </c>
      <c r="H111" s="387">
        <f>'Z 1. 2 '!E553</f>
        <v>14385</v>
      </c>
      <c r="I111" s="387">
        <f>H111</f>
        <v>14385</v>
      </c>
      <c r="J111" s="250"/>
      <c r="K111" s="250"/>
      <c r="L111" s="387">
        <f>I111</f>
        <v>14385</v>
      </c>
      <c r="M111" s="251"/>
      <c r="N111" s="139"/>
      <c r="O111" s="61"/>
    </row>
    <row r="112" spans="1:15" ht="24" customHeight="1">
      <c r="A112" s="198">
        <v>921</v>
      </c>
      <c r="B112" s="199">
        <v>92116</v>
      </c>
      <c r="C112" s="200">
        <v>2310</v>
      </c>
      <c r="D112" s="92" t="s">
        <v>573</v>
      </c>
      <c r="E112" s="249">
        <v>0</v>
      </c>
      <c r="F112" s="249">
        <v>0</v>
      </c>
      <c r="G112" s="249">
        <f aca="true" t="shared" si="16" ref="G112:M112">G114</f>
        <v>33000</v>
      </c>
      <c r="H112" s="386">
        <f t="shared" si="16"/>
        <v>16500</v>
      </c>
      <c r="I112" s="386">
        <f t="shared" si="16"/>
        <v>16500</v>
      </c>
      <c r="J112" s="386">
        <f t="shared" si="16"/>
        <v>0</v>
      </c>
      <c r="K112" s="386">
        <f t="shared" si="16"/>
        <v>0</v>
      </c>
      <c r="L112" s="386">
        <f t="shared" si="16"/>
        <v>16500</v>
      </c>
      <c r="M112" s="388">
        <f t="shared" si="16"/>
        <v>0</v>
      </c>
      <c r="N112" s="138"/>
      <c r="O112" s="61"/>
    </row>
    <row r="113" spans="1:15" ht="11.25" customHeight="1">
      <c r="A113" s="202"/>
      <c r="B113" s="75"/>
      <c r="C113" s="201"/>
      <c r="D113" s="215" t="s">
        <v>572</v>
      </c>
      <c r="E113" s="250"/>
      <c r="F113" s="250"/>
      <c r="G113" s="250"/>
      <c r="H113" s="250"/>
      <c r="I113" s="250"/>
      <c r="J113" s="250"/>
      <c r="K113" s="250"/>
      <c r="L113" s="250"/>
      <c r="M113" s="251"/>
      <c r="N113" s="141"/>
      <c r="O113" s="61"/>
    </row>
    <row r="114" spans="1:15" ht="14.25" customHeight="1">
      <c r="A114" s="202"/>
      <c r="B114" s="75"/>
      <c r="C114" s="226">
        <v>2310</v>
      </c>
      <c r="D114" s="91" t="s">
        <v>892</v>
      </c>
      <c r="E114" s="250">
        <v>0</v>
      </c>
      <c r="F114" s="250"/>
      <c r="G114" s="250">
        <f>'Z 1. 2 '!D688</f>
        <v>33000</v>
      </c>
      <c r="H114" s="387">
        <f>'Z 1. 2 '!E688</f>
        <v>16500</v>
      </c>
      <c r="I114" s="387">
        <f>H114</f>
        <v>16500</v>
      </c>
      <c r="J114" s="250"/>
      <c r="K114" s="250"/>
      <c r="L114" s="387">
        <f>I114</f>
        <v>16500</v>
      </c>
      <c r="M114" s="251"/>
      <c r="N114" s="141"/>
      <c r="O114" s="61"/>
    </row>
    <row r="115" spans="1:15" ht="15" customHeight="1" hidden="1">
      <c r="A115" s="103">
        <v>921</v>
      </c>
      <c r="B115" s="4">
        <v>92195</v>
      </c>
      <c r="C115" s="7">
        <v>2310</v>
      </c>
      <c r="D115" s="17" t="s">
        <v>227</v>
      </c>
      <c r="E115" s="253">
        <f>E117</f>
        <v>0</v>
      </c>
      <c r="F115" s="253"/>
      <c r="G115" s="253"/>
      <c r="H115" s="253"/>
      <c r="I115" s="253"/>
      <c r="J115" s="253"/>
      <c r="K115" s="253"/>
      <c r="L115" s="253"/>
      <c r="M115" s="254"/>
      <c r="N115" s="138"/>
      <c r="O115" s="61"/>
    </row>
    <row r="116" spans="1:15" ht="10.5" customHeight="1" hidden="1">
      <c r="A116" s="32"/>
      <c r="B116" s="5"/>
      <c r="C116" s="2"/>
      <c r="D116" s="53" t="s">
        <v>572</v>
      </c>
      <c r="E116" s="255"/>
      <c r="F116" s="255"/>
      <c r="G116" s="255"/>
      <c r="H116" s="255"/>
      <c r="I116" s="255"/>
      <c r="J116" s="255"/>
      <c r="K116" s="255"/>
      <c r="L116" s="255"/>
      <c r="M116" s="242"/>
      <c r="N116" s="141"/>
      <c r="O116" s="61"/>
    </row>
    <row r="117" spans="1:15" ht="15" customHeight="1" hidden="1">
      <c r="A117" s="32"/>
      <c r="B117" s="5"/>
      <c r="C117" s="2"/>
      <c r="D117" s="16" t="s">
        <v>915</v>
      </c>
      <c r="E117" s="255">
        <v>0</v>
      </c>
      <c r="F117" s="255"/>
      <c r="G117" s="255"/>
      <c r="H117" s="255"/>
      <c r="I117" s="255"/>
      <c r="J117" s="255"/>
      <c r="K117" s="255"/>
      <c r="L117" s="255"/>
      <c r="M117" s="242"/>
      <c r="N117" s="141"/>
      <c r="O117" s="61"/>
    </row>
    <row r="118" spans="1:15" ht="14.25" customHeight="1" thickBot="1">
      <c r="A118" s="185"/>
      <c r="B118" s="186"/>
      <c r="C118" s="187"/>
      <c r="D118" s="188" t="s">
        <v>829</v>
      </c>
      <c r="E118" s="256">
        <f>E8</f>
        <v>3535592</v>
      </c>
      <c r="F118" s="741">
        <f aca="true" t="shared" si="17" ref="F118:M118">F8</f>
        <v>370979.64999999997</v>
      </c>
      <c r="G118" s="256">
        <f t="shared" si="17"/>
        <v>3759422</v>
      </c>
      <c r="H118" s="741">
        <f t="shared" si="17"/>
        <v>514554.30000000005</v>
      </c>
      <c r="I118" s="741">
        <f t="shared" si="17"/>
        <v>495558.84</v>
      </c>
      <c r="J118" s="741">
        <f t="shared" si="17"/>
        <v>132507.22</v>
      </c>
      <c r="K118" s="741">
        <f t="shared" si="17"/>
        <v>19631.89</v>
      </c>
      <c r="L118" s="741">
        <f t="shared" si="17"/>
        <v>46119.8</v>
      </c>
      <c r="M118" s="741">
        <f t="shared" si="17"/>
        <v>132981</v>
      </c>
      <c r="N118" s="138"/>
      <c r="O118" s="138"/>
    </row>
    <row r="119" spans="14:15" ht="10.5" customHeight="1" hidden="1">
      <c r="N119" s="61"/>
      <c r="O119" s="61"/>
    </row>
    <row r="120" spans="1:15" ht="1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42"/>
      <c r="O120" s="61"/>
    </row>
    <row r="121" spans="1:15" ht="15" customHeight="1">
      <c r="A121" s="20"/>
      <c r="B121" s="20"/>
      <c r="C121" s="20"/>
      <c r="D121" s="20" t="s">
        <v>335</v>
      </c>
      <c r="E121" s="20"/>
      <c r="F121" s="20"/>
      <c r="G121" s="20"/>
      <c r="H121" s="20"/>
      <c r="I121" s="20"/>
      <c r="J121" s="20"/>
      <c r="K121" s="929" t="s">
        <v>84</v>
      </c>
      <c r="L121" s="929"/>
      <c r="M121" s="20"/>
      <c r="N121" s="143"/>
      <c r="O121" s="61"/>
    </row>
    <row r="122" spans="1:15" ht="10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43"/>
      <c r="O122" s="61"/>
    </row>
    <row r="123" spans="1:14" ht="14.25" customHeight="1" hidden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ht="11.25" customHeight="1" hidden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929" t="s">
        <v>85</v>
      </c>
      <c r="L125" s="929"/>
      <c r="M125" s="20"/>
      <c r="N125" s="20"/>
    </row>
    <row r="126" spans="1:14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ht="18" customHeight="1">
      <c r="A128" s="1143"/>
      <c r="B128" s="1144"/>
      <c r="C128" s="1144"/>
      <c r="D128" s="1144"/>
      <c r="E128" s="1144"/>
      <c r="F128" s="1144"/>
      <c r="G128" s="1144"/>
      <c r="H128" s="1144"/>
      <c r="I128" s="1144"/>
      <c r="J128" s="1144"/>
      <c r="K128" s="1144"/>
      <c r="L128" s="1144"/>
      <c r="M128" s="1144"/>
      <c r="N128" s="107"/>
    </row>
    <row r="129" spans="1:14" ht="14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ht="14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ht="15" customHeight="1">
      <c r="A131" s="1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1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24.75" customHeight="1">
      <c r="A136" s="1145"/>
      <c r="B136" s="1145"/>
      <c r="C136" s="1145"/>
      <c r="D136" s="1145"/>
      <c r="E136" s="1145"/>
      <c r="F136" s="1145"/>
      <c r="G136" s="1145"/>
      <c r="H136" s="1145"/>
      <c r="I136" s="1145"/>
      <c r="J136" s="1145"/>
      <c r="K136" s="1145"/>
      <c r="L136" s="1145"/>
      <c r="M136" s="1145"/>
      <c r="N136" s="108"/>
    </row>
    <row r="137" spans="1:14" ht="54.75" customHeight="1">
      <c r="A137" s="1145"/>
      <c r="B137" s="1145"/>
      <c r="C137" s="1145"/>
      <c r="D137" s="1145"/>
      <c r="E137" s="1145"/>
      <c r="F137" s="1145"/>
      <c r="G137" s="1145"/>
      <c r="H137" s="1145"/>
      <c r="I137" s="1145"/>
      <c r="J137" s="1145"/>
      <c r="K137" s="1145"/>
      <c r="L137" s="1145"/>
      <c r="M137" s="1145"/>
      <c r="N137" s="108"/>
    </row>
    <row r="138" spans="1:14" ht="18" customHeight="1" hidden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ht="15.75" customHeight="1" hidden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ht="47.25" customHeight="1">
      <c r="A141" s="1148"/>
      <c r="B141" s="1148"/>
      <c r="C141" s="1148"/>
      <c r="D141" s="1148"/>
      <c r="E141" s="1148"/>
      <c r="F141" s="1148"/>
      <c r="G141" s="1148"/>
      <c r="H141" s="1148"/>
      <c r="I141" s="1148"/>
      <c r="J141" s="1148"/>
      <c r="K141" s="1148"/>
      <c r="L141" s="1148"/>
      <c r="M141" s="1148"/>
      <c r="N141" s="109"/>
    </row>
    <row r="142" spans="1:14" ht="26.25" customHeight="1">
      <c r="A142" s="1145"/>
      <c r="B142" s="1145"/>
      <c r="C142" s="1145"/>
      <c r="D142" s="1145"/>
      <c r="E142" s="1145"/>
      <c r="F142" s="1145"/>
      <c r="G142" s="1145"/>
      <c r="H142" s="1145"/>
      <c r="I142" s="1145"/>
      <c r="J142" s="1145"/>
      <c r="K142" s="1145"/>
      <c r="L142" s="1145"/>
      <c r="M142" s="1145"/>
      <c r="N142" s="108"/>
    </row>
    <row r="143" spans="1:14" ht="16.5" customHeight="1">
      <c r="A143" s="1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ht="15" customHeight="1">
      <c r="A144" s="1145"/>
      <c r="B144" s="1145"/>
      <c r="C144" s="1145"/>
      <c r="D144" s="1145"/>
      <c r="E144" s="1145"/>
      <c r="F144" s="1145"/>
      <c r="G144" s="1145"/>
      <c r="H144" s="1145"/>
      <c r="I144" s="1145"/>
      <c r="J144" s="1145"/>
      <c r="K144" s="1145"/>
      <c r="L144" s="1145"/>
      <c r="M144" s="1145"/>
      <c r="N144" s="108"/>
    </row>
    <row r="145" spans="1:14" ht="37.5" customHeight="1">
      <c r="A145" s="1145"/>
      <c r="B145" s="1145"/>
      <c r="C145" s="1145"/>
      <c r="D145" s="1145"/>
      <c r="E145" s="1145"/>
      <c r="F145" s="1145"/>
      <c r="G145" s="1145"/>
      <c r="H145" s="1145"/>
      <c r="I145" s="1145"/>
      <c r="J145" s="1145"/>
      <c r="K145" s="1145"/>
      <c r="L145" s="1145"/>
      <c r="M145" s="1145"/>
      <c r="N145" s="108"/>
    </row>
    <row r="146" spans="1:14" ht="27.75" customHeight="1">
      <c r="A146" s="1145"/>
      <c r="B146" s="1145"/>
      <c r="C146" s="1145"/>
      <c r="D146" s="1145"/>
      <c r="E146" s="1145"/>
      <c r="F146" s="1145"/>
      <c r="G146" s="1145"/>
      <c r="H146" s="1145"/>
      <c r="I146" s="1145"/>
      <c r="J146" s="1145"/>
      <c r="K146" s="1145"/>
      <c r="L146" s="1145"/>
      <c r="M146" s="1145"/>
      <c r="N146" s="108"/>
    </row>
    <row r="147" spans="1:14" ht="27.75" customHeight="1">
      <c r="A147" s="1145"/>
      <c r="B147" s="1145"/>
      <c r="C147" s="1145"/>
      <c r="D147" s="1145"/>
      <c r="E147" s="1145"/>
      <c r="F147" s="1145"/>
      <c r="G147" s="1145"/>
      <c r="H147" s="1145"/>
      <c r="I147" s="1145"/>
      <c r="J147" s="1145"/>
      <c r="K147" s="1145"/>
      <c r="L147" s="1145"/>
      <c r="M147" s="1145"/>
      <c r="N147" s="108"/>
    </row>
    <row r="148" spans="1:14" ht="12.75">
      <c r="A148" s="1143"/>
      <c r="B148" s="1144"/>
      <c r="C148" s="1144"/>
      <c r="D148" s="1144"/>
      <c r="E148" s="1144"/>
      <c r="F148" s="1144"/>
      <c r="G148" s="1144"/>
      <c r="H148" s="1144"/>
      <c r="I148" s="1144"/>
      <c r="J148" s="1144"/>
      <c r="K148" s="1144"/>
      <c r="L148" s="1144"/>
      <c r="M148" s="1144"/>
      <c r="N148" s="107"/>
    </row>
    <row r="149" spans="1:14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29.25" customHeight="1">
      <c r="A153" s="20"/>
      <c r="B153" s="20"/>
      <c r="C153" s="20"/>
      <c r="D153" s="1147"/>
      <c r="E153" s="1147"/>
      <c r="F153" s="1147"/>
      <c r="G153" s="1147"/>
      <c r="H153" s="1147"/>
      <c r="I153" s="1147"/>
      <c r="J153" s="1147"/>
      <c r="K153" s="1147"/>
      <c r="L153" s="1147"/>
      <c r="M153" s="1147"/>
      <c r="N153" s="106"/>
    </row>
  </sheetData>
  <mergeCells count="25">
    <mergeCell ref="D153:M153"/>
    <mergeCell ref="A148:M148"/>
    <mergeCell ref="A144:M144"/>
    <mergeCell ref="A141:M141"/>
    <mergeCell ref="A142:M142"/>
    <mergeCell ref="A146:M146"/>
    <mergeCell ref="A147:M147"/>
    <mergeCell ref="A145:M145"/>
    <mergeCell ref="A128:M128"/>
    <mergeCell ref="A137:M137"/>
    <mergeCell ref="A136:M136"/>
    <mergeCell ref="D4:D6"/>
    <mergeCell ref="E4:E6"/>
    <mergeCell ref="M5:M6"/>
    <mergeCell ref="F4:F6"/>
    <mergeCell ref="H4:H6"/>
    <mergeCell ref="K121:L121"/>
    <mergeCell ref="K125:L125"/>
    <mergeCell ref="C1:M1"/>
    <mergeCell ref="A2:M2"/>
    <mergeCell ref="A4:C5"/>
    <mergeCell ref="G4:G6"/>
    <mergeCell ref="I5:I6"/>
    <mergeCell ref="J5:L5"/>
    <mergeCell ref="I4:M4"/>
  </mergeCells>
  <printOptions/>
  <pageMargins left="0.3937007874015748" right="0" top="0.3937007874015748" bottom="0.5118110236220472" header="0.35433070866141736" footer="0.5118110236220472"/>
  <pageSetup horizontalDpi="360" verticalDpi="360" orientation="landscape" paperSize="9" scale="95" r:id="rId1"/>
  <headerFooter alignWithMargins="0">
    <oddFooter>&amp;CStrona &amp;P</oddFooter>
  </headerFooter>
  <rowBreaks count="3" manualBreakCount="3">
    <brk id="30" max="12" man="1"/>
    <brk id="69" max="12" man="1"/>
    <brk id="93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6">
      <selection activeCell="G12" sqref="G12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8.375" style="0" customWidth="1"/>
    <col min="4" max="4" width="6.125" style="0" customWidth="1"/>
    <col min="5" max="5" width="40.875" style="0" customWidth="1"/>
    <col min="6" max="6" width="13.625" style="0" customWidth="1"/>
    <col min="7" max="7" width="13.375" style="0" customWidth="1"/>
    <col min="8" max="8" width="13.00390625" style="0" customWidth="1"/>
    <col min="9" max="9" width="8.375" style="0" customWidth="1"/>
  </cols>
  <sheetData>
    <row r="1" spans="6:9" ht="60" customHeight="1">
      <c r="F1" s="151"/>
      <c r="G1" s="465" t="s">
        <v>1032</v>
      </c>
      <c r="H1" s="151"/>
      <c r="I1" s="151"/>
    </row>
    <row r="2" spans="1:9" ht="52.5" customHeight="1">
      <c r="A2" s="1151" t="s">
        <v>556</v>
      </c>
      <c r="B2" s="1151"/>
      <c r="C2" s="1151"/>
      <c r="D2" s="1151"/>
      <c r="E2" s="1151"/>
      <c r="F2" s="1151"/>
      <c r="G2" s="1151"/>
      <c r="H2" s="1151"/>
      <c r="I2" s="337"/>
    </row>
    <row r="3" spans="5:10" ht="12.75">
      <c r="E3" s="38"/>
      <c r="F3" s="38"/>
      <c r="G3" s="38"/>
      <c r="H3" s="38"/>
      <c r="I3" s="38"/>
      <c r="J3" s="12"/>
    </row>
    <row r="4" ht="12.75">
      <c r="J4" s="12"/>
    </row>
    <row r="5" spans="7:10" ht="7.5" customHeight="1" thickBot="1">
      <c r="G5" s="29"/>
      <c r="H5" s="29"/>
      <c r="I5" s="29"/>
      <c r="J5" s="12"/>
    </row>
    <row r="6" spans="1:8" ht="42.75" customHeight="1">
      <c r="A6" s="174" t="s">
        <v>510</v>
      </c>
      <c r="B6" s="175" t="s">
        <v>497</v>
      </c>
      <c r="C6" s="175" t="s">
        <v>498</v>
      </c>
      <c r="D6" s="175" t="s">
        <v>934</v>
      </c>
      <c r="E6" s="176" t="s">
        <v>903</v>
      </c>
      <c r="F6" s="378" t="s">
        <v>555</v>
      </c>
      <c r="G6" s="379" t="s">
        <v>539</v>
      </c>
      <c r="H6" s="381" t="s">
        <v>1044</v>
      </c>
    </row>
    <row r="7" spans="1:8" ht="10.5" customHeight="1">
      <c r="A7" s="148">
        <v>1</v>
      </c>
      <c r="B7" s="28">
        <v>2</v>
      </c>
      <c r="C7" s="28">
        <v>3</v>
      </c>
      <c r="D7" s="28">
        <v>4</v>
      </c>
      <c r="E7" s="28">
        <v>5</v>
      </c>
      <c r="F7" s="375">
        <v>6</v>
      </c>
      <c r="G7" s="306">
        <v>7</v>
      </c>
      <c r="H7" s="380">
        <v>8</v>
      </c>
    </row>
    <row r="8" spans="1:8" ht="55.5" customHeight="1">
      <c r="A8" s="228" t="s">
        <v>584</v>
      </c>
      <c r="B8" s="15">
        <v>750</v>
      </c>
      <c r="C8" s="15">
        <v>75075</v>
      </c>
      <c r="D8" s="15">
        <v>2820</v>
      </c>
      <c r="E8" s="740" t="s">
        <v>152</v>
      </c>
      <c r="F8" s="650">
        <v>5000</v>
      </c>
      <c r="G8" s="651">
        <v>0</v>
      </c>
      <c r="H8" s="384">
        <f>G8/F8</f>
        <v>0</v>
      </c>
    </row>
    <row r="9" spans="1:8" ht="48.75" customHeight="1">
      <c r="A9" s="228" t="s">
        <v>585</v>
      </c>
      <c r="B9" s="15">
        <v>750</v>
      </c>
      <c r="C9" s="15">
        <v>75095</v>
      </c>
      <c r="D9" s="15">
        <v>2829</v>
      </c>
      <c r="E9" s="740" t="s">
        <v>153</v>
      </c>
      <c r="F9" s="650">
        <v>1500</v>
      </c>
      <c r="G9" s="651">
        <v>0</v>
      </c>
      <c r="H9" s="384">
        <f>G9/F9</f>
        <v>0</v>
      </c>
    </row>
    <row r="10" spans="1:8" ht="48" customHeight="1">
      <c r="A10" s="228" t="s">
        <v>585</v>
      </c>
      <c r="B10" s="15">
        <v>852</v>
      </c>
      <c r="C10" s="15">
        <v>85202</v>
      </c>
      <c r="D10" s="15">
        <v>2820</v>
      </c>
      <c r="E10" s="740" t="s">
        <v>154</v>
      </c>
      <c r="F10" s="650">
        <v>41096</v>
      </c>
      <c r="G10" s="651">
        <f>'Z 1. 2 '!E470</f>
        <v>10284</v>
      </c>
      <c r="H10" s="384">
        <f>G10/F10</f>
        <v>0.25024333268444615</v>
      </c>
    </row>
    <row r="11" spans="1:8" ht="81" customHeight="1">
      <c r="A11" s="177" t="s">
        <v>585</v>
      </c>
      <c r="B11" s="172">
        <v>926</v>
      </c>
      <c r="C11" s="172">
        <v>92695</v>
      </c>
      <c r="D11" s="172">
        <v>2820</v>
      </c>
      <c r="E11" s="173" t="s">
        <v>155</v>
      </c>
      <c r="F11" s="376">
        <v>16000</v>
      </c>
      <c r="G11" s="383">
        <f>'Z 1. 2 '!E694</f>
        <v>8000</v>
      </c>
      <c r="H11" s="384">
        <f>G11/F11</f>
        <v>0.5</v>
      </c>
    </row>
    <row r="12" spans="1:8" ht="22.5" customHeight="1" thickBot="1">
      <c r="A12" s="1149" t="s">
        <v>1083</v>
      </c>
      <c r="B12" s="1150"/>
      <c r="C12" s="1150"/>
      <c r="D12" s="1150"/>
      <c r="E12" s="1150"/>
      <c r="F12" s="377">
        <f>SUM(F8:F11)</f>
        <v>63596</v>
      </c>
      <c r="G12" s="385">
        <f>SUM(G8:G11)</f>
        <v>18284</v>
      </c>
      <c r="H12" s="382">
        <f>G12/F12</f>
        <v>0.2875023586389081</v>
      </c>
    </row>
    <row r="13" spans="5:10" ht="19.5" customHeight="1">
      <c r="E13" s="12"/>
      <c r="F13" s="12"/>
      <c r="G13" s="12"/>
      <c r="H13" s="12"/>
      <c r="I13" s="12"/>
      <c r="J13" s="12"/>
    </row>
    <row r="14" spans="7:8" ht="15.75" customHeight="1">
      <c r="G14" s="960" t="s">
        <v>84</v>
      </c>
      <c r="H14" s="960"/>
    </row>
    <row r="16" spans="7:8" ht="12.75">
      <c r="G16" s="960" t="s">
        <v>85</v>
      </c>
      <c r="H16" s="960"/>
    </row>
    <row r="17" ht="13.5" customHeight="1"/>
  </sheetData>
  <mergeCells count="4">
    <mergeCell ref="A12:E12"/>
    <mergeCell ref="A2:H2"/>
    <mergeCell ref="G14:H14"/>
    <mergeCell ref="G16:H1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12" sqref="G12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8.375" style="0" customWidth="1"/>
    <col min="4" max="4" width="6.125" style="0" customWidth="1"/>
    <col min="5" max="5" width="51.125" style="0" customWidth="1"/>
    <col min="6" max="6" width="19.75390625" style="0" customWidth="1"/>
    <col min="7" max="7" width="23.375" style="0" customWidth="1"/>
    <col min="8" max="8" width="11.75390625" style="0" customWidth="1"/>
    <col min="9" max="9" width="8.375" style="0" customWidth="1"/>
  </cols>
  <sheetData>
    <row r="1" spans="6:9" ht="60" customHeight="1">
      <c r="F1" s="151"/>
      <c r="G1" s="465" t="s">
        <v>1081</v>
      </c>
      <c r="H1" s="151"/>
      <c r="I1" s="151"/>
    </row>
    <row r="2" spans="1:9" ht="73.5" customHeight="1">
      <c r="A2" s="1151" t="s">
        <v>557</v>
      </c>
      <c r="B2" s="1151"/>
      <c r="C2" s="1151"/>
      <c r="D2" s="1151"/>
      <c r="E2" s="1151"/>
      <c r="F2" s="1151"/>
      <c r="G2" s="1151"/>
      <c r="H2" s="1151"/>
      <c r="I2" s="337"/>
    </row>
    <row r="3" spans="5:10" ht="12.75">
      <c r="E3" s="38"/>
      <c r="F3" s="38"/>
      <c r="G3" s="38"/>
      <c r="H3" s="38"/>
      <c r="I3" s="38"/>
      <c r="J3" s="12"/>
    </row>
    <row r="4" ht="12.75">
      <c r="J4" s="12"/>
    </row>
    <row r="5" spans="7:10" ht="7.5" customHeight="1" thickBot="1">
      <c r="G5" s="29"/>
      <c r="H5" s="29"/>
      <c r="I5" s="29"/>
      <c r="J5" s="12"/>
    </row>
    <row r="6" spans="1:8" ht="42.75" customHeight="1">
      <c r="A6" s="174" t="s">
        <v>510</v>
      </c>
      <c r="B6" s="175" t="s">
        <v>497</v>
      </c>
      <c r="C6" s="175" t="s">
        <v>498</v>
      </c>
      <c r="D6" s="175" t="s">
        <v>934</v>
      </c>
      <c r="E6" s="176" t="s">
        <v>903</v>
      </c>
      <c r="F6" s="378" t="s">
        <v>555</v>
      </c>
      <c r="G6" s="379" t="s">
        <v>539</v>
      </c>
      <c r="H6" s="381" t="s">
        <v>1044</v>
      </c>
    </row>
    <row r="7" spans="1:8" ht="10.5" customHeight="1">
      <c r="A7" s="148">
        <v>1</v>
      </c>
      <c r="B7" s="28">
        <v>2</v>
      </c>
      <c r="C7" s="28">
        <v>3</v>
      </c>
      <c r="D7" s="28">
        <v>4</v>
      </c>
      <c r="E7" s="28">
        <v>5</v>
      </c>
      <c r="F7" s="375">
        <v>6</v>
      </c>
      <c r="G7" s="306">
        <v>7</v>
      </c>
      <c r="H7" s="380">
        <v>8</v>
      </c>
    </row>
    <row r="8" spans="1:8" ht="60.75" customHeight="1">
      <c r="A8" s="177" t="s">
        <v>584</v>
      </c>
      <c r="B8" s="172">
        <v>801</v>
      </c>
      <c r="C8" s="172">
        <v>80197</v>
      </c>
      <c r="D8" s="172">
        <v>2660</v>
      </c>
      <c r="E8" s="173" t="s">
        <v>151</v>
      </c>
      <c r="F8" s="376">
        <v>58000</v>
      </c>
      <c r="G8" s="383">
        <f>'Z 1. 2 '!E435</f>
        <v>44422</v>
      </c>
      <c r="H8" s="384">
        <f>G8/F8</f>
        <v>0.765896551724138</v>
      </c>
    </row>
    <row r="9" spans="1:8" ht="22.5" customHeight="1" thickBot="1">
      <c r="A9" s="1149" t="s">
        <v>1083</v>
      </c>
      <c r="B9" s="1150"/>
      <c r="C9" s="1150"/>
      <c r="D9" s="1150"/>
      <c r="E9" s="1150"/>
      <c r="F9" s="377">
        <f>F8</f>
        <v>58000</v>
      </c>
      <c r="G9" s="385">
        <f>G8</f>
        <v>44422</v>
      </c>
      <c r="H9" s="382">
        <f>G9/F9</f>
        <v>0.765896551724138</v>
      </c>
    </row>
    <row r="10" spans="5:10" ht="19.5" customHeight="1">
      <c r="E10" s="12"/>
      <c r="F10" s="12"/>
      <c r="G10" s="12"/>
      <c r="H10" s="12"/>
      <c r="I10" s="12"/>
      <c r="J10" s="12"/>
    </row>
    <row r="11" ht="14.25" customHeight="1"/>
    <row r="12" ht="12.75">
      <c r="G12" s="648" t="s">
        <v>84</v>
      </c>
    </row>
    <row r="14" ht="13.5" customHeight="1">
      <c r="G14" s="648" t="s">
        <v>85</v>
      </c>
    </row>
  </sheetData>
  <mergeCells count="2">
    <mergeCell ref="A9:E9"/>
    <mergeCell ref="A2:H2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8">
      <selection activeCell="G28" sqref="G28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7" width="17.875" style="0" customWidth="1"/>
    <col min="8" max="8" width="14.125" style="0" customWidth="1"/>
    <col min="9" max="9" width="9.625" style="0" bestFit="1" customWidth="1"/>
  </cols>
  <sheetData>
    <row r="1" spans="7:8" ht="17.25" customHeight="1">
      <c r="G1" s="929" t="s">
        <v>975</v>
      </c>
      <c r="H1" s="929"/>
    </row>
    <row r="2" spans="5:8" ht="15.75" customHeight="1">
      <c r="E2" s="929"/>
      <c r="F2" s="929"/>
      <c r="G2" s="66"/>
      <c r="H2" s="66"/>
    </row>
    <row r="3" spans="1:8" ht="39.75" customHeight="1" thickBot="1">
      <c r="A3" s="1153" t="s">
        <v>558</v>
      </c>
      <c r="B3" s="1153"/>
      <c r="C3" s="1153"/>
      <c r="D3" s="1153"/>
      <c r="E3" s="1153"/>
      <c r="F3" s="1153"/>
      <c r="G3" s="1153"/>
      <c r="H3" s="338"/>
    </row>
    <row r="4" spans="1:8" ht="24.75" customHeight="1">
      <c r="A4" s="144" t="s">
        <v>574</v>
      </c>
      <c r="B4" s="145" t="s">
        <v>497</v>
      </c>
      <c r="C4" s="146" t="s">
        <v>498</v>
      </c>
      <c r="D4" s="145" t="s">
        <v>934</v>
      </c>
      <c r="E4" s="145" t="s">
        <v>876</v>
      </c>
      <c r="F4" s="358" t="s">
        <v>981</v>
      </c>
      <c r="G4" s="146" t="s">
        <v>539</v>
      </c>
      <c r="H4" s="147" t="s">
        <v>982</v>
      </c>
    </row>
    <row r="5" spans="1:8" ht="10.5" customHeight="1">
      <c r="A5" s="148">
        <v>1</v>
      </c>
      <c r="B5" s="28">
        <v>2</v>
      </c>
      <c r="C5" s="28">
        <v>3</v>
      </c>
      <c r="D5" s="28">
        <v>4</v>
      </c>
      <c r="E5" s="28">
        <v>5</v>
      </c>
      <c r="F5" s="359">
        <v>6</v>
      </c>
      <c r="G5" s="28">
        <v>7</v>
      </c>
      <c r="H5" s="149">
        <v>8</v>
      </c>
    </row>
    <row r="6" spans="1:9" ht="18.75" customHeight="1">
      <c r="A6" s="342" t="s">
        <v>584</v>
      </c>
      <c r="B6" s="69">
        <v>801</v>
      </c>
      <c r="C6" s="69"/>
      <c r="D6" s="69"/>
      <c r="E6" s="87" t="s">
        <v>921</v>
      </c>
      <c r="F6" s="360">
        <f>F7+F8</f>
        <v>67302</v>
      </c>
      <c r="G6" s="499">
        <f>G7+G8</f>
        <v>29430</v>
      </c>
      <c r="H6" s="334">
        <f>G6/F6</f>
        <v>0.4372826959079968</v>
      </c>
      <c r="I6" s="30"/>
    </row>
    <row r="7" spans="1:9" ht="17.25" customHeight="1">
      <c r="A7" s="167"/>
      <c r="B7" s="44"/>
      <c r="C7" s="44">
        <v>80120</v>
      </c>
      <c r="D7" s="44">
        <v>2540</v>
      </c>
      <c r="E7" s="157" t="s">
        <v>924</v>
      </c>
      <c r="F7" s="361">
        <v>46673</v>
      </c>
      <c r="G7" s="409">
        <v>23672</v>
      </c>
      <c r="H7" s="368">
        <f>G7/F7</f>
        <v>0.5071883101579071</v>
      </c>
      <c r="I7" s="30"/>
    </row>
    <row r="8" spans="1:8" ht="17.25" customHeight="1">
      <c r="A8" s="167"/>
      <c r="B8" s="44"/>
      <c r="C8" s="44">
        <v>80130</v>
      </c>
      <c r="D8" s="44">
        <v>2540</v>
      </c>
      <c r="E8" s="43" t="s">
        <v>925</v>
      </c>
      <c r="F8" s="362">
        <v>20629</v>
      </c>
      <c r="G8" s="409">
        <v>5758</v>
      </c>
      <c r="H8" s="368">
        <f aca="true" t="shared" si="0" ref="H8:H29">G8/F8</f>
        <v>0.27912162489698966</v>
      </c>
    </row>
    <row r="9" spans="1:8" ht="12.75" hidden="1">
      <c r="A9" s="167"/>
      <c r="B9" s="44"/>
      <c r="C9" s="44"/>
      <c r="D9" s="44"/>
      <c r="E9" s="45" t="s">
        <v>882</v>
      </c>
      <c r="F9" s="363">
        <v>0</v>
      </c>
      <c r="G9" s="409"/>
      <c r="H9" s="368" t="e">
        <f t="shared" si="0"/>
        <v>#DIV/0!</v>
      </c>
    </row>
    <row r="10" spans="1:8" ht="24.75" customHeight="1">
      <c r="A10" s="342" t="s">
        <v>585</v>
      </c>
      <c r="B10" s="69">
        <v>801</v>
      </c>
      <c r="C10" s="69"/>
      <c r="D10" s="69"/>
      <c r="E10" s="87" t="s">
        <v>926</v>
      </c>
      <c r="F10" s="360">
        <f>F11+F12</f>
        <v>370450</v>
      </c>
      <c r="G10" s="499">
        <f>G11+G12</f>
        <v>208691</v>
      </c>
      <c r="H10" s="334">
        <f t="shared" si="0"/>
        <v>0.5633445809151032</v>
      </c>
    </row>
    <row r="11" spans="1:8" ht="18.75" customHeight="1">
      <c r="A11" s="167"/>
      <c r="B11" s="44"/>
      <c r="C11" s="44">
        <v>80120</v>
      </c>
      <c r="D11" s="44">
        <v>2540</v>
      </c>
      <c r="E11" s="157" t="s">
        <v>927</v>
      </c>
      <c r="F11" s="361">
        <v>225362</v>
      </c>
      <c r="G11" s="409">
        <v>140400</v>
      </c>
      <c r="H11" s="368">
        <f t="shared" si="0"/>
        <v>0.6229976659774052</v>
      </c>
    </row>
    <row r="12" spans="1:8" ht="18.75" customHeight="1">
      <c r="A12" s="167"/>
      <c r="B12" s="44"/>
      <c r="C12" s="44">
        <v>80130</v>
      </c>
      <c r="D12" s="44">
        <v>2540</v>
      </c>
      <c r="E12" s="43" t="s">
        <v>928</v>
      </c>
      <c r="F12" s="362">
        <v>145088</v>
      </c>
      <c r="G12" s="409">
        <v>68291</v>
      </c>
      <c r="H12" s="368">
        <f t="shared" si="0"/>
        <v>0.4706867556241729</v>
      </c>
    </row>
    <row r="13" spans="1:8" ht="12.75" hidden="1">
      <c r="A13" s="167" t="s">
        <v>589</v>
      </c>
      <c r="B13" s="44"/>
      <c r="C13" s="44"/>
      <c r="D13" s="44"/>
      <c r="E13" s="42" t="s">
        <v>877</v>
      </c>
      <c r="F13" s="364">
        <f>F14</f>
        <v>0</v>
      </c>
      <c r="G13" s="409"/>
      <c r="H13" s="368" t="e">
        <f t="shared" si="0"/>
        <v>#DIV/0!</v>
      </c>
    </row>
    <row r="14" spans="1:8" ht="24" customHeight="1" hidden="1">
      <c r="A14" s="167"/>
      <c r="B14" s="44"/>
      <c r="C14" s="44"/>
      <c r="D14" s="44"/>
      <c r="E14" s="45" t="s">
        <v>881</v>
      </c>
      <c r="F14" s="363">
        <v>0</v>
      </c>
      <c r="G14" s="409"/>
      <c r="H14" s="368" t="e">
        <f t="shared" si="0"/>
        <v>#DIV/0!</v>
      </c>
    </row>
    <row r="15" spans="1:9" ht="25.5" customHeight="1">
      <c r="A15" s="342" t="s">
        <v>587</v>
      </c>
      <c r="B15" s="69">
        <v>801</v>
      </c>
      <c r="C15" s="69"/>
      <c r="D15" s="69"/>
      <c r="E15" s="87" t="s">
        <v>929</v>
      </c>
      <c r="F15" s="360">
        <f>F16+F17+F18+F19</f>
        <v>1516731</v>
      </c>
      <c r="G15" s="499">
        <f>G16+G17+G18+G19</f>
        <v>845535</v>
      </c>
      <c r="H15" s="334">
        <f t="shared" si="0"/>
        <v>0.5574719577828896</v>
      </c>
      <c r="I15" s="30"/>
    </row>
    <row r="16" spans="1:8" ht="12.75">
      <c r="A16" s="167"/>
      <c r="B16" s="44"/>
      <c r="C16" s="44">
        <v>80102</v>
      </c>
      <c r="D16" s="44">
        <v>2540</v>
      </c>
      <c r="E16" s="158" t="s">
        <v>831</v>
      </c>
      <c r="F16" s="361">
        <v>661890</v>
      </c>
      <c r="G16" s="409">
        <f>'Z 1. 2 '!E242</f>
        <v>379933</v>
      </c>
      <c r="H16" s="368">
        <f t="shared" si="0"/>
        <v>0.5740122981160012</v>
      </c>
    </row>
    <row r="17" spans="1:8" ht="12.75">
      <c r="A17" s="167"/>
      <c r="B17" s="44"/>
      <c r="C17" s="44">
        <v>80105</v>
      </c>
      <c r="D17" s="44">
        <v>2540</v>
      </c>
      <c r="E17" s="47" t="s">
        <v>830</v>
      </c>
      <c r="F17" s="362">
        <v>300505</v>
      </c>
      <c r="G17" s="409">
        <f>'Z 1. 2 '!E259</f>
        <v>147846</v>
      </c>
      <c r="H17" s="368">
        <f t="shared" si="0"/>
        <v>0.4919918137801368</v>
      </c>
    </row>
    <row r="18" spans="1:8" ht="12.75">
      <c r="A18" s="167"/>
      <c r="B18" s="44"/>
      <c r="C18" s="44">
        <v>80111</v>
      </c>
      <c r="D18" s="44">
        <v>2540</v>
      </c>
      <c r="E18" s="47" t="s">
        <v>930</v>
      </c>
      <c r="F18" s="362">
        <v>199750</v>
      </c>
      <c r="G18" s="409">
        <f>'Z 1. 2 '!E261</f>
        <v>122767</v>
      </c>
      <c r="H18" s="368">
        <f t="shared" si="0"/>
        <v>0.6146032540675844</v>
      </c>
    </row>
    <row r="19" spans="1:8" ht="22.5">
      <c r="A19" s="167"/>
      <c r="B19" s="44"/>
      <c r="C19" s="44">
        <v>80134</v>
      </c>
      <c r="D19" s="44">
        <v>2540</v>
      </c>
      <c r="E19" s="48" t="s">
        <v>931</v>
      </c>
      <c r="F19" s="363">
        <v>354586</v>
      </c>
      <c r="G19" s="409">
        <f>'Z 1. 2 '!E369</f>
        <v>194989</v>
      </c>
      <c r="H19" s="368">
        <f t="shared" si="0"/>
        <v>0.5499060876627955</v>
      </c>
    </row>
    <row r="20" spans="1:8" ht="12.75" hidden="1">
      <c r="A20" s="167"/>
      <c r="B20" s="44"/>
      <c r="C20" s="44"/>
      <c r="D20" s="44"/>
      <c r="E20" s="63"/>
      <c r="F20" s="365"/>
      <c r="G20" s="409"/>
      <c r="H20" s="368" t="e">
        <f t="shared" si="0"/>
        <v>#DIV/0!</v>
      </c>
    </row>
    <row r="21" spans="1:8" ht="28.5" customHeight="1">
      <c r="A21" s="342" t="s">
        <v>589</v>
      </c>
      <c r="B21" s="69">
        <v>801</v>
      </c>
      <c r="C21" s="69"/>
      <c r="D21" s="69"/>
      <c r="E21" s="87" t="s">
        <v>339</v>
      </c>
      <c r="F21" s="360">
        <f>F22</f>
        <v>8001</v>
      </c>
      <c r="G21" s="499">
        <f>G22</f>
        <v>5226</v>
      </c>
      <c r="H21" s="334">
        <f t="shared" si="0"/>
        <v>0.6531683539557556</v>
      </c>
    </row>
    <row r="22" spans="1:8" ht="15" customHeight="1">
      <c r="A22" s="367"/>
      <c r="B22" s="9"/>
      <c r="C22" s="44">
        <v>80120</v>
      </c>
      <c r="D22" s="44">
        <v>2540</v>
      </c>
      <c r="E22" s="63" t="s">
        <v>927</v>
      </c>
      <c r="F22" s="365">
        <v>8001</v>
      </c>
      <c r="G22" s="409">
        <v>5226</v>
      </c>
      <c r="H22" s="368">
        <f t="shared" si="0"/>
        <v>0.6531683539557556</v>
      </c>
    </row>
    <row r="23" spans="1:8" ht="22.5" customHeight="1">
      <c r="A23" s="342" t="s">
        <v>591</v>
      </c>
      <c r="B23" s="69">
        <v>801</v>
      </c>
      <c r="C23" s="69"/>
      <c r="D23" s="69"/>
      <c r="E23" s="87" t="s">
        <v>340</v>
      </c>
      <c r="F23" s="360">
        <f>F24</f>
        <v>21999</v>
      </c>
      <c r="G23" s="357">
        <f>G24</f>
        <v>0</v>
      </c>
      <c r="H23" s="334">
        <f t="shared" si="0"/>
        <v>0</v>
      </c>
    </row>
    <row r="24" spans="1:8" ht="14.25" customHeight="1" thickBot="1">
      <c r="A24" s="150"/>
      <c r="B24" s="46"/>
      <c r="C24" s="46">
        <v>80120</v>
      </c>
      <c r="D24" s="46">
        <v>2540</v>
      </c>
      <c r="E24" s="63" t="s">
        <v>927</v>
      </c>
      <c r="F24" s="365">
        <v>21999</v>
      </c>
      <c r="G24" s="427">
        <v>0</v>
      </c>
      <c r="H24" s="369">
        <f t="shared" si="0"/>
        <v>0</v>
      </c>
    </row>
    <row r="25" spans="1:8" ht="20.25" customHeight="1" thickBot="1">
      <c r="A25" s="370"/>
      <c r="B25" s="371">
        <v>801</v>
      </c>
      <c r="C25" s="372"/>
      <c r="D25" s="372"/>
      <c r="E25" s="373" t="s">
        <v>175</v>
      </c>
      <c r="F25" s="374">
        <f>F6+F10+F15+F21+F23</f>
        <v>1984483</v>
      </c>
      <c r="G25" s="500">
        <f>G6+G10+G15+G21+G23</f>
        <v>1088882</v>
      </c>
      <c r="H25" s="502">
        <f t="shared" si="0"/>
        <v>0.5486980740071847</v>
      </c>
    </row>
    <row r="26" spans="1:8" ht="43.5" customHeight="1" thickBot="1">
      <c r="A26" s="859" t="s">
        <v>605</v>
      </c>
      <c r="B26" s="860">
        <v>854</v>
      </c>
      <c r="C26" s="860"/>
      <c r="D26" s="860"/>
      <c r="E26" s="861" t="s">
        <v>173</v>
      </c>
      <c r="F26" s="862">
        <f>F27</f>
        <v>96247</v>
      </c>
      <c r="G26" s="863">
        <f>G27</f>
        <v>48120</v>
      </c>
      <c r="H26" s="858">
        <f>G26/F26</f>
        <v>0.499963635230189</v>
      </c>
    </row>
    <row r="27" spans="1:8" ht="20.25" customHeight="1" thickBot="1">
      <c r="A27" s="864"/>
      <c r="B27" s="865"/>
      <c r="C27" s="866">
        <v>85406</v>
      </c>
      <c r="D27" s="866">
        <v>2540</v>
      </c>
      <c r="E27" s="870" t="s">
        <v>158</v>
      </c>
      <c r="F27" s="867">
        <v>96247</v>
      </c>
      <c r="G27" s="868">
        <v>48120</v>
      </c>
      <c r="H27" s="869">
        <f>G27/F27</f>
        <v>0.499963635230189</v>
      </c>
    </row>
    <row r="28" spans="1:8" ht="20.25" customHeight="1" thickBot="1">
      <c r="A28" s="370"/>
      <c r="B28" s="856">
        <v>854</v>
      </c>
      <c r="C28" s="857"/>
      <c r="D28" s="857"/>
      <c r="E28" s="373" t="s">
        <v>174</v>
      </c>
      <c r="F28" s="374">
        <f>F26</f>
        <v>96247</v>
      </c>
      <c r="G28" s="500">
        <f>G26</f>
        <v>48120</v>
      </c>
      <c r="H28" s="502">
        <f>G28/F28</f>
        <v>0.499963635230189</v>
      </c>
    </row>
    <row r="29" spans="1:8" ht="18" customHeight="1" thickBot="1">
      <c r="A29" s="154"/>
      <c r="B29" s="155"/>
      <c r="C29" s="155"/>
      <c r="D29" s="155"/>
      <c r="E29" s="156" t="s">
        <v>341</v>
      </c>
      <c r="F29" s="366">
        <f>F25+F28</f>
        <v>2080730</v>
      </c>
      <c r="G29" s="366">
        <f>G25+G28</f>
        <v>1137002</v>
      </c>
      <c r="H29" s="501">
        <f t="shared" si="0"/>
        <v>0.5464437961676911</v>
      </c>
    </row>
    <row r="30" spans="1:8" ht="12.75">
      <c r="A30" s="20"/>
      <c r="B30" s="20"/>
      <c r="C30" s="20"/>
      <c r="D30" s="20"/>
      <c r="E30" s="20"/>
      <c r="F30" s="93"/>
      <c r="G30" s="93"/>
      <c r="H30" s="93"/>
    </row>
    <row r="31" spans="1:8" ht="12.75">
      <c r="A31" s="20"/>
      <c r="B31" s="20"/>
      <c r="C31" s="20"/>
      <c r="D31" s="20"/>
      <c r="F31" s="93"/>
      <c r="G31" s="929" t="s">
        <v>84</v>
      </c>
      <c r="H31" s="929"/>
    </row>
    <row r="32" spans="1:8" ht="16.5" customHeight="1">
      <c r="A32" s="20"/>
      <c r="B32" s="20"/>
      <c r="C32" s="20"/>
      <c r="D32" s="20"/>
      <c r="E32" s="20"/>
      <c r="F32" s="93"/>
      <c r="G32" s="93"/>
      <c r="H32" s="93"/>
    </row>
    <row r="33" spans="1:8" ht="15" customHeight="1">
      <c r="A33" s="20"/>
      <c r="B33" s="20"/>
      <c r="C33" s="20"/>
      <c r="D33" s="20"/>
      <c r="F33" s="64"/>
      <c r="G33" s="1152" t="s">
        <v>85</v>
      </c>
      <c r="H33" s="1152"/>
    </row>
    <row r="34" spans="1:8" ht="12.75">
      <c r="A34" s="20"/>
      <c r="B34" s="20"/>
      <c r="C34" s="20"/>
      <c r="D34" s="20"/>
      <c r="E34" s="20"/>
      <c r="F34" s="93"/>
      <c r="G34" s="93"/>
      <c r="H34" s="93"/>
    </row>
    <row r="35" spans="1:8" ht="12.75">
      <c r="A35" s="20"/>
      <c r="B35" s="20"/>
      <c r="C35" s="20"/>
      <c r="D35" s="20"/>
      <c r="E35" s="20"/>
      <c r="F35" s="93"/>
      <c r="G35" s="93"/>
      <c r="H35" s="93"/>
    </row>
    <row r="36" spans="1:8" ht="12.75">
      <c r="A36" s="20"/>
      <c r="B36" s="20"/>
      <c r="C36" s="20"/>
      <c r="D36" s="20"/>
      <c r="E36" s="20"/>
      <c r="F36" s="93"/>
      <c r="G36" s="93"/>
      <c r="H36" s="93"/>
    </row>
    <row r="37" spans="1:8" ht="12.75">
      <c r="A37" s="20"/>
      <c r="B37" s="20"/>
      <c r="C37" s="20"/>
      <c r="D37" s="20"/>
      <c r="E37" s="20"/>
      <c r="F37" s="93"/>
      <c r="G37" s="93"/>
      <c r="H37" s="93"/>
    </row>
    <row r="38" spans="1:8" ht="12.75">
      <c r="A38" s="20"/>
      <c r="B38" s="20"/>
      <c r="C38" s="20"/>
      <c r="D38" s="20"/>
      <c r="E38" s="20"/>
      <c r="F38" s="93"/>
      <c r="G38" s="93"/>
      <c r="H38" s="93"/>
    </row>
    <row r="39" spans="1:8" ht="12.75">
      <c r="A39" s="20"/>
      <c r="B39" s="20"/>
      <c r="C39" s="20"/>
      <c r="D39" s="20"/>
      <c r="E39" s="20"/>
      <c r="F39" s="93"/>
      <c r="G39" s="93"/>
      <c r="H39" s="93"/>
    </row>
    <row r="40" spans="1:8" ht="12.75">
      <c r="A40" s="20"/>
      <c r="B40" s="20"/>
      <c r="C40" s="20"/>
      <c r="D40" s="20"/>
      <c r="E40" s="20"/>
      <c r="F40" s="93"/>
      <c r="G40" s="93"/>
      <c r="H40" s="93"/>
    </row>
    <row r="41" spans="1:8" ht="12.75">
      <c r="A41" s="20"/>
      <c r="B41" s="20"/>
      <c r="C41" s="20"/>
      <c r="D41" s="20"/>
      <c r="E41" s="20"/>
      <c r="F41" s="93"/>
      <c r="G41" s="93"/>
      <c r="H41" s="93"/>
    </row>
    <row r="42" spans="1:8" ht="12.75">
      <c r="A42" s="20"/>
      <c r="B42" s="20"/>
      <c r="C42" s="20"/>
      <c r="D42" s="20"/>
      <c r="E42" s="20"/>
      <c r="F42" s="93"/>
      <c r="G42" s="93"/>
      <c r="H42" s="93"/>
    </row>
    <row r="43" spans="1:8" ht="12.75">
      <c r="A43" s="20"/>
      <c r="B43" s="20"/>
      <c r="C43" s="20"/>
      <c r="D43" s="20"/>
      <c r="E43" s="20"/>
      <c r="F43" s="20"/>
      <c r="G43" s="20"/>
      <c r="H43" s="20"/>
    </row>
  </sheetData>
  <mergeCells count="5">
    <mergeCell ref="G33:H33"/>
    <mergeCell ref="G1:H1"/>
    <mergeCell ref="E2:F2"/>
    <mergeCell ref="A3:G3"/>
    <mergeCell ref="G31:H31"/>
  </mergeCells>
  <printOptions horizontalCentered="1"/>
  <pageMargins left="0.5905511811023623" right="0.3937007874015748" top="0.3937007874015748" bottom="0.1968503937007874" header="0.5118110236220472" footer="0.5118110236220472"/>
  <pageSetup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C1">
      <selection activeCell="M10" sqref="M10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12.625" style="0" customWidth="1"/>
    <col min="4" max="4" width="12.00390625" style="0" customWidth="1"/>
    <col min="5" max="6" width="11.75390625" style="0" customWidth="1"/>
    <col min="7" max="7" width="11.125" style="0" customWidth="1"/>
    <col min="8" max="8" width="11.75390625" style="0" customWidth="1"/>
    <col min="9" max="9" width="12.375" style="0" customWidth="1"/>
    <col min="10" max="10" width="11.125" style="0" customWidth="1"/>
    <col min="11" max="11" width="10.125" style="0" customWidth="1"/>
    <col min="12" max="12" width="11.875" style="0" customWidth="1"/>
    <col min="13" max="13" width="12.375" style="0" customWidth="1"/>
    <col min="14" max="14" width="9.00390625" style="0" customWidth="1"/>
  </cols>
  <sheetData>
    <row r="1" spans="4:13" ht="12.75">
      <c r="D1" s="1154"/>
      <c r="E1" s="1154"/>
      <c r="F1" s="1154"/>
      <c r="G1" s="1154"/>
      <c r="H1" s="1154"/>
      <c r="I1" s="1154"/>
      <c r="J1" s="1154"/>
      <c r="K1" s="1154"/>
      <c r="L1" s="1154"/>
      <c r="M1" s="1154"/>
    </row>
    <row r="2" spans="3:13" ht="21" customHeight="1">
      <c r="C2" s="1155" t="s">
        <v>974</v>
      </c>
      <c r="D2" s="1155"/>
      <c r="E2" s="1155"/>
      <c r="F2" s="1155"/>
      <c r="G2" s="1155"/>
      <c r="H2" s="1155"/>
      <c r="I2" s="1155"/>
      <c r="J2" s="1155"/>
      <c r="K2" s="1155"/>
      <c r="L2" s="1155"/>
      <c r="M2" s="1155"/>
    </row>
    <row r="3" spans="3:13" ht="21" customHeight="1">
      <c r="C3" s="56"/>
      <c r="D3" s="339"/>
      <c r="E3" s="339"/>
      <c r="F3" s="339"/>
      <c r="G3" s="339"/>
      <c r="H3" s="56"/>
      <c r="I3" s="56"/>
      <c r="J3" s="56"/>
      <c r="K3" s="56"/>
      <c r="L3" s="56"/>
      <c r="M3" s="56"/>
    </row>
    <row r="4" spans="3:13" ht="12.75"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</row>
    <row r="5" spans="1:13" ht="28.5" customHeight="1">
      <c r="A5" s="1156" t="s">
        <v>559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  <c r="M5" s="1156"/>
    </row>
    <row r="6" spans="1:13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customHeight="1" thickBot="1">
      <c r="A7" s="1158" t="s">
        <v>853</v>
      </c>
      <c r="B7" s="1160" t="s">
        <v>844</v>
      </c>
      <c r="C7" s="1162" t="s">
        <v>157</v>
      </c>
      <c r="D7" s="1172" t="s">
        <v>850</v>
      </c>
      <c r="E7" s="1173"/>
      <c r="F7" s="1174" t="s">
        <v>561</v>
      </c>
      <c r="G7" s="1175"/>
      <c r="H7" s="1175"/>
      <c r="I7" s="1176"/>
      <c r="J7" s="1168" t="s">
        <v>562</v>
      </c>
      <c r="K7" s="1170" t="s">
        <v>563</v>
      </c>
      <c r="L7" s="1166" t="s">
        <v>994</v>
      </c>
      <c r="M7" s="1164" t="s">
        <v>987</v>
      </c>
    </row>
    <row r="8" spans="1:13" ht="69.75" customHeight="1">
      <c r="A8" s="1159"/>
      <c r="B8" s="1161"/>
      <c r="C8" s="1163"/>
      <c r="D8" s="720" t="s">
        <v>560</v>
      </c>
      <c r="E8" s="728" t="s">
        <v>1084</v>
      </c>
      <c r="F8" s="732" t="s">
        <v>741</v>
      </c>
      <c r="G8" s="721" t="s">
        <v>742</v>
      </c>
      <c r="H8" s="720" t="s">
        <v>156</v>
      </c>
      <c r="I8" s="722" t="s">
        <v>1084</v>
      </c>
      <c r="J8" s="1169"/>
      <c r="K8" s="1171"/>
      <c r="L8" s="1167"/>
      <c r="M8" s="1165"/>
    </row>
    <row r="9" spans="1:14" ht="14.25" customHeight="1">
      <c r="A9" s="313">
        <v>1</v>
      </c>
      <c r="B9" s="309">
        <v>2</v>
      </c>
      <c r="C9" s="310">
        <v>3</v>
      </c>
      <c r="D9" s="309">
        <v>4</v>
      </c>
      <c r="E9" s="729">
        <v>5</v>
      </c>
      <c r="F9" s="733">
        <v>6</v>
      </c>
      <c r="G9" s="309">
        <v>7</v>
      </c>
      <c r="H9" s="309">
        <v>8</v>
      </c>
      <c r="I9" s="693">
        <v>9</v>
      </c>
      <c r="J9" s="735">
        <v>10</v>
      </c>
      <c r="K9" s="738">
        <v>11</v>
      </c>
      <c r="L9" s="731">
        <v>12</v>
      </c>
      <c r="M9" s="345">
        <v>13</v>
      </c>
      <c r="N9" s="719"/>
    </row>
    <row r="10" spans="1:13" ht="48" customHeight="1" thickBot="1">
      <c r="A10" s="723" t="s">
        <v>584</v>
      </c>
      <c r="B10" s="724" t="s">
        <v>993</v>
      </c>
      <c r="C10" s="725">
        <v>23887.66</v>
      </c>
      <c r="D10" s="726">
        <v>442996</v>
      </c>
      <c r="E10" s="730">
        <v>58000</v>
      </c>
      <c r="F10" s="734">
        <v>2027.55</v>
      </c>
      <c r="G10" s="725">
        <v>24956.13</v>
      </c>
      <c r="H10" s="725">
        <v>227442.99</v>
      </c>
      <c r="I10" s="727">
        <v>44422</v>
      </c>
      <c r="J10" s="736">
        <v>442996</v>
      </c>
      <c r="K10" s="739">
        <v>257602.96</v>
      </c>
      <c r="L10" s="737">
        <v>14983.65</v>
      </c>
      <c r="M10" s="727">
        <f>F10+G10-L10</f>
        <v>12000.03</v>
      </c>
    </row>
    <row r="13" spans="10:12" ht="12.75">
      <c r="J13" s="960" t="s">
        <v>84</v>
      </c>
      <c r="K13" s="960"/>
      <c r="L13" s="648"/>
    </row>
    <row r="15" spans="10:12" ht="12.75">
      <c r="J15" s="960" t="s">
        <v>85</v>
      </c>
      <c r="K15" s="960"/>
      <c r="L15" s="648"/>
    </row>
  </sheetData>
  <mergeCells count="15">
    <mergeCell ref="L7:L8"/>
    <mergeCell ref="J7:J8"/>
    <mergeCell ref="K7:K8"/>
    <mergeCell ref="D7:E7"/>
    <mergeCell ref="F7:I7"/>
    <mergeCell ref="J13:K13"/>
    <mergeCell ref="J15:K15"/>
    <mergeCell ref="D1:M1"/>
    <mergeCell ref="C2:M2"/>
    <mergeCell ref="A5:M5"/>
    <mergeCell ref="C4:M4"/>
    <mergeCell ref="A7:A8"/>
    <mergeCell ref="B7:B8"/>
    <mergeCell ref="C7:C8"/>
    <mergeCell ref="M7:M8"/>
  </mergeCells>
  <printOptions/>
  <pageMargins left="0" right="0" top="0.984251968503937" bottom="0.984251968503937" header="0.5118110236220472" footer="0.5118110236220472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2">
      <selection activeCell="H15" sqref="H15"/>
    </sheetView>
  </sheetViews>
  <sheetFormatPr defaultColWidth="9.00390625" defaultRowHeight="12.75"/>
  <cols>
    <col min="1" max="1" width="4.625" style="0" customWidth="1"/>
    <col min="2" max="2" width="41.25390625" style="0" customWidth="1"/>
    <col min="3" max="3" width="14.25390625" style="0" customWidth="1"/>
    <col min="4" max="4" width="8.875" style="0" hidden="1" customWidth="1"/>
    <col min="5" max="5" width="14.00390625" style="0" customWidth="1"/>
    <col min="6" max="6" width="13.25390625" style="0" customWidth="1"/>
    <col min="7" max="7" width="14.25390625" style="0" customWidth="1"/>
    <col min="8" max="8" width="13.375" style="0" customWidth="1"/>
    <col min="9" max="9" width="14.25390625" style="0" customWidth="1"/>
    <col min="10" max="10" width="9.00390625" style="0" customWidth="1"/>
  </cols>
  <sheetData>
    <row r="1" spans="5:9" ht="12.75">
      <c r="E1" s="1154"/>
      <c r="F1" s="1154"/>
      <c r="G1" s="1154"/>
      <c r="H1" s="1154"/>
      <c r="I1" s="1154"/>
    </row>
    <row r="2" spans="3:9" ht="21" customHeight="1">
      <c r="C2" s="1155" t="s">
        <v>373</v>
      </c>
      <c r="D2" s="1155"/>
      <c r="E2" s="1155"/>
      <c r="F2" s="1155"/>
      <c r="G2" s="1155"/>
      <c r="H2" s="1155"/>
      <c r="I2" s="1155"/>
    </row>
    <row r="3" spans="3:9" ht="21" customHeight="1">
      <c r="C3" s="56"/>
      <c r="D3" s="56"/>
      <c r="E3" s="339"/>
      <c r="F3" s="56"/>
      <c r="G3" s="56"/>
      <c r="H3" s="56"/>
      <c r="I3" s="56"/>
    </row>
    <row r="4" spans="3:9" ht="12.75">
      <c r="C4" s="1157"/>
      <c r="D4" s="1157"/>
      <c r="E4" s="1157"/>
      <c r="F4" s="1157"/>
      <c r="G4" s="1157"/>
      <c r="H4" s="1157"/>
      <c r="I4" s="1157"/>
    </row>
    <row r="5" spans="1:9" ht="28.5" customHeight="1">
      <c r="A5" s="1156" t="s">
        <v>564</v>
      </c>
      <c r="B5" s="1156"/>
      <c r="C5" s="1156"/>
      <c r="D5" s="1156"/>
      <c r="E5" s="1156"/>
      <c r="F5" s="1156"/>
      <c r="G5" s="1156"/>
      <c r="H5" s="1156"/>
      <c r="I5" s="1156"/>
    </row>
    <row r="6" spans="1:9" ht="13.5" thickBot="1">
      <c r="A6" s="11"/>
      <c r="B6" s="11"/>
      <c r="C6" s="11"/>
      <c r="D6" s="11"/>
      <c r="E6" s="11"/>
      <c r="F6" s="11"/>
      <c r="G6" s="11"/>
      <c r="H6" s="11"/>
      <c r="I6" s="11"/>
    </row>
    <row r="7" spans="1:9" ht="53.25" customHeight="1">
      <c r="A7" s="295" t="s">
        <v>853</v>
      </c>
      <c r="B7" s="296" t="s">
        <v>844</v>
      </c>
      <c r="C7" s="340" t="s">
        <v>918</v>
      </c>
      <c r="D7" s="340"/>
      <c r="E7" s="340" t="s">
        <v>565</v>
      </c>
      <c r="F7" s="340" t="s">
        <v>566</v>
      </c>
      <c r="G7" s="340" t="s">
        <v>567</v>
      </c>
      <c r="H7" s="340" t="s">
        <v>532</v>
      </c>
      <c r="I7" s="341" t="s">
        <v>919</v>
      </c>
    </row>
    <row r="8" spans="1:9" ht="14.25" customHeight="1">
      <c r="A8" s="313">
        <v>1</v>
      </c>
      <c r="B8" s="309">
        <v>2</v>
      </c>
      <c r="C8" s="310">
        <v>3</v>
      </c>
      <c r="D8" s="310"/>
      <c r="E8" s="309">
        <v>4</v>
      </c>
      <c r="F8" s="309">
        <v>5</v>
      </c>
      <c r="G8" s="309">
        <v>6</v>
      </c>
      <c r="H8" s="309">
        <v>7</v>
      </c>
      <c r="I8" s="345">
        <v>8</v>
      </c>
    </row>
    <row r="9" spans="1:9" ht="24" customHeight="1">
      <c r="A9" s="342" t="s">
        <v>577</v>
      </c>
      <c r="B9" s="87" t="s">
        <v>1031</v>
      </c>
      <c r="C9" s="350">
        <f aca="true" t="shared" si="0" ref="C9:I9">C10+C11+C12+C13+C14+C15</f>
        <v>0</v>
      </c>
      <c r="D9" s="238">
        <f t="shared" si="0"/>
        <v>12743</v>
      </c>
      <c r="E9" s="238">
        <f t="shared" si="0"/>
        <v>289510</v>
      </c>
      <c r="F9" s="350">
        <f t="shared" si="0"/>
        <v>235543.25</v>
      </c>
      <c r="G9" s="238">
        <f t="shared" si="0"/>
        <v>289010</v>
      </c>
      <c r="H9" s="350">
        <f t="shared" si="0"/>
        <v>107227.66</v>
      </c>
      <c r="I9" s="354">
        <f t="shared" si="0"/>
        <v>128315.59</v>
      </c>
    </row>
    <row r="10" spans="1:9" ht="21" customHeight="1">
      <c r="A10" s="346" t="s">
        <v>584</v>
      </c>
      <c r="B10" s="6" t="s">
        <v>675</v>
      </c>
      <c r="C10" s="351">
        <v>0</v>
      </c>
      <c r="D10" s="239">
        <v>2200</v>
      </c>
      <c r="E10" s="239">
        <v>97620</v>
      </c>
      <c r="F10" s="351">
        <v>60574.18</v>
      </c>
      <c r="G10" s="239">
        <v>97120</v>
      </c>
      <c r="H10" s="351">
        <v>46637.13</v>
      </c>
      <c r="I10" s="355">
        <f aca="true" t="shared" si="1" ref="I10:I15">C10+F10+-H10</f>
        <v>13937.050000000003</v>
      </c>
    </row>
    <row r="11" spans="1:9" ht="27.75" customHeight="1">
      <c r="A11" s="32">
        <v>2</v>
      </c>
      <c r="B11" s="6" t="s">
        <v>0</v>
      </c>
      <c r="C11" s="351">
        <v>0</v>
      </c>
      <c r="D11" s="239">
        <v>6009</v>
      </c>
      <c r="E11" s="239">
        <v>84300</v>
      </c>
      <c r="F11" s="351">
        <v>72474.37</v>
      </c>
      <c r="G11" s="239">
        <v>84300</v>
      </c>
      <c r="H11" s="351">
        <v>57883.46</v>
      </c>
      <c r="I11" s="355">
        <f t="shared" si="1"/>
        <v>14590.909999999996</v>
      </c>
    </row>
    <row r="12" spans="1:9" ht="28.5" customHeight="1">
      <c r="A12" s="32">
        <v>3</v>
      </c>
      <c r="B12" s="6" t="s">
        <v>1111</v>
      </c>
      <c r="C12" s="351">
        <v>0</v>
      </c>
      <c r="D12" s="239">
        <v>0</v>
      </c>
      <c r="E12" s="239">
        <v>5540</v>
      </c>
      <c r="F12" s="351">
        <v>2302.41</v>
      </c>
      <c r="G12" s="239">
        <v>5540</v>
      </c>
      <c r="H12" s="351">
        <v>2205.52</v>
      </c>
      <c r="I12" s="355">
        <f t="shared" si="1"/>
        <v>96.88999999999987</v>
      </c>
    </row>
    <row r="13" spans="1:9" ht="24" customHeight="1">
      <c r="A13" s="32">
        <v>4</v>
      </c>
      <c r="B13" s="6" t="s">
        <v>854</v>
      </c>
      <c r="C13" s="351">
        <v>0</v>
      </c>
      <c r="D13" s="239">
        <v>4534</v>
      </c>
      <c r="E13" s="239">
        <v>2050</v>
      </c>
      <c r="F13" s="351">
        <v>516.29</v>
      </c>
      <c r="G13" s="239">
        <v>2050</v>
      </c>
      <c r="H13" s="351">
        <v>331.63</v>
      </c>
      <c r="I13" s="355">
        <f t="shared" si="1"/>
        <v>184.65999999999997</v>
      </c>
    </row>
    <row r="14" spans="1:9" ht="26.25" customHeight="1">
      <c r="A14" s="32">
        <v>5</v>
      </c>
      <c r="B14" s="6" t="s">
        <v>1085</v>
      </c>
      <c r="C14" s="351">
        <v>0</v>
      </c>
      <c r="D14" s="239"/>
      <c r="E14" s="239">
        <v>0</v>
      </c>
      <c r="F14" s="351">
        <v>0</v>
      </c>
      <c r="G14" s="239">
        <v>0</v>
      </c>
      <c r="H14" s="351">
        <v>0</v>
      </c>
      <c r="I14" s="355">
        <f t="shared" si="1"/>
        <v>0</v>
      </c>
    </row>
    <row r="15" spans="1:9" ht="29.25" customHeight="1" thickBot="1">
      <c r="A15" s="343">
        <v>6</v>
      </c>
      <c r="B15" s="344" t="s">
        <v>677</v>
      </c>
      <c r="C15" s="353">
        <v>0</v>
      </c>
      <c r="D15" s="321"/>
      <c r="E15" s="321">
        <v>100000</v>
      </c>
      <c r="F15" s="353">
        <v>99676</v>
      </c>
      <c r="G15" s="321">
        <v>100000</v>
      </c>
      <c r="H15" s="353">
        <v>169.92</v>
      </c>
      <c r="I15" s="356">
        <f t="shared" si="1"/>
        <v>99506.08</v>
      </c>
    </row>
    <row r="18" spans="8:9" ht="12.75">
      <c r="H18" s="960" t="s">
        <v>84</v>
      </c>
      <c r="I18" s="960"/>
    </row>
    <row r="20" spans="8:9" ht="12.75">
      <c r="H20" s="960" t="s">
        <v>85</v>
      </c>
      <c r="I20" s="960"/>
    </row>
  </sheetData>
  <mergeCells count="6">
    <mergeCell ref="H18:I18"/>
    <mergeCell ref="H20:I20"/>
    <mergeCell ref="E1:I1"/>
    <mergeCell ref="C2:I2"/>
    <mergeCell ref="A5:I5"/>
    <mergeCell ref="C4:I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4">
      <selection activeCell="D30" sqref="D30:E30"/>
    </sheetView>
  </sheetViews>
  <sheetFormatPr defaultColWidth="9.00390625" defaultRowHeight="12.75"/>
  <cols>
    <col min="1" max="1" width="7.375" style="0" customWidth="1"/>
    <col min="2" max="2" width="36.125" style="0" customWidth="1"/>
    <col min="3" max="3" width="16.375" style="0" customWidth="1"/>
    <col min="4" max="4" width="19.75390625" style="0" customWidth="1"/>
    <col min="5" max="5" width="15.75390625" style="0" customWidth="1"/>
  </cols>
  <sheetData>
    <row r="1" spans="3:5" ht="20.25" customHeight="1">
      <c r="C1" s="64"/>
      <c r="D1" s="64"/>
      <c r="E1" s="64"/>
    </row>
    <row r="2" spans="3:5" ht="20.25" customHeight="1">
      <c r="C2" s="64"/>
      <c r="D2" s="290" t="s">
        <v>374</v>
      </c>
      <c r="E2" s="64"/>
    </row>
    <row r="3" spans="1:5" ht="54.75" customHeight="1">
      <c r="A3" s="1085" t="s">
        <v>568</v>
      </c>
      <c r="B3" s="1085"/>
      <c r="C3" s="1085"/>
      <c r="D3" s="1085"/>
      <c r="E3" s="1085"/>
    </row>
    <row r="4" spans="1:5" ht="15.75">
      <c r="A4" s="26"/>
      <c r="B4" s="26"/>
      <c r="C4" s="1"/>
      <c r="D4" s="1"/>
      <c r="E4" s="1"/>
    </row>
    <row r="5" spans="3:5" ht="13.5" thickBot="1">
      <c r="C5" s="13"/>
      <c r="D5" s="13"/>
      <c r="E5" s="13"/>
    </row>
    <row r="6" spans="1:5" ht="46.5" customHeight="1">
      <c r="A6" s="229" t="s">
        <v>574</v>
      </c>
      <c r="B6" s="230" t="s">
        <v>844</v>
      </c>
      <c r="C6" s="348" t="s">
        <v>550</v>
      </c>
      <c r="D6" s="348" t="s">
        <v>569</v>
      </c>
      <c r="E6" s="349" t="s">
        <v>1035</v>
      </c>
    </row>
    <row r="7" spans="1:5" ht="25.5">
      <c r="A7" s="233" t="s">
        <v>577</v>
      </c>
      <c r="B7" s="87" t="s">
        <v>845</v>
      </c>
      <c r="C7" s="238">
        <f>C8+C9-C10</f>
        <v>33231</v>
      </c>
      <c r="D7" s="649">
        <f>D8+D9-D10</f>
        <v>33230.61</v>
      </c>
      <c r="E7" s="335">
        <f>D7/C7</f>
        <v>0.9999882639703891</v>
      </c>
    </row>
    <row r="8" spans="1:5" ht="12.75">
      <c r="A8" s="18" t="s">
        <v>584</v>
      </c>
      <c r="B8" s="509" t="s">
        <v>846</v>
      </c>
      <c r="C8" s="505">
        <v>33231</v>
      </c>
      <c r="D8" s="506">
        <v>33230.61</v>
      </c>
      <c r="E8" s="507">
        <f>D8/C8</f>
        <v>0.9999882639703891</v>
      </c>
    </row>
    <row r="9" spans="1:5" ht="12.75">
      <c r="A9" s="18" t="s">
        <v>585</v>
      </c>
      <c r="B9" s="509" t="s">
        <v>847</v>
      </c>
      <c r="C9" s="505">
        <v>0</v>
      </c>
      <c r="D9" s="506"/>
      <c r="E9" s="507">
        <v>0</v>
      </c>
    </row>
    <row r="10" spans="1:5" ht="12.75">
      <c r="A10" s="18" t="s">
        <v>587</v>
      </c>
      <c r="B10" s="509" t="s">
        <v>848</v>
      </c>
      <c r="C10" s="505">
        <v>0</v>
      </c>
      <c r="D10" s="506"/>
      <c r="E10" s="507">
        <v>0</v>
      </c>
    </row>
    <row r="11" spans="1:5" ht="12.75">
      <c r="A11" s="18" t="s">
        <v>589</v>
      </c>
      <c r="B11" s="509" t="s">
        <v>849</v>
      </c>
      <c r="C11" s="505">
        <v>0</v>
      </c>
      <c r="D11" s="506"/>
      <c r="E11" s="507">
        <v>0</v>
      </c>
    </row>
    <row r="12" spans="1:5" ht="18.75" customHeight="1">
      <c r="A12" s="233" t="s">
        <v>579</v>
      </c>
      <c r="B12" s="87" t="s">
        <v>850</v>
      </c>
      <c r="C12" s="238">
        <f>C13</f>
        <v>90000</v>
      </c>
      <c r="D12" s="350">
        <f>D13</f>
        <v>46958.45</v>
      </c>
      <c r="E12" s="336">
        <f aca="true" t="shared" si="0" ref="E12:E26">D12/C12</f>
        <v>0.5217605555555556</v>
      </c>
    </row>
    <row r="13" spans="1:5" ht="26.25" customHeight="1">
      <c r="A13" s="18" t="s">
        <v>584</v>
      </c>
      <c r="B13" s="235" t="s">
        <v>905</v>
      </c>
      <c r="C13" s="505">
        <v>90000</v>
      </c>
      <c r="D13" s="506">
        <v>46958.45</v>
      </c>
      <c r="E13" s="507">
        <f t="shared" si="0"/>
        <v>0.5217605555555556</v>
      </c>
    </row>
    <row r="14" spans="1:5" ht="21" customHeight="1">
      <c r="A14" s="233" t="s">
        <v>582</v>
      </c>
      <c r="B14" s="87" t="s">
        <v>496</v>
      </c>
      <c r="C14" s="238">
        <f>C15+C22</f>
        <v>122000</v>
      </c>
      <c r="D14" s="350">
        <f>D15+D22</f>
        <v>30050.25</v>
      </c>
      <c r="E14" s="334">
        <f t="shared" si="0"/>
        <v>0.24631352459016392</v>
      </c>
    </row>
    <row r="15" spans="1:5" ht="21" customHeight="1">
      <c r="A15" s="232" t="s">
        <v>584</v>
      </c>
      <c r="B15" s="3" t="s">
        <v>851</v>
      </c>
      <c r="C15" s="277">
        <f>SUM(C16:C21)</f>
        <v>52000</v>
      </c>
      <c r="D15" s="352">
        <f>SUM(D16:D21)</f>
        <v>10520.25</v>
      </c>
      <c r="E15" s="504">
        <f t="shared" si="0"/>
        <v>0.2023125</v>
      </c>
    </row>
    <row r="16" spans="1:5" ht="47.25" customHeight="1">
      <c r="A16" s="18"/>
      <c r="B16" s="235" t="s">
        <v>1075</v>
      </c>
      <c r="C16" s="505">
        <v>20000</v>
      </c>
      <c r="D16" s="506">
        <v>3670</v>
      </c>
      <c r="E16" s="507">
        <f t="shared" si="0"/>
        <v>0.1835</v>
      </c>
    </row>
    <row r="17" spans="1:5" ht="50.25" customHeight="1">
      <c r="A17" s="18"/>
      <c r="B17" s="235" t="s">
        <v>1074</v>
      </c>
      <c r="C17" s="505">
        <v>7000</v>
      </c>
      <c r="D17" s="506">
        <v>2000</v>
      </c>
      <c r="E17" s="507">
        <f t="shared" si="0"/>
        <v>0.2857142857142857</v>
      </c>
    </row>
    <row r="18" spans="1:5" ht="26.25" customHeight="1">
      <c r="A18" s="18"/>
      <c r="B18" s="235" t="s">
        <v>1073</v>
      </c>
      <c r="C18" s="505">
        <v>10000</v>
      </c>
      <c r="D18" s="506">
        <v>3764.69</v>
      </c>
      <c r="E18" s="507">
        <f t="shared" si="0"/>
        <v>0.376469</v>
      </c>
    </row>
    <row r="19" spans="1:5" ht="17.25" customHeight="1">
      <c r="A19" s="18"/>
      <c r="B19" s="235" t="s">
        <v>1072</v>
      </c>
      <c r="C19" s="505">
        <v>8000</v>
      </c>
      <c r="D19" s="506">
        <v>326.8</v>
      </c>
      <c r="E19" s="507">
        <f t="shared" si="0"/>
        <v>0.040850000000000004</v>
      </c>
    </row>
    <row r="20" spans="1:5" ht="17.25" customHeight="1">
      <c r="A20" s="18"/>
      <c r="B20" s="235" t="s">
        <v>1071</v>
      </c>
      <c r="C20" s="505">
        <v>3000</v>
      </c>
      <c r="D20" s="506">
        <v>200</v>
      </c>
      <c r="E20" s="507">
        <f t="shared" si="0"/>
        <v>0.06666666666666667</v>
      </c>
    </row>
    <row r="21" spans="1:5" ht="17.25" customHeight="1">
      <c r="A21" s="18"/>
      <c r="B21" s="235" t="s">
        <v>1076</v>
      </c>
      <c r="C21" s="505">
        <v>4000</v>
      </c>
      <c r="D21" s="506">
        <v>558.76</v>
      </c>
      <c r="E21" s="507">
        <f t="shared" si="0"/>
        <v>0.13969</v>
      </c>
    </row>
    <row r="22" spans="1:5" ht="21" customHeight="1">
      <c r="A22" s="232" t="s">
        <v>585</v>
      </c>
      <c r="B22" s="3" t="s">
        <v>862</v>
      </c>
      <c r="C22" s="277">
        <f>C23+C24</f>
        <v>70000</v>
      </c>
      <c r="D22" s="277">
        <f>D23+D24</f>
        <v>19530</v>
      </c>
      <c r="E22" s="504">
        <f t="shared" si="0"/>
        <v>0.279</v>
      </c>
    </row>
    <row r="23" spans="1:5" ht="21" customHeight="1">
      <c r="A23" s="228"/>
      <c r="B23" s="227" t="s">
        <v>1077</v>
      </c>
      <c r="C23" s="236">
        <v>10000</v>
      </c>
      <c r="D23" s="403">
        <v>0</v>
      </c>
      <c r="E23" s="508">
        <f t="shared" si="0"/>
        <v>0</v>
      </c>
    </row>
    <row r="24" spans="1:5" ht="24">
      <c r="A24" s="228"/>
      <c r="B24" s="227" t="s">
        <v>861</v>
      </c>
      <c r="C24" s="236">
        <v>60000</v>
      </c>
      <c r="D24" s="403">
        <v>19530</v>
      </c>
      <c r="E24" s="508">
        <f t="shared" si="0"/>
        <v>0.3255</v>
      </c>
    </row>
    <row r="25" spans="1:5" ht="12.75">
      <c r="A25" s="233" t="s">
        <v>801</v>
      </c>
      <c r="B25" s="87" t="s">
        <v>852</v>
      </c>
      <c r="C25" s="238">
        <f>C7+C12-C14</f>
        <v>1231</v>
      </c>
      <c r="D25" s="350">
        <f>D7+D12-D14</f>
        <v>50138.81</v>
      </c>
      <c r="E25" s="336">
        <f t="shared" si="0"/>
        <v>40.730146222583265</v>
      </c>
    </row>
    <row r="26" spans="1:5" ht="12.75">
      <c r="A26" s="18" t="s">
        <v>584</v>
      </c>
      <c r="B26" s="509" t="s">
        <v>846</v>
      </c>
      <c r="C26" s="505">
        <f>C25</f>
        <v>1231</v>
      </c>
      <c r="D26" s="506">
        <v>50188.81</v>
      </c>
      <c r="E26" s="507">
        <f t="shared" si="0"/>
        <v>40.77076360682372</v>
      </c>
    </row>
    <row r="27" spans="1:5" ht="12.75">
      <c r="A27" s="18" t="s">
        <v>585</v>
      </c>
      <c r="B27" s="509" t="s">
        <v>847</v>
      </c>
      <c r="C27" s="511">
        <v>0</v>
      </c>
      <c r="D27" s="506">
        <v>0</v>
      </c>
      <c r="E27" s="507">
        <v>0</v>
      </c>
    </row>
    <row r="28" spans="1:5" ht="13.5" thickBot="1">
      <c r="A28" s="14" t="s">
        <v>587</v>
      </c>
      <c r="B28" s="512" t="s">
        <v>848</v>
      </c>
      <c r="C28" s="513">
        <v>0</v>
      </c>
      <c r="D28" s="514">
        <v>50</v>
      </c>
      <c r="E28" s="515">
        <v>0</v>
      </c>
    </row>
    <row r="29" ht="21" customHeight="1"/>
    <row r="30" spans="4:5" ht="12.75">
      <c r="D30" s="960" t="s">
        <v>84</v>
      </c>
      <c r="E30" s="960"/>
    </row>
    <row r="32" spans="4:5" ht="12.75">
      <c r="D32" s="960" t="s">
        <v>85</v>
      </c>
      <c r="E32" s="960"/>
    </row>
    <row r="33" ht="10.5" customHeight="1"/>
    <row r="34" ht="12.75" hidden="1"/>
    <row r="35" ht="12.75" hidden="1"/>
  </sheetData>
  <mergeCells count="3">
    <mergeCell ref="D30:E30"/>
    <mergeCell ref="A3:E3"/>
    <mergeCell ref="D32:E3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3">
      <selection activeCell="D29" sqref="D29"/>
    </sheetView>
  </sheetViews>
  <sheetFormatPr defaultColWidth="9.00390625" defaultRowHeight="12.75"/>
  <cols>
    <col min="1" max="1" width="5.125" style="0" customWidth="1"/>
    <col min="2" max="2" width="36.875" style="0" customWidth="1"/>
    <col min="3" max="3" width="18.00390625" style="0" customWidth="1"/>
    <col min="4" max="4" width="13.875" style="0" customWidth="1"/>
    <col min="5" max="5" width="14.125" style="0" customWidth="1"/>
  </cols>
  <sheetData>
    <row r="1" spans="3:5" ht="20.25" customHeight="1">
      <c r="C1" s="169"/>
      <c r="D1" s="169"/>
      <c r="E1" s="169"/>
    </row>
    <row r="2" spans="4:5" ht="12.75">
      <c r="D2" s="169" t="s">
        <v>1082</v>
      </c>
      <c r="E2" s="169"/>
    </row>
    <row r="3" spans="3:5" ht="12.75">
      <c r="C3" s="168"/>
      <c r="D3" s="168"/>
      <c r="E3" s="168"/>
    </row>
    <row r="4" spans="1:5" ht="25.5" customHeight="1">
      <c r="A4" s="1085" t="s">
        <v>570</v>
      </c>
      <c r="B4" s="1085"/>
      <c r="C4" s="1085"/>
      <c r="D4" s="1085"/>
      <c r="E4" s="1085"/>
    </row>
    <row r="5" spans="1:5" ht="13.5" customHeight="1">
      <c r="A5" s="1085"/>
      <c r="B5" s="1085"/>
      <c r="C5" s="1085"/>
      <c r="D5" s="1085"/>
      <c r="E5" s="1085"/>
    </row>
    <row r="6" spans="3:5" ht="13.5" thickBot="1">
      <c r="C6" s="29"/>
      <c r="D6" s="29"/>
      <c r="E6" s="29"/>
    </row>
    <row r="7" spans="1:5" ht="40.5" customHeight="1">
      <c r="A7" s="229" t="s">
        <v>574</v>
      </c>
      <c r="B7" s="230" t="s">
        <v>844</v>
      </c>
      <c r="C7" s="230" t="s">
        <v>550</v>
      </c>
      <c r="D7" s="348" t="s">
        <v>439</v>
      </c>
      <c r="E7" s="231" t="s">
        <v>1034</v>
      </c>
    </row>
    <row r="8" spans="1:5" ht="21.75" customHeight="1">
      <c r="A8" s="503" t="s">
        <v>577</v>
      </c>
      <c r="B8" s="517" t="s">
        <v>845</v>
      </c>
      <c r="C8" s="518">
        <f>C9+C10-C11</f>
        <v>319763</v>
      </c>
      <c r="D8" s="519">
        <f>D9+D10-D11</f>
        <v>319763.02</v>
      </c>
      <c r="E8" s="520">
        <f>D8/C8</f>
        <v>1.0000000625463235</v>
      </c>
    </row>
    <row r="9" spans="1:5" ht="15.75" customHeight="1">
      <c r="A9" s="18" t="s">
        <v>584</v>
      </c>
      <c r="B9" s="16" t="s">
        <v>846</v>
      </c>
      <c r="C9" s="505">
        <v>309558</v>
      </c>
      <c r="D9" s="506">
        <v>309557.88</v>
      </c>
      <c r="E9" s="507">
        <f aca="true" t="shared" si="0" ref="E9:E32">D9/C9</f>
        <v>0.9999996123505127</v>
      </c>
    </row>
    <row r="10" spans="1:5" ht="18.75" customHeight="1">
      <c r="A10" s="18" t="s">
        <v>585</v>
      </c>
      <c r="B10" s="16" t="s">
        <v>847</v>
      </c>
      <c r="C10" s="505">
        <v>10315</v>
      </c>
      <c r="D10" s="506">
        <v>10315.14</v>
      </c>
      <c r="E10" s="507">
        <f t="shared" si="0"/>
        <v>1.0000135724672805</v>
      </c>
    </row>
    <row r="11" spans="1:5" ht="17.25" customHeight="1">
      <c r="A11" s="18" t="s">
        <v>587</v>
      </c>
      <c r="B11" s="16" t="s">
        <v>848</v>
      </c>
      <c r="C11" s="505">
        <v>110</v>
      </c>
      <c r="D11" s="506">
        <v>110</v>
      </c>
      <c r="E11" s="507">
        <f t="shared" si="0"/>
        <v>1</v>
      </c>
    </row>
    <row r="12" spans="1:5" ht="16.5" customHeight="1">
      <c r="A12" s="18" t="s">
        <v>589</v>
      </c>
      <c r="B12" s="16" t="s">
        <v>849</v>
      </c>
      <c r="C12" s="505">
        <v>0</v>
      </c>
      <c r="D12" s="506">
        <v>0</v>
      </c>
      <c r="E12" s="507">
        <v>0</v>
      </c>
    </row>
    <row r="13" spans="1:5" ht="20.25" customHeight="1">
      <c r="A13" s="233" t="s">
        <v>579</v>
      </c>
      <c r="B13" s="87" t="s">
        <v>850</v>
      </c>
      <c r="C13" s="238">
        <f>C14+C15</f>
        <v>150000</v>
      </c>
      <c r="D13" s="350">
        <f>D14+D15</f>
        <v>91329.28</v>
      </c>
      <c r="E13" s="334">
        <f t="shared" si="0"/>
        <v>0.6088618666666666</v>
      </c>
    </row>
    <row r="14" spans="1:5" ht="16.5" customHeight="1">
      <c r="A14" s="18" t="s">
        <v>584</v>
      </c>
      <c r="B14" s="6" t="s">
        <v>859</v>
      </c>
      <c r="C14" s="505">
        <v>146000</v>
      </c>
      <c r="D14" s="506">
        <v>89571.4</v>
      </c>
      <c r="E14" s="507">
        <f t="shared" si="0"/>
        <v>0.6135027397260273</v>
      </c>
    </row>
    <row r="15" spans="1:5" ht="16.5" customHeight="1">
      <c r="A15" s="18">
        <v>2</v>
      </c>
      <c r="B15" s="6" t="s">
        <v>860</v>
      </c>
      <c r="C15" s="505">
        <v>4000</v>
      </c>
      <c r="D15" s="506">
        <v>1757.88</v>
      </c>
      <c r="E15" s="507">
        <f t="shared" si="0"/>
        <v>0.43947</v>
      </c>
    </row>
    <row r="16" spans="1:5" ht="18" customHeight="1">
      <c r="A16" s="233" t="s">
        <v>582</v>
      </c>
      <c r="B16" s="87" t="s">
        <v>496</v>
      </c>
      <c r="C16" s="238">
        <f>C17+C27</f>
        <v>433000</v>
      </c>
      <c r="D16" s="350">
        <f>D17+D27</f>
        <v>146673.65</v>
      </c>
      <c r="E16" s="334">
        <f t="shared" si="0"/>
        <v>0.3387382217090069</v>
      </c>
    </row>
    <row r="17" spans="1:5" ht="21" customHeight="1">
      <c r="A17" s="232" t="s">
        <v>584</v>
      </c>
      <c r="B17" s="3" t="s">
        <v>851</v>
      </c>
      <c r="C17" s="277">
        <f>C18+C21+C22+C23++C24+C25+C26</f>
        <v>383000</v>
      </c>
      <c r="D17" s="352">
        <f>D18+D21++D22+D23++D24+D25+D26</f>
        <v>146673.65</v>
      </c>
      <c r="E17" s="504">
        <f t="shared" si="0"/>
        <v>0.3829599216710183</v>
      </c>
    </row>
    <row r="18" spans="1:5" ht="17.25" customHeight="1">
      <c r="A18" s="18"/>
      <c r="B18" s="6" t="s">
        <v>895</v>
      </c>
      <c r="C18" s="505">
        <f>C19+C20</f>
        <v>30000</v>
      </c>
      <c r="D18" s="506">
        <f>D19+D20</f>
        <v>18266</v>
      </c>
      <c r="E18" s="507">
        <f t="shared" si="0"/>
        <v>0.6088666666666667</v>
      </c>
    </row>
    <row r="19" spans="1:5" ht="17.25" customHeight="1">
      <c r="A19" s="18"/>
      <c r="B19" s="16" t="s">
        <v>824</v>
      </c>
      <c r="C19" s="505">
        <v>15000</v>
      </c>
      <c r="D19" s="506">
        <v>9133</v>
      </c>
      <c r="E19" s="507">
        <f t="shared" si="0"/>
        <v>0.6088666666666667</v>
      </c>
    </row>
    <row r="20" spans="1:5" ht="17.25" customHeight="1">
      <c r="A20" s="18"/>
      <c r="B20" s="16" t="s">
        <v>825</v>
      </c>
      <c r="C20" s="505">
        <v>15000</v>
      </c>
      <c r="D20" s="506">
        <v>9133</v>
      </c>
      <c r="E20" s="507">
        <f t="shared" si="0"/>
        <v>0.6088666666666667</v>
      </c>
    </row>
    <row r="21" spans="1:5" ht="17.25" customHeight="1">
      <c r="A21" s="18"/>
      <c r="B21" s="6" t="s">
        <v>896</v>
      </c>
      <c r="C21" s="505">
        <v>30000</v>
      </c>
      <c r="D21" s="506">
        <v>11333.6</v>
      </c>
      <c r="E21" s="507">
        <f t="shared" si="0"/>
        <v>0.37778666666666666</v>
      </c>
    </row>
    <row r="22" spans="1:5" ht="16.5" customHeight="1">
      <c r="A22" s="18"/>
      <c r="B22" s="6" t="s">
        <v>897</v>
      </c>
      <c r="C22" s="505">
        <v>45000</v>
      </c>
      <c r="D22" s="506">
        <v>27575.93</v>
      </c>
      <c r="E22" s="507">
        <f t="shared" si="0"/>
        <v>0.6127984444444444</v>
      </c>
    </row>
    <row r="23" spans="1:5" ht="19.5" customHeight="1">
      <c r="A23" s="18"/>
      <c r="B23" s="6" t="s">
        <v>898</v>
      </c>
      <c r="C23" s="505">
        <v>244000</v>
      </c>
      <c r="D23" s="506">
        <v>81278.63</v>
      </c>
      <c r="E23" s="507">
        <f t="shared" si="0"/>
        <v>0.33310913934426234</v>
      </c>
    </row>
    <row r="24" spans="1:5" ht="29.25" customHeight="1">
      <c r="A24" s="18"/>
      <c r="B24" s="6" t="s">
        <v>336</v>
      </c>
      <c r="C24" s="505">
        <v>7000</v>
      </c>
      <c r="D24" s="506">
        <v>2307</v>
      </c>
      <c r="E24" s="507">
        <f t="shared" si="0"/>
        <v>0.32957142857142857</v>
      </c>
    </row>
    <row r="25" spans="1:5" ht="18" customHeight="1">
      <c r="A25" s="18"/>
      <c r="B25" s="6" t="s">
        <v>337</v>
      </c>
      <c r="C25" s="505">
        <v>7000</v>
      </c>
      <c r="D25" s="506">
        <v>1313.09</v>
      </c>
      <c r="E25" s="507">
        <f t="shared" si="0"/>
        <v>0.1875842857142857</v>
      </c>
    </row>
    <row r="26" spans="1:5" ht="18" customHeight="1">
      <c r="A26" s="18"/>
      <c r="B26" s="6" t="s">
        <v>338</v>
      </c>
      <c r="C26" s="505">
        <v>20000</v>
      </c>
      <c r="D26" s="506">
        <v>4599.4</v>
      </c>
      <c r="E26" s="507">
        <f t="shared" si="0"/>
        <v>0.22996999999999998</v>
      </c>
    </row>
    <row r="27" spans="1:5" ht="15.75" customHeight="1">
      <c r="A27" s="232" t="s">
        <v>585</v>
      </c>
      <c r="B27" s="17" t="s">
        <v>899</v>
      </c>
      <c r="C27" s="277">
        <f>C28</f>
        <v>50000</v>
      </c>
      <c r="D27" s="352">
        <f>D28</f>
        <v>0</v>
      </c>
      <c r="E27" s="504">
        <f t="shared" si="0"/>
        <v>0</v>
      </c>
    </row>
    <row r="28" spans="1:5" ht="27.75" customHeight="1">
      <c r="A28" s="18"/>
      <c r="B28" s="16" t="s">
        <v>900</v>
      </c>
      <c r="C28" s="505">
        <v>50000</v>
      </c>
      <c r="D28" s="506">
        <v>0</v>
      </c>
      <c r="E28" s="507">
        <f t="shared" si="0"/>
        <v>0</v>
      </c>
    </row>
    <row r="29" spans="1:5" ht="16.5" customHeight="1">
      <c r="A29" s="233" t="s">
        <v>598</v>
      </c>
      <c r="B29" s="87" t="s">
        <v>852</v>
      </c>
      <c r="C29" s="238">
        <f>C30+C31-C32</f>
        <v>36763</v>
      </c>
      <c r="D29" s="350">
        <f>D30+D31-D32</f>
        <v>264418.65</v>
      </c>
      <c r="E29" s="334">
        <f t="shared" si="0"/>
        <v>7.192521012975003</v>
      </c>
    </row>
    <row r="30" spans="1:5" ht="15.75" customHeight="1">
      <c r="A30" s="18" t="s">
        <v>584</v>
      </c>
      <c r="B30" s="16" t="s">
        <v>846</v>
      </c>
      <c r="C30" s="505">
        <v>32763</v>
      </c>
      <c r="D30" s="506">
        <v>262043.87</v>
      </c>
      <c r="E30" s="507">
        <f t="shared" si="0"/>
        <v>7.99816469798248</v>
      </c>
    </row>
    <row r="31" spans="1:5" ht="15" customHeight="1">
      <c r="A31" s="18" t="s">
        <v>585</v>
      </c>
      <c r="B31" s="16" t="s">
        <v>847</v>
      </c>
      <c r="C31" s="505">
        <v>5000</v>
      </c>
      <c r="D31" s="506">
        <v>11918.78</v>
      </c>
      <c r="E31" s="507">
        <f t="shared" si="0"/>
        <v>2.383756</v>
      </c>
    </row>
    <row r="32" spans="1:5" ht="15" customHeight="1" thickBot="1">
      <c r="A32" s="14" t="s">
        <v>587</v>
      </c>
      <c r="B32" s="347" t="s">
        <v>848</v>
      </c>
      <c r="C32" s="516">
        <v>1000</v>
      </c>
      <c r="D32" s="514">
        <v>9544</v>
      </c>
      <c r="E32" s="515">
        <f t="shared" si="0"/>
        <v>9.544</v>
      </c>
    </row>
    <row r="35" spans="4:5" ht="12.75">
      <c r="D35" s="960" t="s">
        <v>84</v>
      </c>
      <c r="E35" s="960"/>
    </row>
    <row r="37" spans="4:5" ht="12.75">
      <c r="D37" s="960" t="s">
        <v>85</v>
      </c>
      <c r="E37" s="960"/>
    </row>
    <row r="40" spans="1:5" ht="12.75" hidden="1">
      <c r="A40" s="12"/>
      <c r="B40" s="12"/>
      <c r="C40" s="1178"/>
      <c r="D40" s="33"/>
      <c r="E40" s="33"/>
    </row>
    <row r="41" spans="1:5" ht="12" customHeight="1" hidden="1">
      <c r="A41" s="12"/>
      <c r="B41" s="12"/>
      <c r="C41" s="1178"/>
      <c r="D41" s="33"/>
      <c r="E41" s="33"/>
    </row>
    <row r="42" spans="1:5" ht="14.25" customHeight="1">
      <c r="A42" s="1177"/>
      <c r="B42" s="1177"/>
      <c r="C42" s="12"/>
      <c r="D42" s="12"/>
      <c r="E42" s="12"/>
    </row>
    <row r="43" spans="1:5" ht="15.75">
      <c r="A43" s="34"/>
      <c r="B43" s="34"/>
      <c r="C43" s="33"/>
      <c r="D43" s="33"/>
      <c r="E43" s="33"/>
    </row>
    <row r="44" spans="1:5" ht="12.75">
      <c r="A44" s="12"/>
      <c r="B44" s="12"/>
      <c r="C44" s="35"/>
      <c r="D44" s="35"/>
      <c r="E44" s="35"/>
    </row>
    <row r="45" spans="1:5" ht="12.75">
      <c r="A45" s="24"/>
      <c r="B45" s="24"/>
      <c r="C45" s="31"/>
      <c r="D45" s="31"/>
      <c r="E45" s="31"/>
    </row>
    <row r="46" spans="1:5" ht="12.75">
      <c r="A46" s="24"/>
      <c r="B46" s="21"/>
      <c r="C46" s="21"/>
      <c r="D46" s="21"/>
      <c r="E46" s="21"/>
    </row>
    <row r="47" spans="1:5" ht="12.75">
      <c r="A47" s="27"/>
      <c r="B47" s="36"/>
      <c r="C47" s="12"/>
      <c r="D47" s="12"/>
      <c r="E47" s="12"/>
    </row>
    <row r="48" spans="1:5" ht="12.75">
      <c r="A48" s="27"/>
      <c r="B48" s="36"/>
      <c r="C48" s="12"/>
      <c r="D48" s="12"/>
      <c r="E48" s="12"/>
    </row>
    <row r="49" spans="1:5" ht="12.75">
      <c r="A49" s="27"/>
      <c r="B49" s="36"/>
      <c r="C49" s="12"/>
      <c r="D49" s="12"/>
      <c r="E49" s="12"/>
    </row>
    <row r="50" spans="1:5" ht="12.75">
      <c r="A50" s="27"/>
      <c r="B50" s="36"/>
      <c r="C50" s="12"/>
      <c r="D50" s="12"/>
      <c r="E50" s="12"/>
    </row>
    <row r="51" spans="1:5" ht="12.75">
      <c r="A51" s="24"/>
      <c r="B51" s="21"/>
      <c r="C51" s="21"/>
      <c r="D51" s="21"/>
      <c r="E51" s="21"/>
    </row>
    <row r="52" spans="1:5" ht="12.75">
      <c r="A52" s="27"/>
      <c r="B52" s="12"/>
      <c r="C52" s="12"/>
      <c r="D52" s="12"/>
      <c r="E52" s="12"/>
    </row>
    <row r="53" spans="1:5" ht="12.75">
      <c r="A53" s="24"/>
      <c r="B53" s="21"/>
      <c r="C53" s="21"/>
      <c r="D53" s="21"/>
      <c r="E53" s="21"/>
    </row>
    <row r="54" spans="1:5" ht="12.75">
      <c r="A54" s="24"/>
      <c r="B54" s="21"/>
      <c r="C54" s="21"/>
      <c r="D54" s="21"/>
      <c r="E54" s="21"/>
    </row>
    <row r="55" spans="1:5" ht="12.75">
      <c r="A55" s="27"/>
      <c r="B55" s="35"/>
      <c r="C55" s="12"/>
      <c r="D55" s="12"/>
      <c r="E55" s="12"/>
    </row>
    <row r="56" spans="1:5" ht="12.75">
      <c r="A56" s="27"/>
      <c r="B56" s="35"/>
      <c r="C56" s="12"/>
      <c r="D56" s="12"/>
      <c r="E56" s="12"/>
    </row>
    <row r="57" spans="1:5" ht="12.75">
      <c r="A57" s="37"/>
      <c r="B57" s="21"/>
      <c r="C57" s="21"/>
      <c r="D57" s="21"/>
      <c r="E57" s="21"/>
    </row>
    <row r="58" spans="1:5" ht="12.75">
      <c r="A58" s="27"/>
      <c r="B58" s="35"/>
      <c r="C58" s="12"/>
      <c r="D58" s="12"/>
      <c r="E58" s="12"/>
    </row>
    <row r="59" spans="1:5" ht="12.75">
      <c r="A59" s="24"/>
      <c r="B59" s="21"/>
      <c r="C59" s="21"/>
      <c r="D59" s="21"/>
      <c r="E59" s="21"/>
    </row>
    <row r="60" spans="1:5" ht="12.75">
      <c r="A60" s="27"/>
      <c r="B60" s="36"/>
      <c r="C60" s="12"/>
      <c r="D60" s="12"/>
      <c r="E60" s="12"/>
    </row>
    <row r="61" spans="1:5" ht="12.75">
      <c r="A61" s="27"/>
      <c r="B61" s="36"/>
      <c r="C61" s="22"/>
      <c r="D61" s="22"/>
      <c r="E61" s="22"/>
    </row>
    <row r="62" spans="1:5" ht="12.75">
      <c r="A62" s="27"/>
      <c r="B62" s="36"/>
      <c r="C62" s="22"/>
      <c r="D62" s="22"/>
      <c r="E62" s="2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  <row r="72" spans="1:5" ht="12.75">
      <c r="A72" s="12"/>
      <c r="B72" s="12"/>
      <c r="C72" s="12"/>
      <c r="D72" s="12"/>
      <c r="E72" s="12"/>
    </row>
    <row r="73" spans="1:5" ht="12.75">
      <c r="A73" s="12"/>
      <c r="B73" s="12"/>
      <c r="C73" s="12"/>
      <c r="D73" s="12"/>
      <c r="E73" s="12"/>
    </row>
    <row r="74" spans="1:5" ht="12.75">
      <c r="A74" s="12"/>
      <c r="B74" s="12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12"/>
      <c r="C76" s="12"/>
      <c r="D76" s="12"/>
      <c r="E76" s="12"/>
    </row>
    <row r="77" spans="1:5" ht="12.75">
      <c r="A77" s="12"/>
      <c r="B77" s="12"/>
      <c r="C77" s="12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</sheetData>
  <mergeCells count="5">
    <mergeCell ref="A42:B42"/>
    <mergeCell ref="C40:C41"/>
    <mergeCell ref="D35:E35"/>
    <mergeCell ref="A4:E5"/>
    <mergeCell ref="D37:E3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1"/>
  <sheetViews>
    <sheetView zoomScaleSheetLayoutView="100" workbookViewId="0" topLeftCell="A163">
      <selection activeCell="G137" sqref="G137"/>
    </sheetView>
  </sheetViews>
  <sheetFormatPr defaultColWidth="9.00390625" defaultRowHeight="12.75"/>
  <cols>
    <col min="1" max="1" width="4.375" style="19" customWidth="1"/>
    <col min="2" max="2" width="31.125" style="0" customWidth="1"/>
    <col min="3" max="3" width="6.25390625" style="0" customWidth="1"/>
    <col min="4" max="4" width="7.25390625" style="0" customWidth="1"/>
    <col min="5" max="5" width="5.25390625" style="0" customWidth="1"/>
    <col min="6" max="6" width="12.25390625" style="0" customWidth="1"/>
    <col min="7" max="7" width="13.625" style="0" customWidth="1"/>
    <col min="8" max="8" width="12.875" style="0" customWidth="1"/>
    <col min="9" max="9" width="12.375" style="0" customWidth="1"/>
    <col min="10" max="10" width="12.125" style="0" customWidth="1"/>
    <col min="11" max="11" width="11.00390625" style="0" customWidth="1"/>
  </cols>
  <sheetData>
    <row r="1" ht="1.5" customHeight="1"/>
    <row r="2" spans="1:11" s="57" customFormat="1" ht="13.5" customHeight="1">
      <c r="A2" s="59"/>
      <c r="E2" s="190"/>
      <c r="G2" s="566"/>
      <c r="H2" s="566"/>
      <c r="I2" s="566"/>
      <c r="J2" s="565" t="s">
        <v>980</v>
      </c>
      <c r="K2" s="566"/>
    </row>
    <row r="3" s="57" customFormat="1" ht="5.25" customHeight="1">
      <c r="A3" s="59"/>
    </row>
    <row r="4" spans="1:11" s="57" customFormat="1" ht="15" customHeight="1">
      <c r="A4" s="972" t="s">
        <v>650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</row>
    <row r="5" spans="1:11" s="57" customFormat="1" ht="11.25" customHeight="1" thickBot="1">
      <c r="A5" s="567"/>
      <c r="B5" s="567"/>
      <c r="C5" s="567"/>
      <c r="D5" s="567"/>
      <c r="E5" s="567"/>
      <c r="F5" s="567"/>
      <c r="G5" s="567"/>
      <c r="H5" s="567"/>
      <c r="I5" s="567"/>
      <c r="J5" s="567"/>
      <c r="K5" s="567"/>
    </row>
    <row r="6" spans="1:11" s="57" customFormat="1" ht="15.75" customHeight="1">
      <c r="A6" s="973" t="s">
        <v>574</v>
      </c>
      <c r="B6" s="522" t="s">
        <v>933</v>
      </c>
      <c r="C6" s="525" t="s">
        <v>494</v>
      </c>
      <c r="D6" s="525"/>
      <c r="E6" s="525"/>
      <c r="F6" s="971" t="s">
        <v>651</v>
      </c>
      <c r="G6" s="971" t="s">
        <v>652</v>
      </c>
      <c r="H6" s="971" t="s">
        <v>572</v>
      </c>
      <c r="I6" s="971"/>
      <c r="J6" s="971" t="s">
        <v>1043</v>
      </c>
      <c r="K6" s="969" t="s">
        <v>1044</v>
      </c>
    </row>
    <row r="7" spans="1:11" s="57" customFormat="1" ht="21" customHeight="1">
      <c r="A7" s="974"/>
      <c r="B7" s="523" t="s">
        <v>747</v>
      </c>
      <c r="C7" s="523" t="s">
        <v>748</v>
      </c>
      <c r="D7" s="524" t="s">
        <v>498</v>
      </c>
      <c r="E7" s="523" t="s">
        <v>934</v>
      </c>
      <c r="F7" s="975"/>
      <c r="G7" s="975"/>
      <c r="H7" s="521" t="s">
        <v>811</v>
      </c>
      <c r="I7" s="521" t="s">
        <v>812</v>
      </c>
      <c r="J7" s="975"/>
      <c r="K7" s="970"/>
    </row>
    <row r="8" spans="1:11" s="162" customFormat="1" ht="12.75">
      <c r="A8" s="486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/>
      <c r="I8" s="160"/>
      <c r="J8" s="160">
        <v>8</v>
      </c>
      <c r="K8" s="487">
        <v>9</v>
      </c>
    </row>
    <row r="9" spans="1:11" s="12" customFormat="1" ht="16.5" customHeight="1">
      <c r="A9" s="488" t="s">
        <v>584</v>
      </c>
      <c r="B9" s="76" t="s">
        <v>749</v>
      </c>
      <c r="C9" s="79" t="s">
        <v>935</v>
      </c>
      <c r="D9" s="84"/>
      <c r="E9" s="85"/>
      <c r="F9" s="246">
        <f>F10+F12+F14</f>
        <v>121130</v>
      </c>
      <c r="G9" s="405">
        <f>G10+G12+G14</f>
        <v>42810</v>
      </c>
      <c r="H9" s="405">
        <f>H10+H12+H14</f>
        <v>42810</v>
      </c>
      <c r="I9" s="405">
        <f>I10+I12+I14</f>
        <v>0</v>
      </c>
      <c r="J9" s="289">
        <f>G9/F9</f>
        <v>0.3534219433666309</v>
      </c>
      <c r="K9" s="489">
        <f>G9/G173</f>
        <v>0.0021175551674563723</v>
      </c>
    </row>
    <row r="10" spans="1:11" ht="24" customHeight="1">
      <c r="A10" s="528" t="s">
        <v>750</v>
      </c>
      <c r="B10" s="529" t="s">
        <v>503</v>
      </c>
      <c r="C10" s="530"/>
      <c r="D10" s="531" t="s">
        <v>116</v>
      </c>
      <c r="E10" s="532"/>
      <c r="F10" s="526">
        <f>F11</f>
        <v>70000</v>
      </c>
      <c r="G10" s="527">
        <f>G11</f>
        <v>42000</v>
      </c>
      <c r="H10" s="527">
        <f>H11</f>
        <v>42000</v>
      </c>
      <c r="I10" s="527">
        <f>I11</f>
        <v>0</v>
      </c>
      <c r="J10" s="546">
        <f aca="true" t="shared" si="0" ref="J10:J76">G10/F10</f>
        <v>0.6</v>
      </c>
      <c r="K10" s="551">
        <f>G10/G173</f>
        <v>0.0020774893023398186</v>
      </c>
    </row>
    <row r="11" spans="1:11" ht="23.25" customHeight="1">
      <c r="A11" s="490"/>
      <c r="B11" s="43" t="s">
        <v>761</v>
      </c>
      <c r="C11" s="123"/>
      <c r="D11" s="123"/>
      <c r="E11" s="50">
        <v>2110</v>
      </c>
      <c r="F11" s="102">
        <v>70000</v>
      </c>
      <c r="G11" s="415">
        <v>42000</v>
      </c>
      <c r="H11" s="415">
        <f>G11</f>
        <v>42000</v>
      </c>
      <c r="I11" s="415"/>
      <c r="J11" s="539">
        <f t="shared" si="0"/>
        <v>0.6</v>
      </c>
      <c r="K11" s="540">
        <f>G11/G173</f>
        <v>0.0020774893023398186</v>
      </c>
    </row>
    <row r="12" spans="1:11" ht="18.75" customHeight="1">
      <c r="A12" s="528" t="s">
        <v>753</v>
      </c>
      <c r="B12" s="533" t="s">
        <v>1092</v>
      </c>
      <c r="C12" s="534"/>
      <c r="D12" s="535" t="s">
        <v>1094</v>
      </c>
      <c r="E12" s="534"/>
      <c r="F12" s="536">
        <f>F13</f>
        <v>50000</v>
      </c>
      <c r="G12" s="537">
        <f>G13</f>
        <v>0</v>
      </c>
      <c r="H12" s="537">
        <f>H13</f>
        <v>0</v>
      </c>
      <c r="I12" s="537">
        <f>I13</f>
        <v>0</v>
      </c>
      <c r="J12" s="546">
        <f t="shared" si="0"/>
        <v>0</v>
      </c>
      <c r="K12" s="551">
        <f>G12/G173</f>
        <v>0</v>
      </c>
    </row>
    <row r="13" spans="1:11" ht="24.75" customHeight="1">
      <c r="A13" s="490"/>
      <c r="B13" s="43" t="s">
        <v>1093</v>
      </c>
      <c r="C13" s="123"/>
      <c r="D13" s="123"/>
      <c r="E13" s="50">
        <v>6260</v>
      </c>
      <c r="F13" s="102">
        <v>50000</v>
      </c>
      <c r="G13" s="409">
        <v>0</v>
      </c>
      <c r="H13" s="409"/>
      <c r="I13" s="409">
        <f>G13</f>
        <v>0</v>
      </c>
      <c r="J13" s="539">
        <f t="shared" si="0"/>
        <v>0</v>
      </c>
      <c r="K13" s="540">
        <f>G13/G173</f>
        <v>0</v>
      </c>
    </row>
    <row r="14" spans="1:11" ht="18" customHeight="1">
      <c r="A14" s="528" t="s">
        <v>794</v>
      </c>
      <c r="B14" s="532" t="s">
        <v>227</v>
      </c>
      <c r="C14" s="531"/>
      <c r="D14" s="531" t="s">
        <v>754</v>
      </c>
      <c r="E14" s="531"/>
      <c r="F14" s="526">
        <f>F15</f>
        <v>1130</v>
      </c>
      <c r="G14" s="527">
        <f>G15</f>
        <v>810</v>
      </c>
      <c r="H14" s="527">
        <f>H15</f>
        <v>810</v>
      </c>
      <c r="I14" s="527">
        <f>I15</f>
        <v>0</v>
      </c>
      <c r="J14" s="546">
        <f t="shared" si="0"/>
        <v>0.7168141592920354</v>
      </c>
      <c r="K14" s="551">
        <f>G14/G173</f>
        <v>4.006586511655364E-05</v>
      </c>
    </row>
    <row r="15" spans="1:11" ht="15.75" customHeight="1">
      <c r="A15" s="346"/>
      <c r="B15" s="43" t="s">
        <v>755</v>
      </c>
      <c r="C15" s="123"/>
      <c r="D15" s="123"/>
      <c r="E15" s="123" t="s">
        <v>865</v>
      </c>
      <c r="F15" s="102">
        <v>1130</v>
      </c>
      <c r="G15" s="409">
        <v>810</v>
      </c>
      <c r="H15" s="409">
        <f>G15</f>
        <v>810</v>
      </c>
      <c r="I15" s="409"/>
      <c r="J15" s="539">
        <f t="shared" si="0"/>
        <v>0.7168141592920354</v>
      </c>
      <c r="K15" s="540">
        <f>G15/G173</f>
        <v>4.006586511655364E-05</v>
      </c>
    </row>
    <row r="16" spans="1:11" ht="17.25" customHeight="1">
      <c r="A16" s="488" t="s">
        <v>585</v>
      </c>
      <c r="B16" s="76" t="s">
        <v>800</v>
      </c>
      <c r="C16" s="79" t="s">
        <v>117</v>
      </c>
      <c r="D16" s="79"/>
      <c r="E16" s="80"/>
      <c r="F16" s="246">
        <f aca="true" t="shared" si="1" ref="F16:I17">F17</f>
        <v>150943</v>
      </c>
      <c r="G16" s="405">
        <f t="shared" si="1"/>
        <v>75471.37</v>
      </c>
      <c r="H16" s="405">
        <f t="shared" si="1"/>
        <v>75471.37</v>
      </c>
      <c r="I16" s="405">
        <f t="shared" si="1"/>
        <v>0</v>
      </c>
      <c r="J16" s="289">
        <f t="shared" si="0"/>
        <v>0.49999913874773916</v>
      </c>
      <c r="K16" s="489">
        <f>G16/G173</f>
        <v>0.003733118185903102</v>
      </c>
    </row>
    <row r="17" spans="1:11" ht="16.5" customHeight="1">
      <c r="A17" s="528" t="s">
        <v>750</v>
      </c>
      <c r="B17" s="532" t="s">
        <v>857</v>
      </c>
      <c r="C17" s="531"/>
      <c r="D17" s="531" t="s">
        <v>858</v>
      </c>
      <c r="E17" s="531"/>
      <c r="F17" s="526">
        <f t="shared" si="1"/>
        <v>150943</v>
      </c>
      <c r="G17" s="527">
        <f t="shared" si="1"/>
        <v>75471.37</v>
      </c>
      <c r="H17" s="527">
        <f t="shared" si="1"/>
        <v>75471.37</v>
      </c>
      <c r="I17" s="527">
        <f t="shared" si="1"/>
        <v>0</v>
      </c>
      <c r="J17" s="546">
        <f t="shared" si="0"/>
        <v>0.49999913874773916</v>
      </c>
      <c r="K17" s="551">
        <f>G17/G173</f>
        <v>0.003733118185903102</v>
      </c>
    </row>
    <row r="18" spans="1:11" ht="23.25" customHeight="1">
      <c r="A18" s="491"/>
      <c r="B18" s="74" t="s">
        <v>809</v>
      </c>
      <c r="C18" s="542"/>
      <c r="D18" s="542"/>
      <c r="E18" s="543" t="s">
        <v>872</v>
      </c>
      <c r="F18" s="102">
        <v>150943</v>
      </c>
      <c r="G18" s="409">
        <v>75471.37</v>
      </c>
      <c r="H18" s="409">
        <f>G18</f>
        <v>75471.37</v>
      </c>
      <c r="I18" s="409"/>
      <c r="J18" s="539">
        <f t="shared" si="0"/>
        <v>0.49999913874773916</v>
      </c>
      <c r="K18" s="540">
        <f>G18/G173</f>
        <v>0.003733118185903102</v>
      </c>
    </row>
    <row r="19" spans="1:11" ht="16.5" customHeight="1">
      <c r="A19" s="488" t="s">
        <v>587</v>
      </c>
      <c r="B19" s="76" t="s">
        <v>756</v>
      </c>
      <c r="C19" s="79" t="s">
        <v>121</v>
      </c>
      <c r="D19" s="79"/>
      <c r="E19" s="80"/>
      <c r="F19" s="246">
        <f>F20</f>
        <v>4058150</v>
      </c>
      <c r="G19" s="405">
        <f>G20</f>
        <v>6999.580000000001</v>
      </c>
      <c r="H19" s="405">
        <f>H20</f>
        <v>6999.580000000001</v>
      </c>
      <c r="I19" s="405">
        <f>I20</f>
        <v>0</v>
      </c>
      <c r="J19" s="289">
        <f t="shared" si="0"/>
        <v>0.0017248204230991956</v>
      </c>
      <c r="K19" s="489">
        <f>G19/G173</f>
        <v>0.0003462274421636131</v>
      </c>
    </row>
    <row r="20" spans="1:11" ht="15.75" customHeight="1">
      <c r="A20" s="528" t="s">
        <v>750</v>
      </c>
      <c r="B20" s="532" t="s">
        <v>914</v>
      </c>
      <c r="C20" s="531"/>
      <c r="D20" s="531" t="s">
        <v>123</v>
      </c>
      <c r="E20" s="531"/>
      <c r="F20" s="526">
        <f>SUM(F21:F25)</f>
        <v>4058150</v>
      </c>
      <c r="G20" s="527">
        <f>SUM(G21:G25)</f>
        <v>6999.580000000001</v>
      </c>
      <c r="H20" s="527">
        <f>SUM(H21:H25)</f>
        <v>6999.580000000001</v>
      </c>
      <c r="I20" s="527">
        <f>SUM(I21:I25)</f>
        <v>0</v>
      </c>
      <c r="J20" s="546">
        <f t="shared" si="0"/>
        <v>0.0017248204230991956</v>
      </c>
      <c r="K20" s="551">
        <f>G20/G173</f>
        <v>0.0003462274421636131</v>
      </c>
    </row>
    <row r="21" spans="1:11" ht="22.5" customHeight="1">
      <c r="A21" s="346"/>
      <c r="B21" s="43" t="s">
        <v>757</v>
      </c>
      <c r="C21" s="123"/>
      <c r="D21" s="123"/>
      <c r="E21" s="123" t="s">
        <v>866</v>
      </c>
      <c r="F21" s="102">
        <v>7900</v>
      </c>
      <c r="G21" s="409">
        <v>4031.86</v>
      </c>
      <c r="H21" s="409">
        <f>G21</f>
        <v>4031.86</v>
      </c>
      <c r="I21" s="409"/>
      <c r="J21" s="539">
        <f t="shared" si="0"/>
        <v>0.5103620253164557</v>
      </c>
      <c r="K21" s="540">
        <f>G21/G173</f>
        <v>0.00019943204806028143</v>
      </c>
    </row>
    <row r="22" spans="1:11" ht="18" customHeight="1">
      <c r="A22" s="346"/>
      <c r="B22" s="43" t="s">
        <v>477</v>
      </c>
      <c r="C22" s="123"/>
      <c r="D22" s="123"/>
      <c r="E22" s="123" t="s">
        <v>476</v>
      </c>
      <c r="F22" s="102">
        <v>0</v>
      </c>
      <c r="G22" s="409">
        <v>2860</v>
      </c>
      <c r="H22" s="409">
        <f>G22</f>
        <v>2860</v>
      </c>
      <c r="I22" s="409"/>
      <c r="J22" s="539">
        <v>0</v>
      </c>
      <c r="K22" s="540">
        <f>G22/G173</f>
        <v>0.00014146712868314</v>
      </c>
    </row>
    <row r="23" spans="1:11" ht="15" customHeight="1">
      <c r="A23" s="346"/>
      <c r="B23" s="43" t="s">
        <v>752</v>
      </c>
      <c r="C23" s="123"/>
      <c r="D23" s="123"/>
      <c r="E23" s="123" t="s">
        <v>864</v>
      </c>
      <c r="F23" s="102">
        <v>500</v>
      </c>
      <c r="G23" s="409">
        <v>107.72</v>
      </c>
      <c r="H23" s="409">
        <f>G23</f>
        <v>107.72</v>
      </c>
      <c r="I23" s="409"/>
      <c r="J23" s="539">
        <f t="shared" si="0"/>
        <v>0.21544</v>
      </c>
      <c r="K23" s="540">
        <f>G23/G173</f>
        <v>5.328265420191554E-06</v>
      </c>
    </row>
    <row r="24" spans="1:11" ht="23.25" customHeight="1">
      <c r="A24" s="490"/>
      <c r="B24" s="43" t="s">
        <v>821</v>
      </c>
      <c r="C24" s="123"/>
      <c r="D24" s="123"/>
      <c r="E24" s="123" t="s">
        <v>807</v>
      </c>
      <c r="F24" s="102">
        <v>1378395</v>
      </c>
      <c r="G24" s="409">
        <v>0</v>
      </c>
      <c r="H24" s="409"/>
      <c r="I24" s="409">
        <f>G24</f>
        <v>0</v>
      </c>
      <c r="J24" s="539">
        <f t="shared" si="0"/>
        <v>0</v>
      </c>
      <c r="K24" s="540">
        <f>G24/G173</f>
        <v>0</v>
      </c>
    </row>
    <row r="25" spans="1:11" ht="23.25" customHeight="1">
      <c r="A25" s="490"/>
      <c r="B25" s="43" t="s">
        <v>806</v>
      </c>
      <c r="C25" s="123"/>
      <c r="D25" s="123"/>
      <c r="E25" s="123" t="s">
        <v>815</v>
      </c>
      <c r="F25" s="102">
        <v>2671355</v>
      </c>
      <c r="G25" s="409">
        <v>0</v>
      </c>
      <c r="H25" s="409"/>
      <c r="I25" s="409">
        <f>G25</f>
        <v>0</v>
      </c>
      <c r="J25" s="539">
        <f t="shared" si="0"/>
        <v>0</v>
      </c>
      <c r="K25" s="540">
        <v>0</v>
      </c>
    </row>
    <row r="26" spans="1:11" ht="24" customHeight="1">
      <c r="A26" s="488" t="s">
        <v>589</v>
      </c>
      <c r="B26" s="76" t="s">
        <v>808</v>
      </c>
      <c r="C26" s="79" t="s">
        <v>134</v>
      </c>
      <c r="D26" s="81"/>
      <c r="E26" s="82"/>
      <c r="F26" s="246">
        <f>F27</f>
        <v>162733</v>
      </c>
      <c r="G26" s="405">
        <f>G27</f>
        <v>116067.39</v>
      </c>
      <c r="H26" s="405">
        <f>H27</f>
        <v>111122.09</v>
      </c>
      <c r="I26" s="405">
        <f>I27</f>
        <v>4945.3</v>
      </c>
      <c r="J26" s="289">
        <f t="shared" si="0"/>
        <v>0.7132381877062427</v>
      </c>
      <c r="K26" s="489">
        <f>G26/G173</f>
        <v>0.005741160977988181</v>
      </c>
    </row>
    <row r="27" spans="1:11" ht="22.5" customHeight="1">
      <c r="A27" s="528" t="s">
        <v>750</v>
      </c>
      <c r="B27" s="532" t="s">
        <v>760</v>
      </c>
      <c r="C27" s="531"/>
      <c r="D27" s="531" t="s">
        <v>135</v>
      </c>
      <c r="E27" s="531"/>
      <c r="F27" s="526">
        <f>F28+F29+F30+F31+F32+F33</f>
        <v>162733</v>
      </c>
      <c r="G27" s="527">
        <f>G28+G29+G30+G31+G32+G33</f>
        <v>116067.39</v>
      </c>
      <c r="H27" s="527">
        <f>H28+H29+H30+H31+H32+H33</f>
        <v>111122.09</v>
      </c>
      <c r="I27" s="527">
        <f>I28+I29+I30+I31+I32+I33</f>
        <v>4945.3</v>
      </c>
      <c r="J27" s="546">
        <f t="shared" si="0"/>
        <v>0.7132381877062427</v>
      </c>
      <c r="K27" s="551">
        <f>G27/G173</f>
        <v>0.005741160977988181</v>
      </c>
    </row>
    <row r="28" spans="1:11" ht="22.5" customHeight="1">
      <c r="A28" s="492"/>
      <c r="B28" s="90" t="s">
        <v>8</v>
      </c>
      <c r="C28" s="538"/>
      <c r="D28" s="538"/>
      <c r="E28" s="538" t="s">
        <v>1101</v>
      </c>
      <c r="F28" s="284">
        <v>2577</v>
      </c>
      <c r="G28" s="415">
        <v>2576.88</v>
      </c>
      <c r="H28" s="415">
        <f aca="true" t="shared" si="2" ref="H28:H33">G28</f>
        <v>2576.88</v>
      </c>
      <c r="I28" s="415"/>
      <c r="J28" s="539">
        <f t="shared" si="0"/>
        <v>0.999953434225844</v>
      </c>
      <c r="K28" s="540">
        <f>G28/G173</f>
        <v>0.00012746287222412933</v>
      </c>
    </row>
    <row r="29" spans="1:11" ht="22.5" customHeight="1">
      <c r="A29" s="490"/>
      <c r="B29" s="43" t="s">
        <v>757</v>
      </c>
      <c r="C29" s="123"/>
      <c r="D29" s="123"/>
      <c r="E29" s="123" t="s">
        <v>866</v>
      </c>
      <c r="F29" s="102">
        <v>6826</v>
      </c>
      <c r="G29" s="409">
        <v>3060.19</v>
      </c>
      <c r="H29" s="415">
        <f t="shared" si="2"/>
        <v>3060.19</v>
      </c>
      <c r="I29" s="409"/>
      <c r="J29" s="539">
        <f t="shared" si="0"/>
        <v>0.4483138001757984</v>
      </c>
      <c r="K29" s="540">
        <f>G29/G173</f>
        <v>0.00015136933305064974</v>
      </c>
    </row>
    <row r="30" spans="1:11" ht="15" customHeight="1">
      <c r="A30" s="490"/>
      <c r="B30" s="43" t="s">
        <v>477</v>
      </c>
      <c r="C30" s="123"/>
      <c r="D30" s="123"/>
      <c r="E30" s="123" t="s">
        <v>476</v>
      </c>
      <c r="F30" s="102">
        <v>9170</v>
      </c>
      <c r="G30" s="409">
        <v>4945.3</v>
      </c>
      <c r="H30" s="415"/>
      <c r="I30" s="409">
        <f>G30</f>
        <v>4945.3</v>
      </c>
      <c r="J30" s="539">
        <f t="shared" si="0"/>
        <v>0.5392911668484188</v>
      </c>
      <c r="K30" s="540">
        <f>G30/G173</f>
        <v>0.000244614472544312</v>
      </c>
    </row>
    <row r="31" spans="1:11" ht="15" customHeight="1">
      <c r="A31" s="490"/>
      <c r="B31" s="43" t="s">
        <v>752</v>
      </c>
      <c r="C31" s="123"/>
      <c r="D31" s="123"/>
      <c r="E31" s="123" t="s">
        <v>864</v>
      </c>
      <c r="F31" s="102">
        <v>1160</v>
      </c>
      <c r="G31" s="409">
        <v>1152.61</v>
      </c>
      <c r="H31" s="415">
        <f t="shared" si="2"/>
        <v>1152.61</v>
      </c>
      <c r="I31" s="409"/>
      <c r="J31" s="539">
        <f t="shared" si="0"/>
        <v>0.9936293103448275</v>
      </c>
      <c r="K31" s="540">
        <f>G31/G173</f>
        <v>5.701273678023567E-05</v>
      </c>
    </row>
    <row r="32" spans="1:11" ht="12.75" customHeight="1">
      <c r="A32" s="220"/>
      <c r="B32" s="43" t="s">
        <v>787</v>
      </c>
      <c r="C32" s="123"/>
      <c r="D32" s="123"/>
      <c r="E32" s="123" t="s">
        <v>868</v>
      </c>
      <c r="F32" s="102">
        <v>77000</v>
      </c>
      <c r="G32" s="409">
        <v>72932.41</v>
      </c>
      <c r="H32" s="415">
        <f t="shared" si="2"/>
        <v>72932.41</v>
      </c>
      <c r="I32" s="409"/>
      <c r="J32" s="539">
        <f t="shared" si="0"/>
        <v>0.9471741558441559</v>
      </c>
      <c r="K32" s="540">
        <f>G32/G173</f>
        <v>0.0036075309897348</v>
      </c>
    </row>
    <row r="33" spans="1:11" ht="20.25" customHeight="1">
      <c r="A33" s="346"/>
      <c r="B33" s="43" t="s">
        <v>761</v>
      </c>
      <c r="C33" s="50"/>
      <c r="D33" s="50"/>
      <c r="E33" s="50">
        <v>2110</v>
      </c>
      <c r="F33" s="102">
        <v>66000</v>
      </c>
      <c r="G33" s="409">
        <v>31400</v>
      </c>
      <c r="H33" s="415">
        <f t="shared" si="2"/>
        <v>31400</v>
      </c>
      <c r="I33" s="409"/>
      <c r="J33" s="539">
        <f t="shared" si="0"/>
        <v>0.47575757575757577</v>
      </c>
      <c r="K33" s="540">
        <f>G33/G173</f>
        <v>0.0015531705736540548</v>
      </c>
    </row>
    <row r="34" spans="1:11" ht="15.75" customHeight="1">
      <c r="A34" s="488" t="s">
        <v>591</v>
      </c>
      <c r="B34" s="76" t="s">
        <v>802</v>
      </c>
      <c r="C34" s="83">
        <v>710</v>
      </c>
      <c r="D34" s="84"/>
      <c r="E34" s="85"/>
      <c r="F34" s="246">
        <f>F35+F37+F39</f>
        <v>321160</v>
      </c>
      <c r="G34" s="405">
        <f>G35+G37+G39</f>
        <v>170944.76</v>
      </c>
      <c r="H34" s="405">
        <f>H35+H37+H39</f>
        <v>170944.76</v>
      </c>
      <c r="I34" s="405">
        <f>I35+I37+I39</f>
        <v>0</v>
      </c>
      <c r="J34" s="289">
        <f t="shared" si="0"/>
        <v>0.5322728857890149</v>
      </c>
      <c r="K34" s="489">
        <f>G34/G173</f>
        <v>0.00845561690931066</v>
      </c>
    </row>
    <row r="35" spans="1:11" ht="24" customHeight="1">
      <c r="A35" s="528" t="s">
        <v>750</v>
      </c>
      <c r="B35" s="532" t="s">
        <v>141</v>
      </c>
      <c r="C35" s="530"/>
      <c r="D35" s="530">
        <v>71013</v>
      </c>
      <c r="E35" s="532"/>
      <c r="F35" s="526">
        <f>F36</f>
        <v>40000</v>
      </c>
      <c r="G35" s="527">
        <f>G36</f>
        <v>24000</v>
      </c>
      <c r="H35" s="527">
        <f>H36</f>
        <v>24000</v>
      </c>
      <c r="I35" s="527">
        <f>I36</f>
        <v>0</v>
      </c>
      <c r="J35" s="546">
        <f t="shared" si="0"/>
        <v>0.6</v>
      </c>
      <c r="K35" s="551">
        <f>G35/G173</f>
        <v>0.001187136744194182</v>
      </c>
    </row>
    <row r="36" spans="1:11" ht="21.75" customHeight="1">
      <c r="A36" s="346"/>
      <c r="B36" s="43" t="s">
        <v>761</v>
      </c>
      <c r="C36" s="50"/>
      <c r="D36" s="50"/>
      <c r="E36" s="50">
        <v>2110</v>
      </c>
      <c r="F36" s="102">
        <v>40000</v>
      </c>
      <c r="G36" s="409">
        <v>24000</v>
      </c>
      <c r="H36" s="409">
        <f>G36</f>
        <v>24000</v>
      </c>
      <c r="I36" s="409"/>
      <c r="J36" s="539">
        <f t="shared" si="0"/>
        <v>0.6</v>
      </c>
      <c r="K36" s="540">
        <f>G36/G173</f>
        <v>0.001187136744194182</v>
      </c>
    </row>
    <row r="37" spans="1:11" ht="22.5" customHeight="1">
      <c r="A37" s="528" t="s">
        <v>753</v>
      </c>
      <c r="B37" s="532" t="s">
        <v>143</v>
      </c>
      <c r="C37" s="530"/>
      <c r="D37" s="530">
        <v>71014</v>
      </c>
      <c r="E37" s="532"/>
      <c r="F37" s="526">
        <f>F38</f>
        <v>19000</v>
      </c>
      <c r="G37" s="527">
        <f>G38</f>
        <v>9000</v>
      </c>
      <c r="H37" s="527">
        <f>H38</f>
        <v>9000</v>
      </c>
      <c r="I37" s="527">
        <f>I38</f>
        <v>0</v>
      </c>
      <c r="J37" s="546">
        <f t="shared" si="0"/>
        <v>0.47368421052631576</v>
      </c>
      <c r="K37" s="551">
        <f>G37/G173</f>
        <v>0.0004451762790728182</v>
      </c>
    </row>
    <row r="38" spans="1:11" ht="21" customHeight="1">
      <c r="A38" s="346"/>
      <c r="B38" s="43" t="s">
        <v>761</v>
      </c>
      <c r="C38" s="50"/>
      <c r="D38" s="50"/>
      <c r="E38" s="50">
        <v>2110</v>
      </c>
      <c r="F38" s="102">
        <v>19000</v>
      </c>
      <c r="G38" s="409">
        <v>9000</v>
      </c>
      <c r="H38" s="409">
        <f>G38</f>
        <v>9000</v>
      </c>
      <c r="I38" s="409"/>
      <c r="J38" s="539">
        <f t="shared" si="0"/>
        <v>0.47368421052631576</v>
      </c>
      <c r="K38" s="540">
        <f>G38/G173</f>
        <v>0.0004451762790728182</v>
      </c>
    </row>
    <row r="39" spans="1:11" ht="18.75" customHeight="1">
      <c r="A39" s="528" t="s">
        <v>794</v>
      </c>
      <c r="B39" s="532" t="s">
        <v>145</v>
      </c>
      <c r="C39" s="530"/>
      <c r="D39" s="530">
        <v>71015</v>
      </c>
      <c r="E39" s="532"/>
      <c r="F39" s="526">
        <f>F40+F41</f>
        <v>262160</v>
      </c>
      <c r="G39" s="527">
        <f>G40+G41</f>
        <v>137944.76</v>
      </c>
      <c r="H39" s="527">
        <f>H40+H41</f>
        <v>137944.76</v>
      </c>
      <c r="I39" s="527">
        <f>I40+I41</f>
        <v>0</v>
      </c>
      <c r="J39" s="546">
        <f t="shared" si="0"/>
        <v>0.5261853829722307</v>
      </c>
      <c r="K39" s="551">
        <f>G39/G173</f>
        <v>0.00682330388604366</v>
      </c>
    </row>
    <row r="40" spans="1:11" ht="15.75" customHeight="1">
      <c r="A40" s="346"/>
      <c r="B40" s="43" t="s">
        <v>752</v>
      </c>
      <c r="C40" s="544"/>
      <c r="D40" s="544"/>
      <c r="E40" s="545" t="s">
        <v>864</v>
      </c>
      <c r="F40" s="102">
        <v>100</v>
      </c>
      <c r="G40" s="409">
        <v>38.76</v>
      </c>
      <c r="H40" s="409">
        <f>G40</f>
        <v>38.76</v>
      </c>
      <c r="I40" s="409"/>
      <c r="J40" s="539">
        <f t="shared" si="0"/>
        <v>0.3876</v>
      </c>
      <c r="K40" s="540">
        <f>G40/G173</f>
        <v>1.9172258418736036E-06</v>
      </c>
    </row>
    <row r="41" spans="1:11" ht="22.5" customHeight="1">
      <c r="A41" s="346"/>
      <c r="B41" s="43" t="s">
        <v>761</v>
      </c>
      <c r="C41" s="50"/>
      <c r="D41" s="50"/>
      <c r="E41" s="50">
        <v>2110</v>
      </c>
      <c r="F41" s="102">
        <v>262060</v>
      </c>
      <c r="G41" s="409">
        <v>137906</v>
      </c>
      <c r="H41" s="409">
        <f>G41</f>
        <v>137906</v>
      </c>
      <c r="I41" s="409"/>
      <c r="J41" s="539">
        <f t="shared" si="0"/>
        <v>0.5262382660459437</v>
      </c>
      <c r="K41" s="540">
        <f>G41/G173</f>
        <v>0.006821386660201786</v>
      </c>
    </row>
    <row r="42" spans="1:11" ht="17.25" customHeight="1">
      <c r="A42" s="488" t="s">
        <v>605</v>
      </c>
      <c r="B42" s="76" t="s">
        <v>784</v>
      </c>
      <c r="C42" s="83">
        <v>750</v>
      </c>
      <c r="D42" s="84"/>
      <c r="E42" s="78"/>
      <c r="F42" s="246">
        <f>F43+F45+F52+F54</f>
        <v>1514477</v>
      </c>
      <c r="G42" s="405">
        <f>G43+G45+G52+G54</f>
        <v>485184.67000000004</v>
      </c>
      <c r="H42" s="405">
        <f>H43+H45+H52+H54</f>
        <v>485184.67000000004</v>
      </c>
      <c r="I42" s="405">
        <f>I43+I45+I52+I54</f>
        <v>0</v>
      </c>
      <c r="J42" s="289">
        <f t="shared" si="0"/>
        <v>0.3203645020690311</v>
      </c>
      <c r="K42" s="489">
        <f>G42/G173</f>
        <v>0.02399918956153036</v>
      </c>
    </row>
    <row r="43" spans="1:11" ht="16.5" customHeight="1">
      <c r="A43" s="528" t="s">
        <v>750</v>
      </c>
      <c r="B43" s="532" t="s">
        <v>751</v>
      </c>
      <c r="C43" s="530"/>
      <c r="D43" s="530">
        <v>75011</v>
      </c>
      <c r="E43" s="532"/>
      <c r="F43" s="526">
        <f>F44</f>
        <v>176374</v>
      </c>
      <c r="G43" s="527">
        <f>G44</f>
        <v>65659</v>
      </c>
      <c r="H43" s="527">
        <f>H44</f>
        <v>65659</v>
      </c>
      <c r="I43" s="527">
        <f>I44</f>
        <v>0</v>
      </c>
      <c r="J43" s="546">
        <f t="shared" si="0"/>
        <v>0.3722714232256455</v>
      </c>
      <c r="K43" s="551">
        <f>G43/G173</f>
        <v>0.0032477588119602416</v>
      </c>
    </row>
    <row r="44" spans="1:11" ht="21.75" customHeight="1">
      <c r="A44" s="346"/>
      <c r="B44" s="43" t="s">
        <v>761</v>
      </c>
      <c r="C44" s="50"/>
      <c r="D44" s="50"/>
      <c r="E44" s="50">
        <v>2110</v>
      </c>
      <c r="F44" s="102">
        <v>176374</v>
      </c>
      <c r="G44" s="409">
        <v>65659</v>
      </c>
      <c r="H44" s="409">
        <f>G44</f>
        <v>65659</v>
      </c>
      <c r="I44" s="409"/>
      <c r="J44" s="539">
        <f t="shared" si="0"/>
        <v>0.3722714232256455</v>
      </c>
      <c r="K44" s="540">
        <f>G44/G173</f>
        <v>0.0032477588119602416</v>
      </c>
    </row>
    <row r="45" spans="1:11" ht="17.25" customHeight="1">
      <c r="A45" s="528" t="s">
        <v>753</v>
      </c>
      <c r="B45" s="532" t="s">
        <v>785</v>
      </c>
      <c r="C45" s="530"/>
      <c r="D45" s="530">
        <v>75020</v>
      </c>
      <c r="E45" s="530"/>
      <c r="F45" s="526">
        <f>SUM(F46:F51)</f>
        <v>712687</v>
      </c>
      <c r="G45" s="527">
        <f>SUM(G46:G51)</f>
        <v>302467.10000000003</v>
      </c>
      <c r="H45" s="527">
        <f>SUM(H46:H51)</f>
        <v>302467.10000000003</v>
      </c>
      <c r="I45" s="527">
        <f>SUM(I46:I51)</f>
        <v>0</v>
      </c>
      <c r="J45" s="546">
        <f t="shared" si="0"/>
        <v>0.4244038406762015</v>
      </c>
      <c r="K45" s="551">
        <f>G45/G173</f>
        <v>0.014961242013327337</v>
      </c>
    </row>
    <row r="46" spans="1:11" ht="15" customHeight="1">
      <c r="A46" s="346"/>
      <c r="B46" s="43" t="s">
        <v>786</v>
      </c>
      <c r="C46" s="123"/>
      <c r="D46" s="123"/>
      <c r="E46" s="123" t="s">
        <v>869</v>
      </c>
      <c r="F46" s="102">
        <v>703287</v>
      </c>
      <c r="G46" s="409">
        <v>295986</v>
      </c>
      <c r="H46" s="409">
        <f aca="true" t="shared" si="3" ref="H46:H51">G46</f>
        <v>295986</v>
      </c>
      <c r="I46" s="409"/>
      <c r="J46" s="539">
        <f t="shared" si="0"/>
        <v>0.42086090031523404</v>
      </c>
      <c r="K46" s="540">
        <f>G46/G173</f>
        <v>0.014640660681960798</v>
      </c>
    </row>
    <row r="47" spans="1:11" ht="15" customHeight="1">
      <c r="A47" s="346"/>
      <c r="B47" s="43" t="s">
        <v>78</v>
      </c>
      <c r="C47" s="123"/>
      <c r="D47" s="123"/>
      <c r="E47" s="123" t="s">
        <v>77</v>
      </c>
      <c r="F47" s="102">
        <v>1000</v>
      </c>
      <c r="G47" s="409">
        <v>999</v>
      </c>
      <c r="H47" s="409">
        <f t="shared" si="3"/>
        <v>999</v>
      </c>
      <c r="I47" s="409"/>
      <c r="J47" s="539">
        <f t="shared" si="0"/>
        <v>0.999</v>
      </c>
      <c r="K47" s="540">
        <f>G47/G173</f>
        <v>4.941456697708282E-05</v>
      </c>
    </row>
    <row r="48" spans="1:11" ht="16.5" customHeight="1">
      <c r="A48" s="346"/>
      <c r="B48" s="43" t="s">
        <v>755</v>
      </c>
      <c r="C48" s="123"/>
      <c r="D48" s="123"/>
      <c r="E48" s="123" t="s">
        <v>865</v>
      </c>
      <c r="F48" s="102">
        <v>4600</v>
      </c>
      <c r="G48" s="409">
        <v>4267.54</v>
      </c>
      <c r="H48" s="409">
        <f t="shared" si="3"/>
        <v>4267.54</v>
      </c>
      <c r="I48" s="409"/>
      <c r="J48" s="539">
        <f t="shared" si="0"/>
        <v>0.9277260869565217</v>
      </c>
      <c r="K48" s="540">
        <f>G48/G173</f>
        <v>0.0002110897308882683</v>
      </c>
    </row>
    <row r="49" spans="1:11" ht="20.25" customHeight="1">
      <c r="A49" s="346"/>
      <c r="B49" s="43" t="s">
        <v>757</v>
      </c>
      <c r="C49" s="123"/>
      <c r="D49" s="123"/>
      <c r="E49" s="123" t="s">
        <v>866</v>
      </c>
      <c r="F49" s="102">
        <v>1200</v>
      </c>
      <c r="G49" s="409">
        <v>472.14</v>
      </c>
      <c r="H49" s="409">
        <f t="shared" si="3"/>
        <v>472.14</v>
      </c>
      <c r="I49" s="409"/>
      <c r="J49" s="539">
        <f t="shared" si="0"/>
        <v>0.39344999999999997</v>
      </c>
      <c r="K49" s="540">
        <f>G49/G173</f>
        <v>2.3353947600160043E-05</v>
      </c>
    </row>
    <row r="50" spans="1:11" ht="15.75" customHeight="1">
      <c r="A50" s="346"/>
      <c r="B50" s="43" t="s">
        <v>758</v>
      </c>
      <c r="C50" s="123"/>
      <c r="D50" s="123"/>
      <c r="E50" s="123" t="s">
        <v>867</v>
      </c>
      <c r="F50" s="102">
        <v>1200</v>
      </c>
      <c r="G50" s="409">
        <v>236.15</v>
      </c>
      <c r="H50" s="409">
        <f t="shared" si="3"/>
        <v>236.15</v>
      </c>
      <c r="I50" s="409"/>
      <c r="J50" s="539">
        <f t="shared" si="0"/>
        <v>0.19679166666666667</v>
      </c>
      <c r="K50" s="540">
        <f>G50/G173</f>
        <v>1.168093092256067E-05</v>
      </c>
    </row>
    <row r="51" spans="1:11" ht="16.5" customHeight="1">
      <c r="A51" s="346"/>
      <c r="B51" s="43" t="s">
        <v>787</v>
      </c>
      <c r="C51" s="123"/>
      <c r="D51" s="123"/>
      <c r="E51" s="123" t="s">
        <v>868</v>
      </c>
      <c r="F51" s="102">
        <v>1400</v>
      </c>
      <c r="G51" s="409">
        <v>506.27</v>
      </c>
      <c r="H51" s="409">
        <f t="shared" si="3"/>
        <v>506.27</v>
      </c>
      <c r="I51" s="409"/>
      <c r="J51" s="539">
        <f t="shared" si="0"/>
        <v>0.36162142857142854</v>
      </c>
      <c r="K51" s="540">
        <f>G51/G173</f>
        <v>2.5042154978466185E-05</v>
      </c>
    </row>
    <row r="52" spans="1:11" ht="16.5" customHeight="1">
      <c r="A52" s="528" t="s">
        <v>794</v>
      </c>
      <c r="B52" s="532" t="s">
        <v>224</v>
      </c>
      <c r="C52" s="530"/>
      <c r="D52" s="530">
        <v>75045</v>
      </c>
      <c r="E52" s="532"/>
      <c r="F52" s="526">
        <f>F53</f>
        <v>15000</v>
      </c>
      <c r="G52" s="527">
        <f>G53</f>
        <v>15000</v>
      </c>
      <c r="H52" s="527">
        <f>H53</f>
        <v>15000</v>
      </c>
      <c r="I52" s="527">
        <f>I53</f>
        <v>0</v>
      </c>
      <c r="J52" s="546">
        <f t="shared" si="0"/>
        <v>1</v>
      </c>
      <c r="K52" s="551">
        <f>G52/G173</f>
        <v>0.0007419604651213637</v>
      </c>
    </row>
    <row r="53" spans="1:11" ht="22.5" customHeight="1">
      <c r="A53" s="346"/>
      <c r="B53" s="43" t="s">
        <v>761</v>
      </c>
      <c r="C53" s="50"/>
      <c r="D53" s="50"/>
      <c r="E53" s="50">
        <v>2110</v>
      </c>
      <c r="F53" s="102">
        <v>15000</v>
      </c>
      <c r="G53" s="409">
        <v>15000</v>
      </c>
      <c r="H53" s="409">
        <f>G53</f>
        <v>15000</v>
      </c>
      <c r="I53" s="409"/>
      <c r="J53" s="539">
        <f t="shared" si="0"/>
        <v>1</v>
      </c>
      <c r="K53" s="540">
        <f>G53/G173</f>
        <v>0.0007419604651213637</v>
      </c>
    </row>
    <row r="54" spans="1:11" ht="24" customHeight="1">
      <c r="A54" s="528" t="s">
        <v>796</v>
      </c>
      <c r="B54" s="530" t="s">
        <v>480</v>
      </c>
      <c r="C54" s="534"/>
      <c r="D54" s="534">
        <v>75075</v>
      </c>
      <c r="E54" s="534"/>
      <c r="F54" s="536">
        <f>SUM(F55:F58)</f>
        <v>610416</v>
      </c>
      <c r="G54" s="537">
        <f>SUM(G55:G58)</f>
        <v>102058.57</v>
      </c>
      <c r="H54" s="537">
        <f>SUM(H55:H58)</f>
        <v>102058.57</v>
      </c>
      <c r="I54" s="537">
        <f>SUM(I55:I58)</f>
        <v>0</v>
      </c>
      <c r="J54" s="546">
        <f t="shared" si="0"/>
        <v>0.1671951095646248</v>
      </c>
      <c r="K54" s="551">
        <f>G54/G173</f>
        <v>0.005048228271121418</v>
      </c>
    </row>
    <row r="55" spans="1:11" ht="13.5" customHeight="1">
      <c r="A55" s="619"/>
      <c r="B55" s="43" t="s">
        <v>752</v>
      </c>
      <c r="C55" s="544"/>
      <c r="D55" s="544"/>
      <c r="E55" s="545" t="s">
        <v>864</v>
      </c>
      <c r="F55" s="779">
        <v>100</v>
      </c>
      <c r="G55" s="780">
        <v>100.98</v>
      </c>
      <c r="H55" s="780">
        <f>G55</f>
        <v>100.98</v>
      </c>
      <c r="I55" s="780"/>
      <c r="J55" s="539">
        <f t="shared" si="0"/>
        <v>1.0098</v>
      </c>
      <c r="K55" s="540">
        <f>G55/G173</f>
        <v>4.994877851197021E-06</v>
      </c>
    </row>
    <row r="56" spans="1:11" ht="15" customHeight="1">
      <c r="A56" s="619"/>
      <c r="B56" s="43" t="s">
        <v>656</v>
      </c>
      <c r="C56" s="544"/>
      <c r="D56" s="544"/>
      <c r="E56" s="545" t="s">
        <v>655</v>
      </c>
      <c r="F56" s="779"/>
      <c r="G56" s="780">
        <v>6622.28</v>
      </c>
      <c r="H56" s="780">
        <f>G56</f>
        <v>6622.28</v>
      </c>
      <c r="I56" s="780"/>
      <c r="J56" s="539">
        <v>0</v>
      </c>
      <c r="K56" s="540">
        <f>G56/G173</f>
        <v>0.00032756466326426027</v>
      </c>
    </row>
    <row r="57" spans="1:11" ht="20.25" customHeight="1">
      <c r="A57" s="346"/>
      <c r="B57" s="43" t="s">
        <v>1110</v>
      </c>
      <c r="C57" s="50"/>
      <c r="D57" s="50"/>
      <c r="E57" s="50">
        <v>2326</v>
      </c>
      <c r="F57" s="102">
        <v>64244</v>
      </c>
      <c r="G57" s="409">
        <v>69608.88</v>
      </c>
      <c r="H57" s="780">
        <f>G57</f>
        <v>69608.88</v>
      </c>
      <c r="I57" s="780"/>
      <c r="J57" s="539">
        <f t="shared" si="0"/>
        <v>1.0835078762219041</v>
      </c>
      <c r="K57" s="540">
        <f>G57/G173</f>
        <v>0.00344313579875848</v>
      </c>
    </row>
    <row r="58" spans="1:11" ht="22.5" customHeight="1">
      <c r="A58" s="346"/>
      <c r="B58" s="43" t="s">
        <v>816</v>
      </c>
      <c r="C58" s="50"/>
      <c r="D58" s="50"/>
      <c r="E58" s="50">
        <v>2705</v>
      </c>
      <c r="F58" s="102">
        <v>546072</v>
      </c>
      <c r="G58" s="409">
        <v>25726.43</v>
      </c>
      <c r="H58" s="409">
        <f>G58</f>
        <v>25726.43</v>
      </c>
      <c r="I58" s="409"/>
      <c r="J58" s="539">
        <f t="shared" si="0"/>
        <v>0.047111791119119825</v>
      </c>
      <c r="K58" s="540">
        <f>G58/G173</f>
        <v>0.0012725329312474804</v>
      </c>
    </row>
    <row r="59" spans="1:11" ht="22.5" customHeight="1">
      <c r="A59" s="781" t="s">
        <v>606</v>
      </c>
      <c r="B59" s="782" t="s">
        <v>762</v>
      </c>
      <c r="C59" s="783">
        <v>752</v>
      </c>
      <c r="D59" s="783"/>
      <c r="E59" s="783"/>
      <c r="F59" s="784">
        <f aca="true" t="shared" si="4" ref="F59:I60">F60</f>
        <v>700</v>
      </c>
      <c r="G59" s="785">
        <f t="shared" si="4"/>
        <v>700</v>
      </c>
      <c r="H59" s="785">
        <f t="shared" si="4"/>
        <v>700</v>
      </c>
      <c r="I59" s="785">
        <f t="shared" si="4"/>
        <v>0</v>
      </c>
      <c r="J59" s="786">
        <f>G59/F59</f>
        <v>1</v>
      </c>
      <c r="K59" s="787">
        <f>G59/G173</f>
        <v>3.462482170566364E-05</v>
      </c>
    </row>
    <row r="60" spans="1:11" ht="22.5" customHeight="1">
      <c r="A60" s="528" t="s">
        <v>750</v>
      </c>
      <c r="B60" s="532" t="s">
        <v>763</v>
      </c>
      <c r="C60" s="530"/>
      <c r="D60" s="788">
        <v>75212</v>
      </c>
      <c r="E60" s="530"/>
      <c r="F60" s="526">
        <f t="shared" si="4"/>
        <v>700</v>
      </c>
      <c r="G60" s="527">
        <f t="shared" si="4"/>
        <v>700</v>
      </c>
      <c r="H60" s="527">
        <f t="shared" si="4"/>
        <v>700</v>
      </c>
      <c r="I60" s="527">
        <f t="shared" si="4"/>
        <v>0</v>
      </c>
      <c r="J60" s="546">
        <f>G60/F60</f>
        <v>1</v>
      </c>
      <c r="K60" s="551">
        <f>G60/G173</f>
        <v>3.462482170566364E-05</v>
      </c>
    </row>
    <row r="61" spans="1:11" ht="15" customHeight="1">
      <c r="A61" s="346"/>
      <c r="B61" s="43" t="s">
        <v>787</v>
      </c>
      <c r="C61" s="123"/>
      <c r="D61" s="123"/>
      <c r="E61" s="123" t="s">
        <v>868</v>
      </c>
      <c r="F61" s="102">
        <v>700</v>
      </c>
      <c r="G61" s="409">
        <v>700</v>
      </c>
      <c r="H61" s="409">
        <f>G61</f>
        <v>700</v>
      </c>
      <c r="I61" s="409"/>
      <c r="J61" s="539">
        <f>G61/F61</f>
        <v>1</v>
      </c>
      <c r="K61" s="540">
        <f>G61/G173</f>
        <v>3.462482170566364E-05</v>
      </c>
    </row>
    <row r="62" spans="1:11" ht="26.25" customHeight="1">
      <c r="A62" s="488" t="s">
        <v>606</v>
      </c>
      <c r="B62" s="76" t="s">
        <v>788</v>
      </c>
      <c r="C62" s="83">
        <v>754</v>
      </c>
      <c r="D62" s="84"/>
      <c r="E62" s="85"/>
      <c r="F62" s="246">
        <f>F63+F68</f>
        <v>3269000</v>
      </c>
      <c r="G62" s="405">
        <f>G63+G68</f>
        <v>1701106.41</v>
      </c>
      <c r="H62" s="405">
        <f>H63+H68</f>
        <v>1701106.41</v>
      </c>
      <c r="I62" s="405">
        <f>I63+I68</f>
        <v>0</v>
      </c>
      <c r="J62" s="289">
        <f t="shared" si="0"/>
        <v>0.5203751636586111</v>
      </c>
      <c r="K62" s="489">
        <f>G62/G173</f>
        <v>0.08414358021230221</v>
      </c>
    </row>
    <row r="63" spans="1:11" ht="24.75" customHeight="1">
      <c r="A63" s="528" t="s">
        <v>750</v>
      </c>
      <c r="B63" s="532" t="s">
        <v>519</v>
      </c>
      <c r="C63" s="530"/>
      <c r="D63" s="530">
        <v>75411</v>
      </c>
      <c r="E63" s="532"/>
      <c r="F63" s="526">
        <f>SUM(F64:F67)</f>
        <v>3268000</v>
      </c>
      <c r="G63" s="527">
        <f>SUM(G64:G67)</f>
        <v>1701106.41</v>
      </c>
      <c r="H63" s="527">
        <f>SUM(H64:H67)</f>
        <v>1701106.41</v>
      </c>
      <c r="I63" s="527">
        <f>SUM(I64:I67)</f>
        <v>0</v>
      </c>
      <c r="J63" s="546">
        <f t="shared" si="0"/>
        <v>0.5205343971848225</v>
      </c>
      <c r="K63" s="551">
        <f>G63/G173</f>
        <v>0.08414358021230221</v>
      </c>
    </row>
    <row r="64" spans="1:11" ht="15" customHeight="1">
      <c r="A64" s="346"/>
      <c r="B64" s="43" t="s">
        <v>752</v>
      </c>
      <c r="C64" s="544"/>
      <c r="D64" s="544"/>
      <c r="E64" s="538" t="s">
        <v>864</v>
      </c>
      <c r="F64" s="102">
        <v>1000</v>
      </c>
      <c r="G64" s="409">
        <v>346.41</v>
      </c>
      <c r="H64" s="409">
        <f>G64</f>
        <v>346.41</v>
      </c>
      <c r="I64" s="409"/>
      <c r="J64" s="539">
        <f t="shared" si="0"/>
        <v>0.34641000000000005</v>
      </c>
      <c r="K64" s="540">
        <f>G64/G173</f>
        <v>1.7134834981512774E-05</v>
      </c>
    </row>
    <row r="65" spans="1:11" ht="20.25" customHeight="1">
      <c r="A65" s="346"/>
      <c r="B65" s="43" t="s">
        <v>761</v>
      </c>
      <c r="C65" s="50"/>
      <c r="D65" s="50"/>
      <c r="E65" s="50">
        <v>2110</v>
      </c>
      <c r="F65" s="102">
        <v>2867000</v>
      </c>
      <c r="G65" s="409">
        <v>1700760</v>
      </c>
      <c r="H65" s="409">
        <f>G65</f>
        <v>1700760</v>
      </c>
      <c r="I65" s="409"/>
      <c r="J65" s="539">
        <f t="shared" si="0"/>
        <v>0.5932193930938263</v>
      </c>
      <c r="K65" s="540">
        <f>G65/G173</f>
        <v>0.08412644537732071</v>
      </c>
    </row>
    <row r="66" spans="1:11" ht="21.75" customHeight="1">
      <c r="A66" s="346"/>
      <c r="B66" s="43" t="s">
        <v>806</v>
      </c>
      <c r="C66" s="50"/>
      <c r="D66" s="50"/>
      <c r="E66" s="50">
        <v>6300</v>
      </c>
      <c r="F66" s="102">
        <v>100000</v>
      </c>
      <c r="G66" s="409">
        <v>0</v>
      </c>
      <c r="H66" s="409"/>
      <c r="I66" s="409">
        <f>G66</f>
        <v>0</v>
      </c>
      <c r="J66" s="539">
        <f t="shared" si="0"/>
        <v>0</v>
      </c>
      <c r="K66" s="540">
        <f>G66/G173</f>
        <v>0</v>
      </c>
    </row>
    <row r="67" spans="1:11" ht="21" customHeight="1">
      <c r="A67" s="346"/>
      <c r="B67" s="43" t="s">
        <v>817</v>
      </c>
      <c r="C67" s="50"/>
      <c r="D67" s="50"/>
      <c r="E67" s="50">
        <v>6410</v>
      </c>
      <c r="F67" s="102">
        <v>300000</v>
      </c>
      <c r="G67" s="409">
        <v>0</v>
      </c>
      <c r="H67" s="409"/>
      <c r="I67" s="409">
        <f>G67</f>
        <v>0</v>
      </c>
      <c r="J67" s="539">
        <f t="shared" si="0"/>
        <v>0</v>
      </c>
      <c r="K67" s="540">
        <f>G67/G173</f>
        <v>0</v>
      </c>
    </row>
    <row r="68" spans="1:11" ht="21" customHeight="1">
      <c r="A68" s="528" t="s">
        <v>753</v>
      </c>
      <c r="B68" s="532" t="s">
        <v>764</v>
      </c>
      <c r="C68" s="530"/>
      <c r="D68" s="530">
        <v>75414</v>
      </c>
      <c r="E68" s="530"/>
      <c r="F68" s="526">
        <f>F69</f>
        <v>1000</v>
      </c>
      <c r="G68" s="527">
        <f>G69</f>
        <v>0</v>
      </c>
      <c r="H68" s="527">
        <f>H69</f>
        <v>0</v>
      </c>
      <c r="I68" s="527">
        <f>I69</f>
        <v>0</v>
      </c>
      <c r="J68" s="546">
        <f>G68/F68</f>
        <v>0</v>
      </c>
      <c r="K68" s="551">
        <f>G68/G173</f>
        <v>0</v>
      </c>
    </row>
    <row r="69" spans="1:11" ht="21" customHeight="1">
      <c r="A69" s="346"/>
      <c r="B69" s="43" t="s">
        <v>761</v>
      </c>
      <c r="C69" s="50"/>
      <c r="D69" s="50"/>
      <c r="E69" s="50">
        <v>2110</v>
      </c>
      <c r="F69" s="102">
        <v>1000</v>
      </c>
      <c r="G69" s="409">
        <v>0</v>
      </c>
      <c r="H69" s="409">
        <f>G69</f>
        <v>0</v>
      </c>
      <c r="I69" s="409"/>
      <c r="J69" s="539">
        <f>G69/F69</f>
        <v>0</v>
      </c>
      <c r="K69" s="540">
        <f>G69/G173</f>
        <v>0</v>
      </c>
    </row>
    <row r="70" spans="1:11" ht="39" customHeight="1">
      <c r="A70" s="488" t="s">
        <v>746</v>
      </c>
      <c r="B70" s="83" t="s">
        <v>810</v>
      </c>
      <c r="C70" s="79" t="s">
        <v>789</v>
      </c>
      <c r="D70" s="81"/>
      <c r="E70" s="82"/>
      <c r="F70" s="246">
        <f>F71</f>
        <v>2991604</v>
      </c>
      <c r="G70" s="405">
        <f>G71</f>
        <v>1209249.06</v>
      </c>
      <c r="H70" s="405">
        <f>H71</f>
        <v>1209249.06</v>
      </c>
      <c r="I70" s="405">
        <f>I71</f>
        <v>0</v>
      </c>
      <c r="J70" s="289">
        <f t="shared" si="0"/>
        <v>0.40421428103452195</v>
      </c>
      <c r="K70" s="489">
        <f>G70/G173</f>
        <v>0.0598143330003448</v>
      </c>
    </row>
    <row r="71" spans="1:11" ht="24.75" customHeight="1">
      <c r="A71" s="528" t="s">
        <v>750</v>
      </c>
      <c r="B71" s="530" t="s">
        <v>884</v>
      </c>
      <c r="C71" s="531"/>
      <c r="D71" s="531" t="s">
        <v>790</v>
      </c>
      <c r="E71" s="531"/>
      <c r="F71" s="526">
        <f>F72+F73</f>
        <v>2991604</v>
      </c>
      <c r="G71" s="527">
        <f>G72+G73</f>
        <v>1209249.06</v>
      </c>
      <c r="H71" s="527">
        <f>H72+H73</f>
        <v>1209249.06</v>
      </c>
      <c r="I71" s="527">
        <f>I72+I73</f>
        <v>0</v>
      </c>
      <c r="J71" s="546">
        <f t="shared" si="0"/>
        <v>0.40421428103452195</v>
      </c>
      <c r="K71" s="551">
        <f>G71/G173</f>
        <v>0.0598143330003448</v>
      </c>
    </row>
    <row r="72" spans="1:11" ht="15" customHeight="1">
      <c r="A72" s="346"/>
      <c r="B72" s="43" t="s">
        <v>885</v>
      </c>
      <c r="C72" s="123"/>
      <c r="D72" s="123"/>
      <c r="E72" s="123" t="s">
        <v>870</v>
      </c>
      <c r="F72" s="102">
        <v>2900635</v>
      </c>
      <c r="G72" s="409">
        <v>1170338</v>
      </c>
      <c r="H72" s="409">
        <f>G72</f>
        <v>1170338</v>
      </c>
      <c r="I72" s="409"/>
      <c r="J72" s="539">
        <f t="shared" si="0"/>
        <v>0.4034764801500361</v>
      </c>
      <c r="K72" s="540">
        <f>G72/G173</f>
        <v>0.05788963512194711</v>
      </c>
    </row>
    <row r="73" spans="1:11" ht="15" customHeight="1">
      <c r="A73" s="346"/>
      <c r="B73" s="43" t="s">
        <v>127</v>
      </c>
      <c r="C73" s="123"/>
      <c r="D73" s="123"/>
      <c r="E73" s="123" t="s">
        <v>871</v>
      </c>
      <c r="F73" s="102">
        <v>90969</v>
      </c>
      <c r="G73" s="409">
        <v>38911.06</v>
      </c>
      <c r="H73" s="409">
        <f>G73</f>
        <v>38911.06</v>
      </c>
      <c r="I73" s="409"/>
      <c r="J73" s="539">
        <f t="shared" si="0"/>
        <v>0.42773977948531916</v>
      </c>
      <c r="K73" s="540">
        <f>G73/G173</f>
        <v>0.001924697878397686</v>
      </c>
    </row>
    <row r="74" spans="1:11" ht="21" customHeight="1">
      <c r="A74" s="488" t="s">
        <v>676</v>
      </c>
      <c r="B74" s="76" t="s">
        <v>791</v>
      </c>
      <c r="C74" s="83">
        <v>758</v>
      </c>
      <c r="D74" s="84"/>
      <c r="E74" s="85"/>
      <c r="F74" s="246">
        <f>F75+F77+F79+F81</f>
        <v>22687989</v>
      </c>
      <c r="G74" s="405">
        <f>G75+G77+G79+G81</f>
        <v>13344535.7</v>
      </c>
      <c r="H74" s="405">
        <f>H75+H77+H79+H81</f>
        <v>13344535.7</v>
      </c>
      <c r="I74" s="405">
        <f>I75+I77+I79+I81</f>
        <v>0</v>
      </c>
      <c r="J74" s="289">
        <f t="shared" si="0"/>
        <v>0.5881762239923511</v>
      </c>
      <c r="K74" s="489">
        <f>G74/G173</f>
        <v>0.6600745276533762</v>
      </c>
    </row>
    <row r="75" spans="1:11" ht="24" customHeight="1">
      <c r="A75" s="528" t="s">
        <v>750</v>
      </c>
      <c r="B75" s="532" t="s">
        <v>813</v>
      </c>
      <c r="C75" s="530"/>
      <c r="D75" s="530">
        <v>75801</v>
      </c>
      <c r="E75" s="530"/>
      <c r="F75" s="526">
        <f>F76</f>
        <v>17291755</v>
      </c>
      <c r="G75" s="527">
        <f>G76</f>
        <v>10641080</v>
      </c>
      <c r="H75" s="527">
        <f>H76</f>
        <v>10641080</v>
      </c>
      <c r="I75" s="527">
        <f>I76</f>
        <v>0</v>
      </c>
      <c r="J75" s="546">
        <f t="shared" si="0"/>
        <v>0.6153846153846154</v>
      </c>
      <c r="K75" s="551">
        <f>G75/G173</f>
        <v>0.5263507110795761</v>
      </c>
    </row>
    <row r="76" spans="1:11" ht="18" customHeight="1">
      <c r="A76" s="346"/>
      <c r="B76" s="43" t="s">
        <v>743</v>
      </c>
      <c r="C76" s="50"/>
      <c r="D76" s="50"/>
      <c r="E76" s="123" t="s">
        <v>873</v>
      </c>
      <c r="F76" s="102">
        <v>17291755</v>
      </c>
      <c r="G76" s="409">
        <v>10641080</v>
      </c>
      <c r="H76" s="409">
        <f>G76</f>
        <v>10641080</v>
      </c>
      <c r="I76" s="409"/>
      <c r="J76" s="539">
        <f t="shared" si="0"/>
        <v>0.6153846153846154</v>
      </c>
      <c r="K76" s="540">
        <f>G76/G173</f>
        <v>0.5263507110795761</v>
      </c>
    </row>
    <row r="77" spans="1:11" ht="24.75" customHeight="1">
      <c r="A77" s="528" t="s">
        <v>794</v>
      </c>
      <c r="B77" s="532" t="s">
        <v>835</v>
      </c>
      <c r="C77" s="530"/>
      <c r="D77" s="530">
        <v>75803</v>
      </c>
      <c r="E77" s="531"/>
      <c r="F77" s="526">
        <f>F78</f>
        <v>3151565</v>
      </c>
      <c r="G77" s="527">
        <f>G78</f>
        <v>1575780</v>
      </c>
      <c r="H77" s="527">
        <f>H78</f>
        <v>1575780</v>
      </c>
      <c r="I77" s="527">
        <f>I78</f>
        <v>0</v>
      </c>
      <c r="J77" s="546">
        <f>J78</f>
        <v>0.49999920674331644</v>
      </c>
      <c r="K77" s="551">
        <f>G77/G173</f>
        <v>0.0779444307819295</v>
      </c>
    </row>
    <row r="78" spans="1:11" ht="22.5" customHeight="1">
      <c r="A78" s="305"/>
      <c r="B78" s="77" t="s">
        <v>508</v>
      </c>
      <c r="C78" s="547"/>
      <c r="D78" s="547"/>
      <c r="E78" s="548" t="s">
        <v>873</v>
      </c>
      <c r="F78" s="287">
        <v>3151565</v>
      </c>
      <c r="G78" s="425">
        <v>1575780</v>
      </c>
      <c r="H78" s="425">
        <f>G78</f>
        <v>1575780</v>
      </c>
      <c r="I78" s="425"/>
      <c r="J78" s="549">
        <f aca="true" t="shared" si="5" ref="J78:J155">G78/F78</f>
        <v>0.49999920674331644</v>
      </c>
      <c r="K78" s="550">
        <f>G78/G173</f>
        <v>0.0779444307819295</v>
      </c>
    </row>
    <row r="79" spans="1:11" ht="17.25" customHeight="1">
      <c r="A79" s="528" t="s">
        <v>796</v>
      </c>
      <c r="B79" s="532" t="s">
        <v>792</v>
      </c>
      <c r="C79" s="530"/>
      <c r="D79" s="530">
        <v>75814</v>
      </c>
      <c r="E79" s="531"/>
      <c r="F79" s="526">
        <f>F80</f>
        <v>35000</v>
      </c>
      <c r="G79" s="527">
        <f>G80</f>
        <v>22841.7</v>
      </c>
      <c r="H79" s="527">
        <f>H80</f>
        <v>22841.7</v>
      </c>
      <c r="I79" s="527">
        <f>I80</f>
        <v>0</v>
      </c>
      <c r="J79" s="546">
        <f t="shared" si="5"/>
        <v>0.65262</v>
      </c>
      <c r="K79" s="551">
        <f>G79/G173</f>
        <v>0.0011298425570775102</v>
      </c>
    </row>
    <row r="80" spans="1:11" ht="14.25" customHeight="1">
      <c r="A80" s="346"/>
      <c r="B80" s="43" t="s">
        <v>752</v>
      </c>
      <c r="C80" s="50"/>
      <c r="D80" s="50"/>
      <c r="E80" s="123" t="s">
        <v>864</v>
      </c>
      <c r="F80" s="102">
        <v>35000</v>
      </c>
      <c r="G80" s="409">
        <v>22841.7</v>
      </c>
      <c r="H80" s="409">
        <f>G80</f>
        <v>22841.7</v>
      </c>
      <c r="I80" s="409"/>
      <c r="J80" s="539">
        <f t="shared" si="5"/>
        <v>0.65262</v>
      </c>
      <c r="K80" s="540">
        <f>G80/G173</f>
        <v>0.0011298425570775102</v>
      </c>
    </row>
    <row r="81" spans="1:11" ht="24.75" customHeight="1">
      <c r="A81" s="528" t="s">
        <v>797</v>
      </c>
      <c r="B81" s="532" t="s">
        <v>936</v>
      </c>
      <c r="C81" s="530"/>
      <c r="D81" s="530">
        <v>75832</v>
      </c>
      <c r="E81" s="531"/>
      <c r="F81" s="526">
        <f>F82</f>
        <v>2209669</v>
      </c>
      <c r="G81" s="527">
        <f>G82</f>
        <v>1104834</v>
      </c>
      <c r="H81" s="527">
        <f>H82</f>
        <v>1104834</v>
      </c>
      <c r="I81" s="527">
        <f>I82</f>
        <v>0</v>
      </c>
      <c r="J81" s="546">
        <f t="shared" si="5"/>
        <v>0.4999997737217656</v>
      </c>
      <c r="K81" s="551">
        <f>G81/G173</f>
        <v>0.05464954323479312</v>
      </c>
    </row>
    <row r="82" spans="1:11" ht="17.25" customHeight="1">
      <c r="A82" s="220"/>
      <c r="B82" s="43" t="s">
        <v>592</v>
      </c>
      <c r="C82" s="541"/>
      <c r="D82" s="541"/>
      <c r="E82" s="123" t="s">
        <v>873</v>
      </c>
      <c r="F82" s="102">
        <v>2209669</v>
      </c>
      <c r="G82" s="409">
        <v>1104834</v>
      </c>
      <c r="H82" s="409">
        <f>G82</f>
        <v>1104834</v>
      </c>
      <c r="I82" s="409"/>
      <c r="J82" s="539">
        <f t="shared" si="5"/>
        <v>0.4999997737217656</v>
      </c>
      <c r="K82" s="540">
        <f>G82/G173</f>
        <v>0.05464954323479312</v>
      </c>
    </row>
    <row r="83" spans="1:11" ht="18.75" customHeight="1">
      <c r="A83" s="488" t="s">
        <v>907</v>
      </c>
      <c r="B83" s="76" t="s">
        <v>793</v>
      </c>
      <c r="C83" s="79" t="s">
        <v>269</v>
      </c>
      <c r="D83" s="81"/>
      <c r="E83" s="82"/>
      <c r="F83" s="246">
        <f>F84+F88+F94+F97</f>
        <v>492581</v>
      </c>
      <c r="G83" s="405">
        <f>G84+G88+G94+G97</f>
        <v>385730.74000000005</v>
      </c>
      <c r="H83" s="405">
        <f>H84+H88+H94+H97</f>
        <v>385695.49000000005</v>
      </c>
      <c r="I83" s="405">
        <f>I84+I88+I94+I97</f>
        <v>35.25</v>
      </c>
      <c r="J83" s="289">
        <f t="shared" si="5"/>
        <v>0.7830808334060795</v>
      </c>
      <c r="K83" s="489">
        <f>G83/G173</f>
        <v>0.019079797284133858</v>
      </c>
    </row>
    <row r="84" spans="1:11" ht="15.75" customHeight="1">
      <c r="A84" s="528" t="s">
        <v>750</v>
      </c>
      <c r="B84" s="532" t="s">
        <v>283</v>
      </c>
      <c r="C84" s="531"/>
      <c r="D84" s="531" t="s">
        <v>282</v>
      </c>
      <c r="E84" s="531"/>
      <c r="F84" s="526">
        <f>F85+F86+F87</f>
        <v>16796</v>
      </c>
      <c r="G84" s="527">
        <f>G85+G86+G87</f>
        <v>9767.87</v>
      </c>
      <c r="H84" s="527">
        <f>H85+H86+H87</f>
        <v>9767.87</v>
      </c>
      <c r="I84" s="527">
        <f>I85+I86+I87</f>
        <v>0</v>
      </c>
      <c r="J84" s="546">
        <f t="shared" si="5"/>
        <v>0.5815592998332937</v>
      </c>
      <c r="K84" s="551">
        <f>G84/G173</f>
        <v>0.00048315822456300103</v>
      </c>
    </row>
    <row r="85" spans="1:11" ht="15.75" customHeight="1">
      <c r="A85" s="346"/>
      <c r="B85" s="43" t="s">
        <v>755</v>
      </c>
      <c r="C85" s="123"/>
      <c r="D85" s="123"/>
      <c r="E85" s="123" t="s">
        <v>865</v>
      </c>
      <c r="F85" s="102">
        <v>528</v>
      </c>
      <c r="G85" s="409">
        <v>240</v>
      </c>
      <c r="H85" s="409">
        <f>G85</f>
        <v>240</v>
      </c>
      <c r="I85" s="409"/>
      <c r="J85" s="539">
        <f t="shared" si="5"/>
        <v>0.45454545454545453</v>
      </c>
      <c r="K85" s="540">
        <f>G85/G173</f>
        <v>1.187136744194182E-05</v>
      </c>
    </row>
    <row r="86" spans="1:11" ht="24" customHeight="1">
      <c r="A86" s="346"/>
      <c r="B86" s="43" t="s">
        <v>904</v>
      </c>
      <c r="C86" s="123"/>
      <c r="D86" s="123"/>
      <c r="E86" s="123" t="s">
        <v>866</v>
      </c>
      <c r="F86" s="102">
        <v>15764</v>
      </c>
      <c r="G86" s="409">
        <v>9361.17</v>
      </c>
      <c r="H86" s="409">
        <f>G86</f>
        <v>9361.17</v>
      </c>
      <c r="I86" s="409"/>
      <c r="J86" s="539">
        <f t="shared" si="5"/>
        <v>0.5938321492007105</v>
      </c>
      <c r="K86" s="540">
        <f>G86/G173</f>
        <v>0.00046304120315201043</v>
      </c>
    </row>
    <row r="87" spans="1:11" ht="17.25" customHeight="1">
      <c r="A87" s="220"/>
      <c r="B87" s="43" t="s">
        <v>752</v>
      </c>
      <c r="C87" s="50"/>
      <c r="D87" s="541"/>
      <c r="E87" s="123" t="s">
        <v>864</v>
      </c>
      <c r="F87" s="102">
        <v>504</v>
      </c>
      <c r="G87" s="409">
        <v>166.7</v>
      </c>
      <c r="H87" s="409">
        <f>G87</f>
        <v>166.7</v>
      </c>
      <c r="I87" s="409"/>
      <c r="J87" s="539">
        <f t="shared" si="5"/>
        <v>0.33075396825396824</v>
      </c>
      <c r="K87" s="540">
        <f>G87/G173</f>
        <v>8.245653969048754E-06</v>
      </c>
    </row>
    <row r="88" spans="1:11" ht="20.25" customHeight="1">
      <c r="A88" s="528" t="s">
        <v>753</v>
      </c>
      <c r="B88" s="532" t="s">
        <v>313</v>
      </c>
      <c r="C88" s="530"/>
      <c r="D88" s="530">
        <v>80130</v>
      </c>
      <c r="E88" s="530"/>
      <c r="F88" s="526">
        <f>SUM(F89:F93)</f>
        <v>92373</v>
      </c>
      <c r="G88" s="527">
        <f>SUM(G89:G93)</f>
        <v>57776.700000000004</v>
      </c>
      <c r="H88" s="527">
        <f>SUM(H89:H93)</f>
        <v>57741.450000000004</v>
      </c>
      <c r="I88" s="527">
        <f>SUM(I89:I93)</f>
        <v>35.25</v>
      </c>
      <c r="J88" s="546">
        <f t="shared" si="5"/>
        <v>0.625471728751908</v>
      </c>
      <c r="K88" s="551">
        <f>G88/G173</f>
        <v>0.002857868480345167</v>
      </c>
    </row>
    <row r="89" spans="1:11" ht="23.25" customHeight="1">
      <c r="A89" s="220"/>
      <c r="B89" s="43" t="s">
        <v>904</v>
      </c>
      <c r="C89" s="50"/>
      <c r="D89" s="541"/>
      <c r="E89" s="123" t="s">
        <v>866</v>
      </c>
      <c r="F89" s="102">
        <v>22620</v>
      </c>
      <c r="G89" s="409">
        <v>15849.16</v>
      </c>
      <c r="H89" s="409">
        <f>G89</f>
        <v>15849.16</v>
      </c>
      <c r="I89" s="409"/>
      <c r="J89" s="539">
        <f t="shared" si="5"/>
        <v>0.7006702033598585</v>
      </c>
      <c r="K89" s="540">
        <f>G89/G173</f>
        <v>0.0007839633416921942</v>
      </c>
    </row>
    <row r="90" spans="1:11" ht="16.5" customHeight="1">
      <c r="A90" s="220"/>
      <c r="B90" s="43" t="s">
        <v>758</v>
      </c>
      <c r="C90" s="50"/>
      <c r="D90" s="541"/>
      <c r="E90" s="123" t="s">
        <v>867</v>
      </c>
      <c r="F90" s="102">
        <v>49486</v>
      </c>
      <c r="G90" s="409">
        <v>33555.42</v>
      </c>
      <c r="H90" s="409">
        <f>G90</f>
        <v>33555.42</v>
      </c>
      <c r="I90" s="409"/>
      <c r="J90" s="539">
        <f t="shared" si="5"/>
        <v>0.6780790526613587</v>
      </c>
      <c r="K90" s="540">
        <f>G90/G173</f>
        <v>0.001659786335369514</v>
      </c>
    </row>
    <row r="91" spans="1:11" ht="16.5" customHeight="1">
      <c r="A91" s="220"/>
      <c r="B91" s="43" t="s">
        <v>477</v>
      </c>
      <c r="C91" s="50"/>
      <c r="D91" s="541"/>
      <c r="E91" s="123" t="s">
        <v>476</v>
      </c>
      <c r="F91" s="102">
        <v>35</v>
      </c>
      <c r="G91" s="409">
        <v>35.25</v>
      </c>
      <c r="H91" s="409"/>
      <c r="I91" s="409">
        <f>G91</f>
        <v>35.25</v>
      </c>
      <c r="J91" s="539">
        <f t="shared" si="5"/>
        <v>1.0071428571428571</v>
      </c>
      <c r="K91" s="540">
        <f>G91/G173</f>
        <v>1.7436070930352047E-06</v>
      </c>
    </row>
    <row r="92" spans="1:11" ht="17.25" customHeight="1">
      <c r="A92" s="220"/>
      <c r="B92" s="43" t="s">
        <v>752</v>
      </c>
      <c r="C92" s="50"/>
      <c r="D92" s="541"/>
      <c r="E92" s="123" t="s">
        <v>864</v>
      </c>
      <c r="F92" s="102">
        <v>668</v>
      </c>
      <c r="G92" s="409">
        <v>231.73</v>
      </c>
      <c r="H92" s="409">
        <f>G92</f>
        <v>231.73</v>
      </c>
      <c r="I92" s="409"/>
      <c r="J92" s="539">
        <f t="shared" si="5"/>
        <v>0.3469011976047904</v>
      </c>
      <c r="K92" s="540">
        <f>G92/G173</f>
        <v>1.1462299905504907E-05</v>
      </c>
    </row>
    <row r="93" spans="1:11" ht="15.75" customHeight="1">
      <c r="A93" s="220"/>
      <c r="B93" s="43" t="s">
        <v>787</v>
      </c>
      <c r="C93" s="50"/>
      <c r="D93" s="541"/>
      <c r="E93" s="123" t="s">
        <v>868</v>
      </c>
      <c r="F93" s="102">
        <v>19564</v>
      </c>
      <c r="G93" s="409">
        <v>8105.14</v>
      </c>
      <c r="H93" s="409">
        <f>G93</f>
        <v>8105.14</v>
      </c>
      <c r="I93" s="409"/>
      <c r="J93" s="539">
        <f t="shared" si="5"/>
        <v>0.41428848906154164</v>
      </c>
      <c r="K93" s="540">
        <f>G93/G173</f>
        <v>0.00040091289628491804</v>
      </c>
    </row>
    <row r="94" spans="1:11" ht="21.75" customHeight="1">
      <c r="A94" s="528" t="s">
        <v>796</v>
      </c>
      <c r="B94" s="532" t="s">
        <v>819</v>
      </c>
      <c r="C94" s="530"/>
      <c r="D94" s="530">
        <v>80148</v>
      </c>
      <c r="E94" s="531"/>
      <c r="F94" s="526">
        <f>SUM(F95:F96)</f>
        <v>8000</v>
      </c>
      <c r="G94" s="527">
        <f>SUM(G95:G96)</f>
        <v>5940.98</v>
      </c>
      <c r="H94" s="527">
        <f>SUM(H95:H96)</f>
        <v>5940.98</v>
      </c>
      <c r="I94" s="527">
        <f>SUM(I95:I96)</f>
        <v>0</v>
      </c>
      <c r="J94" s="546">
        <f t="shared" si="5"/>
        <v>0.7426225</v>
      </c>
      <c r="K94" s="551">
        <f>G94/G173</f>
        <v>0.00029386481893844794</v>
      </c>
    </row>
    <row r="95" spans="1:11" ht="21.75" customHeight="1">
      <c r="A95" s="609"/>
      <c r="B95" s="43" t="s">
        <v>904</v>
      </c>
      <c r="C95" s="610"/>
      <c r="D95" s="610"/>
      <c r="E95" s="611" t="s">
        <v>866</v>
      </c>
      <c r="F95" s="612">
        <v>0</v>
      </c>
      <c r="G95" s="613">
        <v>0</v>
      </c>
      <c r="H95" s="613">
        <f>G95</f>
        <v>0</v>
      </c>
      <c r="I95" s="613"/>
      <c r="J95" s="614">
        <v>0</v>
      </c>
      <c r="K95" s="615">
        <v>0</v>
      </c>
    </row>
    <row r="96" spans="1:11" ht="15.75" customHeight="1">
      <c r="A96" s="220"/>
      <c r="B96" s="43" t="s">
        <v>758</v>
      </c>
      <c r="C96" s="50"/>
      <c r="D96" s="50"/>
      <c r="E96" s="123" t="s">
        <v>867</v>
      </c>
      <c r="F96" s="102">
        <v>8000</v>
      </c>
      <c r="G96" s="409">
        <v>5940.98</v>
      </c>
      <c r="H96" s="409">
        <f>G96</f>
        <v>5940.98</v>
      </c>
      <c r="I96" s="409"/>
      <c r="J96" s="539">
        <f t="shared" si="5"/>
        <v>0.7426225</v>
      </c>
      <c r="K96" s="540">
        <f>G96/G173</f>
        <v>0.00029386481893844794</v>
      </c>
    </row>
    <row r="97" spans="1:11" ht="21" customHeight="1">
      <c r="A97" s="528" t="s">
        <v>797</v>
      </c>
      <c r="B97" s="568" t="s">
        <v>227</v>
      </c>
      <c r="C97" s="528"/>
      <c r="D97" s="528">
        <v>80195</v>
      </c>
      <c r="E97" s="528"/>
      <c r="F97" s="569">
        <f>SUM(F98:F105)</f>
        <v>375412</v>
      </c>
      <c r="G97" s="573">
        <f>SUM(G98:G105)</f>
        <v>312245.19000000006</v>
      </c>
      <c r="H97" s="573">
        <f>SUM(H98:H105)</f>
        <v>312245.19000000006</v>
      </c>
      <c r="I97" s="573">
        <f>SUM(I98:I105)</f>
        <v>0</v>
      </c>
      <c r="J97" s="559">
        <f t="shared" si="5"/>
        <v>0.8317400349482703</v>
      </c>
      <c r="K97" s="560">
        <f>G97/G173</f>
        <v>0.015444905760287243</v>
      </c>
    </row>
    <row r="98" spans="1:11" ht="21" customHeight="1">
      <c r="A98" s="220"/>
      <c r="B98" s="43" t="s">
        <v>904</v>
      </c>
      <c r="C98" s="50"/>
      <c r="D98" s="50"/>
      <c r="E98" s="123" t="s">
        <v>866</v>
      </c>
      <c r="F98" s="102">
        <v>36000</v>
      </c>
      <c r="G98" s="409">
        <v>22084.16</v>
      </c>
      <c r="H98" s="409">
        <f>G98</f>
        <v>22084.16</v>
      </c>
      <c r="I98" s="409"/>
      <c r="J98" s="539">
        <f t="shared" si="5"/>
        <v>0.6134488888888889</v>
      </c>
      <c r="K98" s="540">
        <f>G98/G173</f>
        <v>0.0010923715750276411</v>
      </c>
    </row>
    <row r="99" spans="1:11" ht="15" customHeight="1">
      <c r="A99" s="220"/>
      <c r="B99" s="43" t="s">
        <v>758</v>
      </c>
      <c r="C99" s="50"/>
      <c r="D99" s="50"/>
      <c r="E99" s="123" t="s">
        <v>867</v>
      </c>
      <c r="F99" s="102">
        <v>43000</v>
      </c>
      <c r="G99" s="409">
        <v>20376.01</v>
      </c>
      <c r="H99" s="409">
        <f>G99</f>
        <v>20376.01</v>
      </c>
      <c r="I99" s="409"/>
      <c r="J99" s="539">
        <f t="shared" si="5"/>
        <v>0.4738606976744186</v>
      </c>
      <c r="K99" s="540">
        <f>G99/G173</f>
        <v>0.0010078795904611706</v>
      </c>
    </row>
    <row r="100" spans="1:11" ht="16.5" customHeight="1">
      <c r="A100" s="220"/>
      <c r="B100" s="43" t="s">
        <v>752</v>
      </c>
      <c r="C100" s="50"/>
      <c r="D100" s="541"/>
      <c r="E100" s="123" t="s">
        <v>864</v>
      </c>
      <c r="F100" s="102">
        <v>20</v>
      </c>
      <c r="G100" s="409">
        <v>304.4</v>
      </c>
      <c r="H100" s="409">
        <f aca="true" t="shared" si="6" ref="H100:H105">G100</f>
        <v>304.4</v>
      </c>
      <c r="I100" s="409"/>
      <c r="J100" s="539">
        <f t="shared" si="5"/>
        <v>15.219999999999999</v>
      </c>
      <c r="K100" s="540">
        <f>G100/G173</f>
        <v>1.5056851038862874E-05</v>
      </c>
    </row>
    <row r="101" spans="1:11" ht="17.25" customHeight="1">
      <c r="A101" s="220"/>
      <c r="B101" s="43" t="s">
        <v>787</v>
      </c>
      <c r="C101" s="50"/>
      <c r="D101" s="541"/>
      <c r="E101" s="123" t="s">
        <v>868</v>
      </c>
      <c r="F101" s="102">
        <v>3367</v>
      </c>
      <c r="G101" s="409">
        <v>3367.64</v>
      </c>
      <c r="H101" s="409">
        <f t="shared" si="6"/>
        <v>3367.64</v>
      </c>
      <c r="I101" s="409"/>
      <c r="J101" s="539">
        <f t="shared" si="5"/>
        <v>1.00019008019008</v>
      </c>
      <c r="K101" s="540">
        <f>G101/G173</f>
        <v>0.0001665770493840873</v>
      </c>
    </row>
    <row r="102" spans="1:11" ht="21" customHeight="1">
      <c r="A102" s="220"/>
      <c r="B102" s="43" t="s">
        <v>821</v>
      </c>
      <c r="C102" s="50"/>
      <c r="D102" s="50"/>
      <c r="E102" s="123" t="s">
        <v>822</v>
      </c>
      <c r="F102" s="102">
        <v>246539</v>
      </c>
      <c r="G102" s="409">
        <v>247838.14</v>
      </c>
      <c r="H102" s="409">
        <f t="shared" si="6"/>
        <v>247838.14</v>
      </c>
      <c r="I102" s="409"/>
      <c r="J102" s="539">
        <f t="shared" si="5"/>
        <v>1.0052695111118322</v>
      </c>
      <c r="K102" s="540">
        <f>G102/G173</f>
        <v>0.012259073441947578</v>
      </c>
    </row>
    <row r="103" spans="1:11" ht="21" customHeight="1">
      <c r="A103" s="220"/>
      <c r="B103" s="43" t="s">
        <v>816</v>
      </c>
      <c r="C103" s="50"/>
      <c r="D103" s="541"/>
      <c r="E103" s="123" t="s">
        <v>818</v>
      </c>
      <c r="F103" s="102">
        <v>2286</v>
      </c>
      <c r="G103" s="409">
        <v>2286.07</v>
      </c>
      <c r="H103" s="409">
        <f t="shared" si="6"/>
        <v>2286.07</v>
      </c>
      <c r="I103" s="409"/>
      <c r="J103" s="539">
        <f t="shared" si="5"/>
        <v>1.0000306211723535</v>
      </c>
      <c r="K103" s="540">
        <f>G103/G173</f>
        <v>0.0001130782373666664</v>
      </c>
    </row>
    <row r="104" spans="1:11" ht="43.5" customHeight="1">
      <c r="A104" s="220"/>
      <c r="B104" s="43" t="s">
        <v>766</v>
      </c>
      <c r="C104" s="50"/>
      <c r="D104" s="50"/>
      <c r="E104" s="123" t="s">
        <v>765</v>
      </c>
      <c r="F104" s="102">
        <v>37570</v>
      </c>
      <c r="G104" s="409">
        <v>13590.45</v>
      </c>
      <c r="H104" s="409">
        <f t="shared" si="6"/>
        <v>13590.45</v>
      </c>
      <c r="I104" s="409"/>
      <c r="J104" s="539">
        <f t="shared" si="5"/>
        <v>0.36173675805163696</v>
      </c>
      <c r="K104" s="540">
        <f>G104/G173</f>
        <v>0.0006722384402139092</v>
      </c>
    </row>
    <row r="105" spans="1:11" ht="45.75" customHeight="1">
      <c r="A105" s="220"/>
      <c r="B105" s="43" t="s">
        <v>766</v>
      </c>
      <c r="C105" s="50"/>
      <c r="D105" s="50"/>
      <c r="E105" s="123" t="s">
        <v>767</v>
      </c>
      <c r="F105" s="102">
        <v>6630</v>
      </c>
      <c r="G105" s="409">
        <v>2398.32</v>
      </c>
      <c r="H105" s="409">
        <f t="shared" si="6"/>
        <v>2398.32</v>
      </c>
      <c r="I105" s="409"/>
      <c r="J105" s="539">
        <f t="shared" si="5"/>
        <v>0.36173755656108597</v>
      </c>
      <c r="K105" s="540">
        <f>G105/G173</f>
        <v>0.00011863057484732462</v>
      </c>
    </row>
    <row r="106" spans="1:11" s="11" customFormat="1" ht="20.25" customHeight="1">
      <c r="A106" s="488" t="s">
        <v>776</v>
      </c>
      <c r="B106" s="76" t="s">
        <v>795</v>
      </c>
      <c r="C106" s="83">
        <v>851</v>
      </c>
      <c r="D106" s="78"/>
      <c r="E106" s="80"/>
      <c r="F106" s="237">
        <f>F107+F110+F112</f>
        <v>2170573</v>
      </c>
      <c r="G106" s="406">
        <f>G107+G110+G112</f>
        <v>844990.42</v>
      </c>
      <c r="H106" s="406">
        <f>H107+H110+H112</f>
        <v>844990.42</v>
      </c>
      <c r="I106" s="406">
        <f>I107+I110+I112</f>
        <v>0</v>
      </c>
      <c r="J106" s="289">
        <f t="shared" si="5"/>
        <v>0.38929371184475253</v>
      </c>
      <c r="K106" s="489">
        <f>G106/G173</f>
        <v>0.04179663233641977</v>
      </c>
    </row>
    <row r="107" spans="1:11" ht="20.25" customHeight="1">
      <c r="A107" s="528" t="s">
        <v>750</v>
      </c>
      <c r="B107" s="532" t="s">
        <v>348</v>
      </c>
      <c r="C107" s="530"/>
      <c r="D107" s="530">
        <v>85111</v>
      </c>
      <c r="E107" s="531"/>
      <c r="F107" s="526">
        <f>F108+F109</f>
        <v>1019431</v>
      </c>
      <c r="G107" s="527">
        <f>SUM(G108:G109)</f>
        <v>28310</v>
      </c>
      <c r="H107" s="527">
        <f>SUM(H108:H109)</f>
        <v>28310</v>
      </c>
      <c r="I107" s="527">
        <f>SUM(I108:I109)</f>
        <v>0</v>
      </c>
      <c r="J107" s="546">
        <f t="shared" si="5"/>
        <v>0.027770393484208348</v>
      </c>
      <c r="K107" s="551">
        <f>G107/G173</f>
        <v>0.0014003267178390537</v>
      </c>
    </row>
    <row r="108" spans="1:11" ht="21.75" customHeight="1">
      <c r="A108" s="220"/>
      <c r="B108" s="43" t="s">
        <v>904</v>
      </c>
      <c r="C108" s="50"/>
      <c r="D108" s="50"/>
      <c r="E108" s="123" t="s">
        <v>866</v>
      </c>
      <c r="F108" s="102">
        <v>54120</v>
      </c>
      <c r="G108" s="409">
        <v>28310</v>
      </c>
      <c r="H108" s="409">
        <f>G108</f>
        <v>28310</v>
      </c>
      <c r="I108" s="409"/>
      <c r="J108" s="539">
        <f t="shared" si="5"/>
        <v>0.5230968218773097</v>
      </c>
      <c r="K108" s="540">
        <f>G108/G173</f>
        <v>0.0014003267178390537</v>
      </c>
    </row>
    <row r="109" spans="1:11" ht="21" customHeight="1">
      <c r="A109" s="220"/>
      <c r="B109" s="43" t="s">
        <v>821</v>
      </c>
      <c r="C109" s="50"/>
      <c r="D109" s="50"/>
      <c r="E109" s="123" t="s">
        <v>807</v>
      </c>
      <c r="F109" s="102">
        <v>965311</v>
      </c>
      <c r="G109" s="409">
        <v>0</v>
      </c>
      <c r="H109" s="409"/>
      <c r="I109" s="409">
        <f>G109</f>
        <v>0</v>
      </c>
      <c r="J109" s="539">
        <f t="shared" si="5"/>
        <v>0</v>
      </c>
      <c r="K109" s="540">
        <f>G109/G173</f>
        <v>0</v>
      </c>
    </row>
    <row r="110" spans="1:11" ht="27" customHeight="1">
      <c r="A110" s="528" t="s">
        <v>753</v>
      </c>
      <c r="B110" s="532" t="s">
        <v>814</v>
      </c>
      <c r="C110" s="530"/>
      <c r="D110" s="530">
        <v>85156</v>
      </c>
      <c r="E110" s="532"/>
      <c r="F110" s="526">
        <f>F111</f>
        <v>973360</v>
      </c>
      <c r="G110" s="527">
        <f>G111</f>
        <v>792362</v>
      </c>
      <c r="H110" s="527">
        <f>H111</f>
        <v>792362</v>
      </c>
      <c r="I110" s="527">
        <f>I111</f>
        <v>0</v>
      </c>
      <c r="J110" s="546">
        <f t="shared" si="5"/>
        <v>0.8140482452535547</v>
      </c>
      <c r="K110" s="551">
        <f>G110/G173</f>
        <v>0.03919341853763293</v>
      </c>
    </row>
    <row r="111" spans="1:11" ht="23.25" customHeight="1">
      <c r="A111" s="346"/>
      <c r="B111" s="43" t="s">
        <v>777</v>
      </c>
      <c r="C111" s="50"/>
      <c r="D111" s="50"/>
      <c r="E111" s="50">
        <v>2110</v>
      </c>
      <c r="F111" s="102">
        <v>973360</v>
      </c>
      <c r="G111" s="409">
        <v>792362</v>
      </c>
      <c r="H111" s="409">
        <f>G111</f>
        <v>792362</v>
      </c>
      <c r="I111" s="409"/>
      <c r="J111" s="539">
        <f t="shared" si="5"/>
        <v>0.8140482452535547</v>
      </c>
      <c r="K111" s="540">
        <f>G111/G173</f>
        <v>0.03919341853763293</v>
      </c>
    </row>
    <row r="112" spans="1:11" ht="21" customHeight="1">
      <c r="A112" s="528" t="s">
        <v>794</v>
      </c>
      <c r="B112" s="532" t="s">
        <v>227</v>
      </c>
      <c r="C112" s="530"/>
      <c r="D112" s="530">
        <v>85195</v>
      </c>
      <c r="E112" s="530"/>
      <c r="F112" s="526">
        <f>SUM(F113:F115)</f>
        <v>177782</v>
      </c>
      <c r="G112" s="527">
        <f>SUM(G113:G115)</f>
        <v>24318.420000000002</v>
      </c>
      <c r="H112" s="527">
        <f>SUM(H113:H115)</f>
        <v>24318.420000000002</v>
      </c>
      <c r="I112" s="527">
        <f>SUM(I113:I115)</f>
        <v>0</v>
      </c>
      <c r="J112" s="546">
        <f>G112/F112</f>
        <v>0.13678786378823504</v>
      </c>
      <c r="K112" s="551">
        <f>G112/G173</f>
        <v>0.0012028870809477784</v>
      </c>
    </row>
    <row r="113" spans="1:11" ht="21" customHeight="1">
      <c r="A113" s="346"/>
      <c r="B113" s="43" t="s">
        <v>904</v>
      </c>
      <c r="C113" s="50"/>
      <c r="D113" s="50"/>
      <c r="E113" s="123" t="s">
        <v>866</v>
      </c>
      <c r="F113" s="102">
        <v>46927</v>
      </c>
      <c r="G113" s="409">
        <v>23463.72</v>
      </c>
      <c r="H113" s="409">
        <f>G113</f>
        <v>23463.72</v>
      </c>
      <c r="I113" s="409"/>
      <c r="J113" s="539">
        <f>G113/F113</f>
        <v>0.5000046881326315</v>
      </c>
      <c r="K113" s="540">
        <f>G113/G173</f>
        <v>0.001160610173645163</v>
      </c>
    </row>
    <row r="114" spans="1:11" ht="16.5" customHeight="1">
      <c r="A114" s="346"/>
      <c r="B114" s="43" t="s">
        <v>787</v>
      </c>
      <c r="C114" s="50"/>
      <c r="D114" s="541"/>
      <c r="E114" s="123" t="s">
        <v>868</v>
      </c>
      <c r="F114" s="102">
        <v>855</v>
      </c>
      <c r="G114" s="409">
        <v>854.7</v>
      </c>
      <c r="H114" s="409">
        <f>G114</f>
        <v>854.7</v>
      </c>
      <c r="I114" s="409"/>
      <c r="J114" s="539">
        <f>G114/F114</f>
        <v>0.9996491228070176</v>
      </c>
      <c r="K114" s="540">
        <f>G114/G173</f>
        <v>4.227690730261531E-05</v>
      </c>
    </row>
    <row r="115" spans="1:11" ht="21" customHeight="1">
      <c r="A115" s="346"/>
      <c r="B115" s="43" t="s">
        <v>806</v>
      </c>
      <c r="C115" s="50"/>
      <c r="D115" s="50"/>
      <c r="E115" s="123" t="s">
        <v>815</v>
      </c>
      <c r="F115" s="102">
        <v>130000</v>
      </c>
      <c r="G115" s="409">
        <v>0</v>
      </c>
      <c r="H115" s="409"/>
      <c r="I115" s="409">
        <f>G115</f>
        <v>0</v>
      </c>
      <c r="J115" s="539">
        <f>G115/F115</f>
        <v>0</v>
      </c>
      <c r="K115" s="540">
        <f>G115/G173</f>
        <v>0</v>
      </c>
    </row>
    <row r="116" spans="1:11" ht="16.5" customHeight="1">
      <c r="A116" s="488" t="s">
        <v>778</v>
      </c>
      <c r="B116" s="76" t="s">
        <v>252</v>
      </c>
      <c r="C116" s="83">
        <v>852</v>
      </c>
      <c r="D116" s="83"/>
      <c r="E116" s="78"/>
      <c r="F116" s="246">
        <f>F117+F122+F126+F128+F132+F135+F137</f>
        <v>2105989</v>
      </c>
      <c r="G116" s="405">
        <f>G117+G122+G126+G128+G132+G135+G137</f>
        <v>1025376.8999999999</v>
      </c>
      <c r="H116" s="405">
        <f>H117+H122+H126+H128+H132+H135+H137</f>
        <v>1025376.8999999999</v>
      </c>
      <c r="I116" s="405">
        <f>I117+I122+I126+I128+I132+I135+I137</f>
        <v>0</v>
      </c>
      <c r="J116" s="289">
        <f t="shared" si="5"/>
        <v>0.4868861613237296</v>
      </c>
      <c r="K116" s="489">
        <f>G116/G173</f>
        <v>0.050719274776580135</v>
      </c>
    </row>
    <row r="117" spans="1:11" ht="25.5" customHeight="1">
      <c r="A117" s="528" t="s">
        <v>750</v>
      </c>
      <c r="B117" s="532" t="s">
        <v>524</v>
      </c>
      <c r="C117" s="531"/>
      <c r="D117" s="531" t="s">
        <v>253</v>
      </c>
      <c r="E117" s="531"/>
      <c r="F117" s="526">
        <f>F118+F119+F120+F121</f>
        <v>489645</v>
      </c>
      <c r="G117" s="527">
        <f>G118+G119+G120+G121</f>
        <v>262618.35</v>
      </c>
      <c r="H117" s="527">
        <f>H118+H119+H120+H121</f>
        <v>262618.35</v>
      </c>
      <c r="I117" s="527">
        <f>I118+I119+I120+I121</f>
        <v>0</v>
      </c>
      <c r="J117" s="546">
        <f t="shared" si="5"/>
        <v>0.5363443923658977</v>
      </c>
      <c r="K117" s="551">
        <f>G117/G173</f>
        <v>0.01299016220769367</v>
      </c>
    </row>
    <row r="118" spans="1:11" ht="23.25" customHeight="1">
      <c r="A118" s="220"/>
      <c r="B118" s="43" t="s">
        <v>491</v>
      </c>
      <c r="C118" s="552"/>
      <c r="D118" s="552"/>
      <c r="E118" s="123" t="s">
        <v>492</v>
      </c>
      <c r="F118" s="102">
        <v>500</v>
      </c>
      <c r="G118" s="409">
        <v>1164.4</v>
      </c>
      <c r="H118" s="409">
        <f>G118</f>
        <v>1164.4</v>
      </c>
      <c r="I118" s="409"/>
      <c r="J118" s="539">
        <f t="shared" si="5"/>
        <v>2.3288</v>
      </c>
      <c r="K118" s="540">
        <f>G118/G173</f>
        <v>5.7595917705821064E-05</v>
      </c>
    </row>
    <row r="119" spans="1:11" ht="15" customHeight="1">
      <c r="A119" s="220"/>
      <c r="B119" s="43" t="s">
        <v>752</v>
      </c>
      <c r="C119" s="123"/>
      <c r="D119" s="123"/>
      <c r="E119" s="123" t="s">
        <v>864</v>
      </c>
      <c r="F119" s="102">
        <v>200</v>
      </c>
      <c r="G119" s="409">
        <v>39.55</v>
      </c>
      <c r="H119" s="409">
        <f>G119</f>
        <v>39.55</v>
      </c>
      <c r="I119" s="409"/>
      <c r="J119" s="539">
        <f t="shared" si="5"/>
        <v>0.19774999999999998</v>
      </c>
      <c r="K119" s="540">
        <f>G119/G173</f>
        <v>1.9563024263699958E-06</v>
      </c>
    </row>
    <row r="120" spans="1:11" ht="15.75" customHeight="1">
      <c r="A120" s="220"/>
      <c r="B120" s="43" t="s">
        <v>780</v>
      </c>
      <c r="C120" s="123"/>
      <c r="D120" s="123"/>
      <c r="E120" s="123" t="s">
        <v>7</v>
      </c>
      <c r="F120" s="102">
        <v>7500</v>
      </c>
      <c r="G120" s="409">
        <v>1500</v>
      </c>
      <c r="H120" s="409">
        <f>G120</f>
        <v>1500</v>
      </c>
      <c r="I120" s="409"/>
      <c r="J120" s="539">
        <f t="shared" si="5"/>
        <v>0.2</v>
      </c>
      <c r="K120" s="540">
        <v>68</v>
      </c>
    </row>
    <row r="121" spans="1:11" ht="22.5" customHeight="1">
      <c r="A121" s="220"/>
      <c r="B121" s="43" t="s">
        <v>779</v>
      </c>
      <c r="C121" s="541"/>
      <c r="D121" s="50"/>
      <c r="E121" s="50">
        <v>2320</v>
      </c>
      <c r="F121" s="102">
        <v>481445</v>
      </c>
      <c r="G121" s="409">
        <v>259914.4</v>
      </c>
      <c r="H121" s="409">
        <f>G121</f>
        <v>259914.4</v>
      </c>
      <c r="I121" s="409"/>
      <c r="J121" s="539">
        <f t="shared" si="5"/>
        <v>0.5398631203979686</v>
      </c>
      <c r="K121" s="540">
        <f>G121/G173</f>
        <v>0.012856413941049345</v>
      </c>
    </row>
    <row r="122" spans="1:11" ht="17.25" customHeight="1">
      <c r="A122" s="528" t="s">
        <v>753</v>
      </c>
      <c r="B122" s="532" t="s">
        <v>393</v>
      </c>
      <c r="C122" s="531"/>
      <c r="D122" s="531" t="s">
        <v>254</v>
      </c>
      <c r="E122" s="531"/>
      <c r="F122" s="526">
        <f>F123+F124+F125</f>
        <v>1116096</v>
      </c>
      <c r="G122" s="527">
        <f>G123+G124+G125</f>
        <v>541974.69</v>
      </c>
      <c r="H122" s="527">
        <f>H123+H124+H125</f>
        <v>541974.69</v>
      </c>
      <c r="I122" s="527">
        <f>I123+I124+I125</f>
        <v>0</v>
      </c>
      <c r="J122" s="546">
        <f t="shared" si="5"/>
        <v>0.4855986313005332</v>
      </c>
      <c r="K122" s="551">
        <f>G122/G173</f>
        <v>0.02680825287176046</v>
      </c>
    </row>
    <row r="123" spans="1:11" ht="15.75" customHeight="1">
      <c r="A123" s="346"/>
      <c r="B123" s="43" t="s">
        <v>758</v>
      </c>
      <c r="C123" s="123"/>
      <c r="D123" s="123"/>
      <c r="E123" s="123" t="s">
        <v>867</v>
      </c>
      <c r="F123" s="102">
        <v>718600</v>
      </c>
      <c r="G123" s="409">
        <v>358882.45</v>
      </c>
      <c r="H123" s="409">
        <f>G123</f>
        <v>358882.45</v>
      </c>
      <c r="I123" s="409"/>
      <c r="J123" s="539">
        <f t="shared" si="5"/>
        <v>0.4994189396047871</v>
      </c>
      <c r="K123" s="540">
        <f>G123/G173</f>
        <v>0.01775177263505964</v>
      </c>
    </row>
    <row r="124" spans="1:11" ht="13.5" customHeight="1">
      <c r="A124" s="346"/>
      <c r="B124" s="43" t="s">
        <v>752</v>
      </c>
      <c r="C124" s="123"/>
      <c r="D124" s="123"/>
      <c r="E124" s="123" t="s">
        <v>864</v>
      </c>
      <c r="F124" s="102">
        <v>400</v>
      </c>
      <c r="G124" s="409">
        <v>214.24</v>
      </c>
      <c r="H124" s="409">
        <f>G124</f>
        <v>214.24</v>
      </c>
      <c r="I124" s="409"/>
      <c r="J124" s="539">
        <f t="shared" si="5"/>
        <v>0.5356000000000001</v>
      </c>
      <c r="K124" s="540">
        <f>G124/G173</f>
        <v>1.0597174003173398E-05</v>
      </c>
    </row>
    <row r="125" spans="1:11" ht="15.75" customHeight="1">
      <c r="A125" s="346"/>
      <c r="B125" s="43" t="s">
        <v>780</v>
      </c>
      <c r="C125" s="50"/>
      <c r="D125" s="541"/>
      <c r="E125" s="50">
        <v>2130</v>
      </c>
      <c r="F125" s="102">
        <v>397096</v>
      </c>
      <c r="G125" s="409">
        <v>182878</v>
      </c>
      <c r="H125" s="409">
        <f>G125</f>
        <v>182878</v>
      </c>
      <c r="I125" s="409"/>
      <c r="J125" s="539">
        <f t="shared" si="5"/>
        <v>0.4605385095795475</v>
      </c>
      <c r="K125" s="540">
        <f>G125/G173</f>
        <v>0.00904588306269765</v>
      </c>
    </row>
    <row r="126" spans="1:11" ht="16.5" customHeight="1">
      <c r="A126" s="528" t="s">
        <v>794</v>
      </c>
      <c r="B126" s="533" t="s">
        <v>781</v>
      </c>
      <c r="C126" s="534"/>
      <c r="D126" s="533">
        <v>85203</v>
      </c>
      <c r="E126" s="534"/>
      <c r="F126" s="536">
        <f>F127</f>
        <v>355500</v>
      </c>
      <c r="G126" s="537">
        <f>G127</f>
        <v>178500</v>
      </c>
      <c r="H126" s="537">
        <f>H127</f>
        <v>178500</v>
      </c>
      <c r="I126" s="537">
        <f>I127</f>
        <v>0</v>
      </c>
      <c r="J126" s="546">
        <f t="shared" si="5"/>
        <v>0.5021097046413502</v>
      </c>
      <c r="K126" s="551">
        <f>G126/G173</f>
        <v>0.008829329534944228</v>
      </c>
    </row>
    <row r="127" spans="1:11" ht="22.5" customHeight="1">
      <c r="A127" s="346"/>
      <c r="B127" s="43" t="s">
        <v>777</v>
      </c>
      <c r="C127" s="50"/>
      <c r="D127" s="541"/>
      <c r="E127" s="50">
        <v>2110</v>
      </c>
      <c r="F127" s="102">
        <v>355500</v>
      </c>
      <c r="G127" s="409">
        <v>178500</v>
      </c>
      <c r="H127" s="409">
        <f>G127</f>
        <v>178500</v>
      </c>
      <c r="I127" s="409"/>
      <c r="J127" s="539">
        <f t="shared" si="5"/>
        <v>0.5021097046413502</v>
      </c>
      <c r="K127" s="540">
        <f>G127/G173</f>
        <v>0.008829329534944228</v>
      </c>
    </row>
    <row r="128" spans="1:11" ht="18.75" customHeight="1">
      <c r="A128" s="528" t="s">
        <v>796</v>
      </c>
      <c r="B128" s="532" t="s">
        <v>525</v>
      </c>
      <c r="C128" s="531"/>
      <c r="D128" s="531" t="s">
        <v>259</v>
      </c>
      <c r="E128" s="531"/>
      <c r="F128" s="526">
        <f>SUM(F129:F131)</f>
        <v>44848</v>
      </c>
      <c r="G128" s="527">
        <f>SUM(G129:G131)</f>
        <v>25800.48</v>
      </c>
      <c r="H128" s="527">
        <f>SUM(H129:H131)</f>
        <v>25800.48</v>
      </c>
      <c r="I128" s="527">
        <f>SUM(I129:I131)</f>
        <v>0</v>
      </c>
      <c r="J128" s="546">
        <f t="shared" si="5"/>
        <v>0.5752871922939707</v>
      </c>
      <c r="K128" s="551">
        <f>G128/G173</f>
        <v>0.0012761957427436296</v>
      </c>
    </row>
    <row r="129" spans="1:11" ht="24" customHeight="1">
      <c r="A129" s="346"/>
      <c r="B129" s="43" t="s">
        <v>491</v>
      </c>
      <c r="C129" s="123"/>
      <c r="D129" s="123"/>
      <c r="E129" s="123" t="s">
        <v>492</v>
      </c>
      <c r="F129" s="102">
        <v>500</v>
      </c>
      <c r="G129" s="409">
        <v>332.88</v>
      </c>
      <c r="H129" s="409">
        <f>G129</f>
        <v>332.88</v>
      </c>
      <c r="I129" s="409"/>
      <c r="J129" s="539">
        <f t="shared" si="5"/>
        <v>0.66576</v>
      </c>
      <c r="K129" s="540">
        <f>G129/G173</f>
        <v>1.6465586641973303E-05</v>
      </c>
    </row>
    <row r="130" spans="1:11" ht="24" customHeight="1">
      <c r="A130" s="346"/>
      <c r="B130" s="43" t="s">
        <v>1110</v>
      </c>
      <c r="C130" s="123"/>
      <c r="D130" s="123"/>
      <c r="E130" s="123" t="s">
        <v>217</v>
      </c>
      <c r="F130" s="102">
        <v>32854</v>
      </c>
      <c r="G130" s="409">
        <v>16426.8</v>
      </c>
      <c r="H130" s="409">
        <f>G130</f>
        <v>16426.8</v>
      </c>
      <c r="I130" s="409"/>
      <c r="J130" s="539">
        <f t="shared" si="5"/>
        <v>0.4999939124611919</v>
      </c>
      <c r="K130" s="540">
        <f>G130/G173</f>
        <v>0.0008125357445637079</v>
      </c>
    </row>
    <row r="131" spans="1:11" ht="24" customHeight="1">
      <c r="A131" s="346"/>
      <c r="B131" s="43" t="s">
        <v>779</v>
      </c>
      <c r="C131" s="123"/>
      <c r="D131" s="123"/>
      <c r="E131" s="123" t="s">
        <v>331</v>
      </c>
      <c r="F131" s="102">
        <v>11494</v>
      </c>
      <c r="G131" s="409">
        <v>9040.8</v>
      </c>
      <c r="H131" s="409">
        <f>G131</f>
        <v>9040.8</v>
      </c>
      <c r="I131" s="409"/>
      <c r="J131" s="539">
        <f t="shared" si="5"/>
        <v>0.7865669044718984</v>
      </c>
      <c r="K131" s="540">
        <f>G131/G173</f>
        <v>0.0004471944115379483</v>
      </c>
    </row>
    <row r="132" spans="1:11" ht="16.5" customHeight="1">
      <c r="A132" s="528" t="s">
        <v>797</v>
      </c>
      <c r="B132" s="532" t="s">
        <v>952</v>
      </c>
      <c r="C132" s="531"/>
      <c r="D132" s="531" t="s">
        <v>255</v>
      </c>
      <c r="E132" s="531"/>
      <c r="F132" s="526">
        <f>F133+F134</f>
        <v>1800</v>
      </c>
      <c r="G132" s="527">
        <f>G133+G134</f>
        <v>1641.93</v>
      </c>
      <c r="H132" s="527">
        <f>H133+H134</f>
        <v>1641.93</v>
      </c>
      <c r="I132" s="527">
        <f>I133+I134</f>
        <v>0</v>
      </c>
      <c r="J132" s="546">
        <f t="shared" si="5"/>
        <v>0.9121833333333333</v>
      </c>
      <c r="K132" s="551">
        <f>G132/G173</f>
        <v>8.121647643311472E-05</v>
      </c>
    </row>
    <row r="133" spans="1:11" ht="13.5" customHeight="1">
      <c r="A133" s="346"/>
      <c r="B133" s="43" t="s">
        <v>752</v>
      </c>
      <c r="C133" s="123"/>
      <c r="D133" s="123"/>
      <c r="E133" s="123" t="s">
        <v>864</v>
      </c>
      <c r="F133" s="102">
        <v>300</v>
      </c>
      <c r="G133" s="409">
        <v>141.93</v>
      </c>
      <c r="H133" s="409">
        <f>G133</f>
        <v>141.93</v>
      </c>
      <c r="I133" s="409"/>
      <c r="J133" s="539">
        <f t="shared" si="5"/>
        <v>0.4731</v>
      </c>
      <c r="K133" s="540">
        <f>G133/G173</f>
        <v>7.020429920978344E-06</v>
      </c>
    </row>
    <row r="134" spans="1:11" ht="14.25" customHeight="1">
      <c r="A134" s="346"/>
      <c r="B134" s="43" t="s">
        <v>780</v>
      </c>
      <c r="C134" s="123"/>
      <c r="D134" s="123"/>
      <c r="E134" s="123" t="s">
        <v>7</v>
      </c>
      <c r="F134" s="102">
        <v>1500</v>
      </c>
      <c r="G134" s="409">
        <v>1500</v>
      </c>
      <c r="H134" s="409">
        <f>G134</f>
        <v>1500</v>
      </c>
      <c r="I134" s="409"/>
      <c r="J134" s="539">
        <f t="shared" si="5"/>
        <v>1</v>
      </c>
      <c r="K134" s="540">
        <f>G134/G173</f>
        <v>7.419604651213638E-05</v>
      </c>
    </row>
    <row r="135" spans="1:11" ht="35.25" customHeight="1">
      <c r="A135" s="528" t="s">
        <v>1</v>
      </c>
      <c r="B135" s="532" t="s">
        <v>489</v>
      </c>
      <c r="C135" s="531"/>
      <c r="D135" s="531" t="s">
        <v>487</v>
      </c>
      <c r="E135" s="531"/>
      <c r="F135" s="526">
        <f>F136</f>
        <v>7200</v>
      </c>
      <c r="G135" s="527">
        <f>G136</f>
        <v>7242.45</v>
      </c>
      <c r="H135" s="527">
        <f>H136</f>
        <v>7242.45</v>
      </c>
      <c r="I135" s="527">
        <f>I136</f>
        <v>0</v>
      </c>
      <c r="J135" s="546">
        <f t="shared" si="5"/>
        <v>1.0058958333333332</v>
      </c>
      <c r="K135" s="551">
        <f>G135/G173</f>
        <v>0.000358240771374548</v>
      </c>
    </row>
    <row r="136" spans="1:11" ht="14.25" customHeight="1">
      <c r="A136" s="493"/>
      <c r="B136" s="43" t="s">
        <v>787</v>
      </c>
      <c r="C136" s="538"/>
      <c r="D136" s="538"/>
      <c r="E136" s="538" t="s">
        <v>868</v>
      </c>
      <c r="F136" s="102">
        <v>7200</v>
      </c>
      <c r="G136" s="409">
        <v>7242.45</v>
      </c>
      <c r="H136" s="409">
        <f>G136</f>
        <v>7242.45</v>
      </c>
      <c r="I136" s="409"/>
      <c r="J136" s="539">
        <f t="shared" si="5"/>
        <v>1.0058958333333332</v>
      </c>
      <c r="K136" s="540">
        <f>G136/G173</f>
        <v>0.000358240771374548</v>
      </c>
    </row>
    <row r="137" spans="1:11" ht="20.25" customHeight="1">
      <c r="A137" s="528" t="s">
        <v>820</v>
      </c>
      <c r="B137" s="568" t="s">
        <v>227</v>
      </c>
      <c r="C137" s="528"/>
      <c r="D137" s="568">
        <v>85295</v>
      </c>
      <c r="E137" s="528"/>
      <c r="F137" s="569">
        <f>SUM(F138:F139)</f>
        <v>90900</v>
      </c>
      <c r="G137" s="573">
        <f>SUM(G138:G139)</f>
        <v>7599</v>
      </c>
      <c r="H137" s="573">
        <f>SUM(H138:H139)</f>
        <v>7599</v>
      </c>
      <c r="I137" s="573">
        <f>SUM(I138:I139)</f>
        <v>0</v>
      </c>
      <c r="J137" s="546">
        <f t="shared" si="5"/>
        <v>0.0835973597359736</v>
      </c>
      <c r="K137" s="551">
        <f>G137/G173</f>
        <v>0.0003758771716304829</v>
      </c>
    </row>
    <row r="138" spans="1:11" ht="23.25" customHeight="1">
      <c r="A138" s="493"/>
      <c r="B138" s="43" t="s">
        <v>821</v>
      </c>
      <c r="C138" s="538"/>
      <c r="D138" s="538"/>
      <c r="E138" s="538" t="s">
        <v>319</v>
      </c>
      <c r="F138" s="102">
        <v>30000</v>
      </c>
      <c r="G138" s="409">
        <v>7599</v>
      </c>
      <c r="H138" s="409">
        <f>G138</f>
        <v>7599</v>
      </c>
      <c r="I138" s="409"/>
      <c r="J138" s="539">
        <f t="shared" si="5"/>
        <v>0.2533</v>
      </c>
      <c r="K138" s="540">
        <f>G138/G173</f>
        <v>0.0003758771716304829</v>
      </c>
    </row>
    <row r="139" spans="1:11" ht="45" customHeight="1">
      <c r="A139" s="493"/>
      <c r="B139" s="43" t="s">
        <v>770</v>
      </c>
      <c r="C139" s="538"/>
      <c r="D139" s="538"/>
      <c r="E139" s="538" t="s">
        <v>769</v>
      </c>
      <c r="F139" s="102">
        <v>60900</v>
      </c>
      <c r="G139" s="409">
        <v>0</v>
      </c>
      <c r="H139" s="409">
        <f>G139</f>
        <v>0</v>
      </c>
      <c r="I139" s="409"/>
      <c r="J139" s="539">
        <f t="shared" si="5"/>
        <v>0</v>
      </c>
      <c r="K139" s="540">
        <f>G139/G173</f>
        <v>0</v>
      </c>
    </row>
    <row r="140" spans="1:12" ht="29.25" customHeight="1">
      <c r="A140" s="488" t="s">
        <v>782</v>
      </c>
      <c r="B140" s="76" t="s">
        <v>256</v>
      </c>
      <c r="C140" s="79" t="s">
        <v>387</v>
      </c>
      <c r="D140" s="79"/>
      <c r="E140" s="80"/>
      <c r="F140" s="246">
        <f>F141+F143+F145+F151</f>
        <v>1446193</v>
      </c>
      <c r="G140" s="405">
        <f>G141+G143+G145+G151</f>
        <v>744093.74</v>
      </c>
      <c r="H140" s="405">
        <f>H141+H143+H145+H151</f>
        <v>744093.74</v>
      </c>
      <c r="I140" s="405">
        <f>I141+I143+I145+I151</f>
        <v>0</v>
      </c>
      <c r="J140" s="289">
        <f t="shared" si="5"/>
        <v>0.5145189749915814</v>
      </c>
      <c r="K140" s="489">
        <f>G140/G173</f>
        <v>0.03680587582828634</v>
      </c>
      <c r="L140" s="61"/>
    </row>
    <row r="141" spans="1:12" ht="29.25" customHeight="1">
      <c r="A141" s="528" t="s">
        <v>750</v>
      </c>
      <c r="B141" s="532" t="s">
        <v>771</v>
      </c>
      <c r="C141" s="531"/>
      <c r="D141" s="531" t="s">
        <v>772</v>
      </c>
      <c r="E141" s="531"/>
      <c r="F141" s="526">
        <f>F142</f>
        <v>200000</v>
      </c>
      <c r="G141" s="527">
        <f>G142</f>
        <v>0</v>
      </c>
      <c r="H141" s="527">
        <f>H142</f>
        <v>0</v>
      </c>
      <c r="I141" s="527">
        <f>I142</f>
        <v>0</v>
      </c>
      <c r="J141" s="546">
        <f>G141/F141</f>
        <v>0</v>
      </c>
      <c r="K141" s="551">
        <f>G141/G173</f>
        <v>0</v>
      </c>
      <c r="L141" s="61"/>
    </row>
    <row r="142" spans="1:12" ht="34.5" customHeight="1">
      <c r="A142" s="789"/>
      <c r="B142" s="45" t="s">
        <v>805</v>
      </c>
      <c r="C142" s="556"/>
      <c r="D142" s="556"/>
      <c r="E142" s="556" t="s">
        <v>773</v>
      </c>
      <c r="F142" s="286">
        <v>200000</v>
      </c>
      <c r="G142" s="419">
        <v>0</v>
      </c>
      <c r="H142" s="419"/>
      <c r="I142" s="419">
        <f>G142</f>
        <v>0</v>
      </c>
      <c r="J142" s="549">
        <f>G142/F142</f>
        <v>0</v>
      </c>
      <c r="K142" s="550">
        <f>G142/G173</f>
        <v>0</v>
      </c>
      <c r="L142" s="61"/>
    </row>
    <row r="143" spans="1:11" s="58" customFormat="1" ht="21" customHeight="1">
      <c r="A143" s="528" t="s">
        <v>750</v>
      </c>
      <c r="B143" s="532" t="s">
        <v>798</v>
      </c>
      <c r="C143" s="531"/>
      <c r="D143" s="531" t="s">
        <v>398</v>
      </c>
      <c r="E143" s="531"/>
      <c r="F143" s="526">
        <f>F144</f>
        <v>47251</v>
      </c>
      <c r="G143" s="527">
        <f>G144</f>
        <v>24549.21</v>
      </c>
      <c r="H143" s="527">
        <f>H144</f>
        <v>24549.21</v>
      </c>
      <c r="I143" s="527">
        <f>I144</f>
        <v>0</v>
      </c>
      <c r="J143" s="546">
        <f t="shared" si="5"/>
        <v>0.5195490042538782</v>
      </c>
      <c r="K143" s="551">
        <f>G143/G173</f>
        <v>0.0012143028846641356</v>
      </c>
    </row>
    <row r="144" spans="1:11" s="58" customFormat="1" ht="15" customHeight="1">
      <c r="A144" s="346"/>
      <c r="B144" s="43" t="s">
        <v>787</v>
      </c>
      <c r="C144" s="123"/>
      <c r="D144" s="123"/>
      <c r="E144" s="123" t="s">
        <v>868</v>
      </c>
      <c r="F144" s="553">
        <v>47251</v>
      </c>
      <c r="G144" s="554">
        <v>24549.21</v>
      </c>
      <c r="H144" s="554">
        <f>G144</f>
        <v>24549.21</v>
      </c>
      <c r="I144" s="554"/>
      <c r="J144" s="539">
        <f t="shared" si="5"/>
        <v>0.5195490042538782</v>
      </c>
      <c r="K144" s="540">
        <f>G144/G173</f>
        <v>0.0012143028846641356</v>
      </c>
    </row>
    <row r="145" spans="1:11" s="11" customFormat="1" ht="21" customHeight="1">
      <c r="A145" s="528" t="s">
        <v>753</v>
      </c>
      <c r="B145" s="555" t="s">
        <v>424</v>
      </c>
      <c r="C145" s="531"/>
      <c r="D145" s="531" t="s">
        <v>423</v>
      </c>
      <c r="E145" s="531"/>
      <c r="F145" s="526">
        <f>F146+F147+F148+F149+F150</f>
        <v>385899</v>
      </c>
      <c r="G145" s="527">
        <f>G146+G147+G148+G149+G150</f>
        <v>195671.23</v>
      </c>
      <c r="H145" s="527">
        <f>H146+H147+H148+H149+H150</f>
        <v>195671.23</v>
      </c>
      <c r="I145" s="527">
        <f>I146+I147+I148+I149+I150</f>
        <v>0</v>
      </c>
      <c r="J145" s="546">
        <f t="shared" si="5"/>
        <v>0.5070529594531212</v>
      </c>
      <c r="K145" s="551">
        <f>G145/G173</f>
        <v>0.00967868778811129</v>
      </c>
    </row>
    <row r="146" spans="1:11" s="11" customFormat="1" ht="24" customHeight="1">
      <c r="A146" s="492"/>
      <c r="B146" s="43" t="s">
        <v>904</v>
      </c>
      <c r="C146" s="538"/>
      <c r="D146" s="538"/>
      <c r="E146" s="538" t="s">
        <v>866</v>
      </c>
      <c r="F146" s="284">
        <v>14400</v>
      </c>
      <c r="G146" s="415">
        <v>7689.3</v>
      </c>
      <c r="H146" s="415">
        <f>G146</f>
        <v>7689.3</v>
      </c>
      <c r="I146" s="415"/>
      <c r="J146" s="539">
        <f t="shared" si="5"/>
        <v>0.5339791666666667</v>
      </c>
      <c r="K146" s="540">
        <f>G146/G173</f>
        <v>0.0003803437736305135</v>
      </c>
    </row>
    <row r="147" spans="1:11" s="11" customFormat="1" ht="15.75" customHeight="1">
      <c r="A147" s="492"/>
      <c r="B147" s="43" t="s">
        <v>752</v>
      </c>
      <c r="C147" s="538"/>
      <c r="D147" s="538"/>
      <c r="E147" s="538" t="s">
        <v>864</v>
      </c>
      <c r="F147" s="284">
        <v>530</v>
      </c>
      <c r="G147" s="415">
        <v>78.14</v>
      </c>
      <c r="H147" s="415">
        <f>G147</f>
        <v>78.14</v>
      </c>
      <c r="I147" s="415"/>
      <c r="J147" s="539">
        <f t="shared" si="5"/>
        <v>0.14743396226415095</v>
      </c>
      <c r="K147" s="540">
        <f>G147/G173</f>
        <v>3.865119382972224E-06</v>
      </c>
    </row>
    <row r="148" spans="1:11" ht="15" customHeight="1">
      <c r="A148" s="346"/>
      <c r="B148" s="43" t="s">
        <v>787</v>
      </c>
      <c r="C148" s="123"/>
      <c r="D148" s="123"/>
      <c r="E148" s="123" t="s">
        <v>868</v>
      </c>
      <c r="F148" s="102">
        <v>40</v>
      </c>
      <c r="G148" s="409">
        <v>292.96</v>
      </c>
      <c r="H148" s="415">
        <f>G148</f>
        <v>292.96</v>
      </c>
      <c r="I148" s="409"/>
      <c r="J148" s="539">
        <f t="shared" si="5"/>
        <v>7.324</v>
      </c>
      <c r="K148" s="540">
        <f>G148/G173</f>
        <v>1.4490982524130313E-05</v>
      </c>
    </row>
    <row r="149" spans="1:11" ht="21.75" customHeight="1">
      <c r="A149" s="346"/>
      <c r="B149" s="43" t="s">
        <v>821</v>
      </c>
      <c r="C149" s="123"/>
      <c r="D149" s="123"/>
      <c r="E149" s="123" t="s">
        <v>822</v>
      </c>
      <c r="F149" s="102">
        <v>47329</v>
      </c>
      <c r="G149" s="409">
        <v>25610.83</v>
      </c>
      <c r="H149" s="415">
        <f>G149</f>
        <v>25610.83</v>
      </c>
      <c r="I149" s="409"/>
      <c r="J149" s="539">
        <f t="shared" si="5"/>
        <v>0.5411234127067971</v>
      </c>
      <c r="K149" s="540">
        <f>G149/G173</f>
        <v>0.0012668148892629452</v>
      </c>
    </row>
    <row r="150" spans="1:11" s="11" customFormat="1" ht="23.25" customHeight="1">
      <c r="A150" s="220"/>
      <c r="B150" s="43" t="s">
        <v>526</v>
      </c>
      <c r="C150" s="50"/>
      <c r="D150" s="50"/>
      <c r="E150" s="50">
        <v>2690</v>
      </c>
      <c r="F150" s="102">
        <v>323600</v>
      </c>
      <c r="G150" s="409">
        <v>162000</v>
      </c>
      <c r="H150" s="415">
        <f>G150</f>
        <v>162000</v>
      </c>
      <c r="I150" s="409"/>
      <c r="J150" s="539">
        <f t="shared" si="5"/>
        <v>0.5006180469715699</v>
      </c>
      <c r="K150" s="540">
        <f>G150/G173</f>
        <v>0.008013173023310729</v>
      </c>
    </row>
    <row r="151" spans="1:11" s="11" customFormat="1" ht="20.25" customHeight="1">
      <c r="A151" s="528" t="s">
        <v>794</v>
      </c>
      <c r="B151" s="568" t="s">
        <v>227</v>
      </c>
      <c r="C151" s="528"/>
      <c r="D151" s="568">
        <v>85395</v>
      </c>
      <c r="E151" s="528"/>
      <c r="F151" s="569">
        <f>SUM(F152:F154)</f>
        <v>813043</v>
      </c>
      <c r="G151" s="573">
        <f>SUM(G152:G154)</f>
        <v>523873.29999999993</v>
      </c>
      <c r="H151" s="573">
        <f>SUM(H152:H154)</f>
        <v>523873.29999999993</v>
      </c>
      <c r="I151" s="573">
        <f>SUM(I152:I154)</f>
        <v>0</v>
      </c>
      <c r="J151" s="559">
        <f t="shared" si="5"/>
        <v>0.644336523406511</v>
      </c>
      <c r="K151" s="560">
        <f>G151/G173</f>
        <v>0.02591288515551091</v>
      </c>
    </row>
    <row r="152" spans="1:11" s="11" customFormat="1" ht="15.75" customHeight="1">
      <c r="A152" s="619"/>
      <c r="B152" s="43" t="s">
        <v>752</v>
      </c>
      <c r="C152" s="538"/>
      <c r="D152" s="538"/>
      <c r="E152" s="538" t="s">
        <v>864</v>
      </c>
      <c r="F152" s="617">
        <v>0</v>
      </c>
      <c r="G152" s="618">
        <v>292.97</v>
      </c>
      <c r="H152" s="618">
        <f>G152</f>
        <v>292.97</v>
      </c>
      <c r="I152" s="618"/>
      <c r="J152" s="539">
        <v>0</v>
      </c>
      <c r="K152" s="540">
        <f>G152/G173</f>
        <v>1.4491477164440397E-05</v>
      </c>
    </row>
    <row r="153" spans="1:11" s="11" customFormat="1" ht="23.25" customHeight="1">
      <c r="A153" s="220"/>
      <c r="B153" s="43" t="s">
        <v>821</v>
      </c>
      <c r="C153" s="50"/>
      <c r="D153" s="50"/>
      <c r="E153" s="50">
        <v>2008</v>
      </c>
      <c r="F153" s="102">
        <v>711861</v>
      </c>
      <c r="G153" s="409">
        <v>455598.91</v>
      </c>
      <c r="H153" s="415">
        <f>G153</f>
        <v>455598.91</v>
      </c>
      <c r="I153" s="409"/>
      <c r="J153" s="539">
        <f t="shared" si="5"/>
        <v>0.6400110555290991</v>
      </c>
      <c r="K153" s="540">
        <f>G153/G173</f>
        <v>0.022535758611492422</v>
      </c>
    </row>
    <row r="154" spans="1:11" s="11" customFormat="1" ht="23.25" customHeight="1">
      <c r="A154" s="220"/>
      <c r="B154" s="43" t="s">
        <v>821</v>
      </c>
      <c r="C154" s="50"/>
      <c r="D154" s="50"/>
      <c r="E154" s="50">
        <v>2009</v>
      </c>
      <c r="F154" s="102">
        <v>101182</v>
      </c>
      <c r="G154" s="409">
        <v>67981.42</v>
      </c>
      <c r="H154" s="415">
        <f>G154</f>
        <v>67981.42</v>
      </c>
      <c r="I154" s="409"/>
      <c r="J154" s="539">
        <f t="shared" si="5"/>
        <v>0.6718726650985353</v>
      </c>
      <c r="K154" s="540">
        <f>G154/G173</f>
        <v>0.003362635066854052</v>
      </c>
    </row>
    <row r="155" spans="1:11" s="11" customFormat="1" ht="25.5" customHeight="1">
      <c r="A155" s="488" t="s">
        <v>783</v>
      </c>
      <c r="B155" s="76" t="s">
        <v>799</v>
      </c>
      <c r="C155" s="79" t="s">
        <v>426</v>
      </c>
      <c r="D155" s="81"/>
      <c r="E155" s="82"/>
      <c r="F155" s="246">
        <f>F156+F162+F164+F166</f>
        <v>151963</v>
      </c>
      <c r="G155" s="405">
        <f>G156+G162+G164+G166</f>
        <v>40249.86</v>
      </c>
      <c r="H155" s="405">
        <f>H156+H162+H164+H166</f>
        <v>40249.86</v>
      </c>
      <c r="I155" s="405">
        <f>I156+I162+I164+I166</f>
        <v>0</v>
      </c>
      <c r="J155" s="289">
        <f t="shared" si="5"/>
        <v>0.26486618453176103</v>
      </c>
      <c r="K155" s="489">
        <f>G155/G173</f>
        <v>0.0019909203231113183</v>
      </c>
    </row>
    <row r="156" spans="1:11" s="11" customFormat="1" ht="24" customHeight="1">
      <c r="A156" s="528" t="s">
        <v>750</v>
      </c>
      <c r="B156" s="532" t="s">
        <v>429</v>
      </c>
      <c r="C156" s="531"/>
      <c r="D156" s="531" t="s">
        <v>428</v>
      </c>
      <c r="E156" s="531"/>
      <c r="F156" s="526">
        <f>SUM(F157:F161)</f>
        <v>48057</v>
      </c>
      <c r="G156" s="527">
        <f>SUM(G157:G161)</f>
        <v>27917.16</v>
      </c>
      <c r="H156" s="527">
        <f>SUM(H157:H161)</f>
        <v>27917.16</v>
      </c>
      <c r="I156" s="527">
        <f>SUM(I157:I161)</f>
        <v>0</v>
      </c>
      <c r="J156" s="546">
        <f aca="true" t="shared" si="7" ref="J156:J173">G156/F156</f>
        <v>0.5809176602784194</v>
      </c>
      <c r="K156" s="551">
        <f>G156/G173</f>
        <v>0.0013808952678978355</v>
      </c>
    </row>
    <row r="157" spans="1:11" ht="25.5" customHeight="1">
      <c r="A157" s="346"/>
      <c r="B157" s="43" t="s">
        <v>493</v>
      </c>
      <c r="C157" s="123"/>
      <c r="D157" s="123"/>
      <c r="E157" s="123" t="s">
        <v>492</v>
      </c>
      <c r="F157" s="102">
        <v>30857</v>
      </c>
      <c r="G157" s="409">
        <v>22998.3</v>
      </c>
      <c r="H157" s="409">
        <f>G157</f>
        <v>22998.3</v>
      </c>
      <c r="I157" s="409"/>
      <c r="J157" s="539">
        <f t="shared" si="7"/>
        <v>0.745318728327446</v>
      </c>
      <c r="K157" s="540">
        <f>G157/G173</f>
        <v>0.0011375886243333772</v>
      </c>
    </row>
    <row r="158" spans="1:11" ht="21.75" customHeight="1">
      <c r="A158" s="346"/>
      <c r="B158" s="43" t="s">
        <v>904</v>
      </c>
      <c r="C158" s="123"/>
      <c r="D158" s="123"/>
      <c r="E158" s="538" t="s">
        <v>866</v>
      </c>
      <c r="F158" s="284">
        <v>15000</v>
      </c>
      <c r="G158" s="415">
        <v>2786</v>
      </c>
      <c r="H158" s="409">
        <f>G158</f>
        <v>2786</v>
      </c>
      <c r="I158" s="415"/>
      <c r="J158" s="539">
        <f t="shared" si="7"/>
        <v>0.18573333333333333</v>
      </c>
      <c r="K158" s="540">
        <f>G158/G173</f>
        <v>0.0001378067903885413</v>
      </c>
    </row>
    <row r="159" spans="1:11" ht="15.75" customHeight="1">
      <c r="A159" s="346"/>
      <c r="B159" s="43" t="s">
        <v>477</v>
      </c>
      <c r="C159" s="123"/>
      <c r="D159" s="123"/>
      <c r="E159" s="538" t="s">
        <v>476</v>
      </c>
      <c r="F159" s="284">
        <v>0</v>
      </c>
      <c r="G159" s="415">
        <v>0</v>
      </c>
      <c r="H159" s="409"/>
      <c r="I159" s="415">
        <f>G159</f>
        <v>0</v>
      </c>
      <c r="J159" s="539">
        <v>0</v>
      </c>
      <c r="K159" s="540">
        <f>G159/G173</f>
        <v>0</v>
      </c>
    </row>
    <row r="160" spans="1:11" ht="17.25" customHeight="1">
      <c r="A160" s="346"/>
      <c r="B160" s="43" t="s">
        <v>752</v>
      </c>
      <c r="C160" s="123"/>
      <c r="D160" s="123"/>
      <c r="E160" s="123" t="s">
        <v>864</v>
      </c>
      <c r="F160" s="284">
        <v>700</v>
      </c>
      <c r="G160" s="415">
        <v>259.36</v>
      </c>
      <c r="H160" s="409">
        <f>G160</f>
        <v>259.36</v>
      </c>
      <c r="I160" s="415"/>
      <c r="J160" s="539">
        <f t="shared" si="7"/>
        <v>0.37051428571428574</v>
      </c>
      <c r="K160" s="540">
        <f>G160/G173</f>
        <v>1.282899108225846E-05</v>
      </c>
    </row>
    <row r="161" spans="1:11" ht="16.5" customHeight="1">
      <c r="A161" s="346"/>
      <c r="B161" s="43" t="s">
        <v>787</v>
      </c>
      <c r="C161" s="123"/>
      <c r="D161" s="123"/>
      <c r="E161" s="123" t="s">
        <v>868</v>
      </c>
      <c r="F161" s="284">
        <v>1500</v>
      </c>
      <c r="G161" s="415">
        <v>1873.5</v>
      </c>
      <c r="H161" s="409">
        <f>G161</f>
        <v>1873.5</v>
      </c>
      <c r="I161" s="415"/>
      <c r="J161" s="539">
        <f t="shared" si="7"/>
        <v>1.249</v>
      </c>
      <c r="K161" s="540">
        <f>G161/G173</f>
        <v>9.267086209365833E-05</v>
      </c>
    </row>
    <row r="162" spans="1:11" ht="25.5" customHeight="1">
      <c r="A162" s="528" t="s">
        <v>753</v>
      </c>
      <c r="B162" s="532" t="s">
        <v>886</v>
      </c>
      <c r="C162" s="531"/>
      <c r="D162" s="531" t="s">
        <v>430</v>
      </c>
      <c r="E162" s="531"/>
      <c r="F162" s="526">
        <f>F163</f>
        <v>50</v>
      </c>
      <c r="G162" s="527">
        <f>G163</f>
        <v>12.21</v>
      </c>
      <c r="H162" s="527">
        <f>H163</f>
        <v>12.21</v>
      </c>
      <c r="I162" s="527">
        <f>I163</f>
        <v>0</v>
      </c>
      <c r="J162" s="546">
        <f t="shared" si="7"/>
        <v>0.24420000000000003</v>
      </c>
      <c r="K162" s="551">
        <f>G162/G173</f>
        <v>6.039558186087901E-07</v>
      </c>
    </row>
    <row r="163" spans="1:11" ht="18" customHeight="1">
      <c r="A163" s="346"/>
      <c r="B163" s="77" t="s">
        <v>752</v>
      </c>
      <c r="C163" s="548"/>
      <c r="D163" s="548"/>
      <c r="E163" s="548" t="s">
        <v>864</v>
      </c>
      <c r="F163" s="286">
        <v>50</v>
      </c>
      <c r="G163" s="419">
        <v>12.21</v>
      </c>
      <c r="H163" s="419">
        <f>G163</f>
        <v>12.21</v>
      </c>
      <c r="I163" s="419"/>
      <c r="J163" s="549">
        <f t="shared" si="7"/>
        <v>0.24420000000000003</v>
      </c>
      <c r="K163" s="550">
        <f>G163/G173</f>
        <v>6.039558186087901E-07</v>
      </c>
    </row>
    <row r="164" spans="1:11" ht="21" customHeight="1">
      <c r="A164" s="528" t="s">
        <v>794</v>
      </c>
      <c r="B164" s="532" t="s">
        <v>433</v>
      </c>
      <c r="C164" s="531"/>
      <c r="D164" s="531" t="s">
        <v>432</v>
      </c>
      <c r="E164" s="531"/>
      <c r="F164" s="526">
        <f>SUM(F165:F165)</f>
        <v>87000</v>
      </c>
      <c r="G164" s="527">
        <f>SUM(G165:G165)</f>
        <v>5520.83</v>
      </c>
      <c r="H164" s="527">
        <f>SUM(H165:H165)</f>
        <v>5520.83</v>
      </c>
      <c r="I164" s="527">
        <f>SUM(I165:I165)</f>
        <v>0</v>
      </c>
      <c r="J164" s="546">
        <f t="shared" si="7"/>
        <v>0.06345781609195403</v>
      </c>
      <c r="K164" s="551">
        <f>G164/G173</f>
        <v>0.00027308250631039857</v>
      </c>
    </row>
    <row r="165" spans="1:11" ht="24.75" customHeight="1">
      <c r="A165" s="346"/>
      <c r="B165" s="43" t="s">
        <v>757</v>
      </c>
      <c r="C165" s="123"/>
      <c r="D165" s="123"/>
      <c r="E165" s="123" t="s">
        <v>866</v>
      </c>
      <c r="F165" s="284">
        <v>87000</v>
      </c>
      <c r="G165" s="415">
        <v>5520.83</v>
      </c>
      <c r="H165" s="415">
        <f>G165</f>
        <v>5520.83</v>
      </c>
      <c r="I165" s="415"/>
      <c r="J165" s="539">
        <f t="shared" si="7"/>
        <v>0.06345781609195403</v>
      </c>
      <c r="K165" s="540">
        <f>G165/G173</f>
        <v>0.00027308250631039857</v>
      </c>
    </row>
    <row r="166" spans="1:11" ht="18" customHeight="1">
      <c r="A166" s="528" t="s">
        <v>797</v>
      </c>
      <c r="B166" s="568" t="s">
        <v>227</v>
      </c>
      <c r="C166" s="528"/>
      <c r="D166" s="528">
        <v>85495</v>
      </c>
      <c r="E166" s="528"/>
      <c r="F166" s="569">
        <f>SUM(F167:F168)</f>
        <v>16856</v>
      </c>
      <c r="G166" s="573">
        <f>SUM(G167:G168)</f>
        <v>6799.66</v>
      </c>
      <c r="H166" s="573">
        <f>SUM(H167:H168)</f>
        <v>6799.66</v>
      </c>
      <c r="I166" s="573">
        <f>SUM(I167:I168)</f>
        <v>0</v>
      </c>
      <c r="J166" s="570">
        <f t="shared" si="7"/>
        <v>0.4033970099667774</v>
      </c>
      <c r="K166" s="571">
        <f>G166/G173</f>
        <v>0.00033633859308447546</v>
      </c>
    </row>
    <row r="167" spans="1:11" ht="15.75" customHeight="1">
      <c r="A167" s="619"/>
      <c r="B167" s="43" t="s">
        <v>752</v>
      </c>
      <c r="C167" s="616"/>
      <c r="D167" s="616"/>
      <c r="E167" s="556" t="s">
        <v>864</v>
      </c>
      <c r="F167" s="617">
        <v>100</v>
      </c>
      <c r="G167" s="618">
        <v>47.83</v>
      </c>
      <c r="H167" s="618">
        <f>G167</f>
        <v>47.83</v>
      </c>
      <c r="I167" s="618"/>
      <c r="J167" s="549">
        <f t="shared" si="7"/>
        <v>0.4783</v>
      </c>
      <c r="K167" s="550">
        <f>G167/G173</f>
        <v>2.3658646031169885E-06</v>
      </c>
    </row>
    <row r="168" spans="1:11" ht="25.5" customHeight="1">
      <c r="A168" s="493"/>
      <c r="B168" s="43" t="s">
        <v>816</v>
      </c>
      <c r="C168" s="556"/>
      <c r="D168" s="556"/>
      <c r="E168" s="556" t="s">
        <v>803</v>
      </c>
      <c r="F168" s="287">
        <v>16756</v>
      </c>
      <c r="G168" s="425">
        <v>6751.83</v>
      </c>
      <c r="H168" s="618">
        <f>G168</f>
        <v>6751.83</v>
      </c>
      <c r="I168" s="425"/>
      <c r="J168" s="549">
        <f t="shared" si="7"/>
        <v>0.4029499880639771</v>
      </c>
      <c r="K168" s="550">
        <f>G168/G173</f>
        <v>0.0003339727284813585</v>
      </c>
    </row>
    <row r="169" spans="1:12" ht="27.75" customHeight="1">
      <c r="A169" s="488" t="s">
        <v>91</v>
      </c>
      <c r="B169" s="83" t="s">
        <v>774</v>
      </c>
      <c r="C169" s="62">
        <v>900</v>
      </c>
      <c r="D169" s="62"/>
      <c r="E169" s="62"/>
      <c r="F169" s="264">
        <f>F170</f>
        <v>712773</v>
      </c>
      <c r="G169" s="404">
        <f>G170</f>
        <v>23200</v>
      </c>
      <c r="H169" s="404">
        <f>H170</f>
        <v>3670</v>
      </c>
      <c r="I169" s="404">
        <f>I170</f>
        <v>19530</v>
      </c>
      <c r="J169" s="289">
        <f t="shared" si="7"/>
        <v>0.032548932128461654</v>
      </c>
      <c r="K169" s="489">
        <f>G169/G173</f>
        <v>0.0011475655193877092</v>
      </c>
      <c r="L169" s="61"/>
    </row>
    <row r="170" spans="1:12" ht="24" customHeight="1">
      <c r="A170" s="528" t="s">
        <v>750</v>
      </c>
      <c r="B170" s="530" t="s">
        <v>227</v>
      </c>
      <c r="C170" s="534"/>
      <c r="D170" s="534">
        <v>90095</v>
      </c>
      <c r="E170" s="534"/>
      <c r="F170" s="536">
        <f>SUM(F171:F172)</f>
        <v>712773</v>
      </c>
      <c r="G170" s="537">
        <f>SUM(G171:G172)</f>
        <v>23200</v>
      </c>
      <c r="H170" s="537">
        <f>SUM(H171:H172)</f>
        <v>3670</v>
      </c>
      <c r="I170" s="537">
        <f>SUM(I171:I172)</f>
        <v>19530</v>
      </c>
      <c r="J170" s="546">
        <f t="shared" si="7"/>
        <v>0.032548932128461654</v>
      </c>
      <c r="K170" s="551">
        <f>G170/G173</f>
        <v>0.0011475655193877092</v>
      </c>
      <c r="L170" s="61"/>
    </row>
    <row r="171" spans="1:12" ht="34.5" customHeight="1">
      <c r="A171" s="492"/>
      <c r="B171" s="43" t="s">
        <v>804</v>
      </c>
      <c r="C171" s="557"/>
      <c r="D171" s="557"/>
      <c r="E171" s="572">
        <v>2440</v>
      </c>
      <c r="F171" s="558">
        <v>3670</v>
      </c>
      <c r="G171" s="413">
        <v>3670</v>
      </c>
      <c r="H171" s="413">
        <f>G171</f>
        <v>3670</v>
      </c>
      <c r="I171" s="413"/>
      <c r="J171" s="539">
        <f t="shared" si="7"/>
        <v>1</v>
      </c>
      <c r="K171" s="540">
        <f>G171/G173</f>
        <v>0.00018153299379969367</v>
      </c>
      <c r="L171" s="61"/>
    </row>
    <row r="172" spans="1:12" ht="33.75" customHeight="1" thickBot="1">
      <c r="A172" s="627"/>
      <c r="B172" s="45" t="s">
        <v>805</v>
      </c>
      <c r="C172" s="628"/>
      <c r="D172" s="628"/>
      <c r="E172" s="629">
        <v>6260</v>
      </c>
      <c r="F172" s="620">
        <v>709103</v>
      </c>
      <c r="G172" s="427">
        <v>19530</v>
      </c>
      <c r="H172" s="427"/>
      <c r="I172" s="427">
        <f>G172</f>
        <v>19530</v>
      </c>
      <c r="J172" s="630">
        <f t="shared" si="7"/>
        <v>0.027541838068658574</v>
      </c>
      <c r="K172" s="621">
        <f>G172/G173</f>
        <v>0.0009660325255880156</v>
      </c>
      <c r="L172" s="61"/>
    </row>
    <row r="173" spans="1:12" ht="18.75" customHeight="1">
      <c r="A173" s="631"/>
      <c r="B173" s="632" t="s">
        <v>836</v>
      </c>
      <c r="C173" s="633"/>
      <c r="D173" s="633"/>
      <c r="E173" s="633"/>
      <c r="F173" s="634">
        <f>F9+F16+F19+F26+F34+F42+F59+F62+F70+F74+F83+F106+F116+F140+F155+F169</f>
        <v>42357958</v>
      </c>
      <c r="G173" s="635">
        <f>G9+G16+G19+G26+G34+G42+G59+G62+G70+G74+G83+G106+G116+G140+G155+G169</f>
        <v>20216710.599999994</v>
      </c>
      <c r="H173" s="635">
        <f>H9+H16+H19+H26+H34+H42+H59+H62+H70+H74+H83+H106+H116+H140+H155+H169</f>
        <v>20192200.049999997</v>
      </c>
      <c r="I173" s="635">
        <f>I9+I16+I19+I26+I34+I42+I59+I62+I70+I74+I83+I106+I116+I140+I155+I169</f>
        <v>24510.55</v>
      </c>
      <c r="J173" s="636">
        <f t="shared" si="7"/>
        <v>0.47728246484403225</v>
      </c>
      <c r="K173" s="637">
        <f>G173/G173</f>
        <v>1</v>
      </c>
      <c r="L173" s="61"/>
    </row>
    <row r="174" spans="1:11" ht="18" customHeight="1">
      <c r="A174" s="528"/>
      <c r="B174" s="980" t="s">
        <v>837</v>
      </c>
      <c r="C174" s="980"/>
      <c r="D174" s="980"/>
      <c r="E174" s="980"/>
      <c r="F174" s="526">
        <f>F175+F176+F177+F178+F179+F180</f>
        <v>13591272</v>
      </c>
      <c r="G174" s="527">
        <f>G175+G176+G177+G178+G179+G180</f>
        <v>4381272.95</v>
      </c>
      <c r="H174" s="527">
        <f>H175+H176+H177+H178+H179+H180</f>
        <v>4361742.95</v>
      </c>
      <c r="I174" s="527">
        <f>I175+I176+I177+I178+I179+I180</f>
        <v>19530</v>
      </c>
      <c r="J174" s="546">
        <f aca="true" t="shared" si="8" ref="J174:J183">G174/F174</f>
        <v>0.322359301616508</v>
      </c>
      <c r="K174" s="551">
        <f>G174/G173</f>
        <v>0.21671542105370997</v>
      </c>
    </row>
    <row r="175" spans="1:11" ht="15.75" customHeight="1">
      <c r="A175" s="346"/>
      <c r="B175" s="979" t="s">
        <v>874</v>
      </c>
      <c r="C175" s="979"/>
      <c r="D175" s="979"/>
      <c r="E175" s="979"/>
      <c r="F175" s="102">
        <f>F120+F125+F134</f>
        <v>406096</v>
      </c>
      <c r="G175" s="409">
        <f>G120+G125+G134</f>
        <v>185878</v>
      </c>
      <c r="H175" s="409">
        <f>H120+H125+H134</f>
        <v>185878</v>
      </c>
      <c r="I175" s="409">
        <f>I120+I125+I134</f>
        <v>0</v>
      </c>
      <c r="J175" s="561">
        <f t="shared" si="8"/>
        <v>0.4577193569993302</v>
      </c>
      <c r="K175" s="540">
        <f>G175/G173</f>
        <v>0.009194275155721923</v>
      </c>
    </row>
    <row r="176" spans="1:11" ht="14.25" customHeight="1">
      <c r="A176" s="346"/>
      <c r="B176" s="979" t="s">
        <v>79</v>
      </c>
      <c r="C176" s="979"/>
      <c r="D176" s="979"/>
      <c r="E176" s="979"/>
      <c r="F176" s="102">
        <f>F11+F33+F36+F38+F41+F44+F53+F65+F67+F69+F111+F127+F138</f>
        <v>5175294</v>
      </c>
      <c r="G176" s="409">
        <f>G11+G33+G36+G38+G41+G44+G53+G65+G67+G69+G111+G127+G138</f>
        <v>3004186</v>
      </c>
      <c r="H176" s="409">
        <f>H11+H33+H36+H38+H41+H44+H53+H65+H67+H69+H111+H127+H138</f>
        <v>3004186</v>
      </c>
      <c r="I176" s="409">
        <f>I11+I33+I36+I38+I41+I44+I53+I65+I67+I69+I111+I127+I138</f>
        <v>0</v>
      </c>
      <c r="J176" s="561">
        <f t="shared" si="8"/>
        <v>0.5804860554782009</v>
      </c>
      <c r="K176" s="540">
        <f>G176/G173</f>
        <v>0.14859914945807262</v>
      </c>
    </row>
    <row r="177" spans="1:11" ht="14.25" customHeight="1">
      <c r="A177" s="346"/>
      <c r="B177" s="976" t="s">
        <v>768</v>
      </c>
      <c r="C177" s="977"/>
      <c r="D177" s="977"/>
      <c r="E177" s="978"/>
      <c r="F177" s="102">
        <f>F139</f>
        <v>60900</v>
      </c>
      <c r="G177" s="409">
        <f>G139</f>
        <v>0</v>
      </c>
      <c r="H177" s="409">
        <f>H139</f>
        <v>0</v>
      </c>
      <c r="I177" s="409">
        <f>I139</f>
        <v>0</v>
      </c>
      <c r="J177" s="561">
        <f t="shared" si="8"/>
        <v>0</v>
      </c>
      <c r="K177" s="540">
        <f>G177/G173</f>
        <v>0</v>
      </c>
    </row>
    <row r="178" spans="1:11" ht="15.75" customHeight="1">
      <c r="A178" s="346"/>
      <c r="B178" s="953" t="s">
        <v>80</v>
      </c>
      <c r="C178" s="953"/>
      <c r="D178" s="953"/>
      <c r="E178" s="953"/>
      <c r="F178" s="102">
        <f>F25+F57+F66+F104+F105+F115++F121+F130+F131</f>
        <v>3535592</v>
      </c>
      <c r="G178" s="409">
        <f>G25+G57+G66+G104+G105+G115+G121+G130+G131</f>
        <v>370979.64999999997</v>
      </c>
      <c r="H178" s="409">
        <f>H25+H57+H66+H104+H105+H115+H121+H130+H131</f>
        <v>370979.64999999997</v>
      </c>
      <c r="I178" s="409">
        <f>I25+I57+I66+I104+I105+I115+I121+I130+I131</f>
        <v>0</v>
      </c>
      <c r="J178" s="561">
        <f t="shared" si="8"/>
        <v>0.10492716636987524</v>
      </c>
      <c r="K178" s="540">
        <f>G178/G173</f>
        <v>0.018350148910970712</v>
      </c>
    </row>
    <row r="179" spans="1:11" ht="17.25" customHeight="1">
      <c r="A179" s="346"/>
      <c r="B179" s="953" t="s">
        <v>301</v>
      </c>
      <c r="C179" s="953"/>
      <c r="D179" s="953"/>
      <c r="E179" s="953"/>
      <c r="F179" s="102">
        <f>F13+F142+F171+F172</f>
        <v>962773</v>
      </c>
      <c r="G179" s="409">
        <f>G13+G142+G171+G172</f>
        <v>23200</v>
      </c>
      <c r="H179" s="409">
        <f>H13+H142+H171+H172</f>
        <v>3670</v>
      </c>
      <c r="I179" s="409">
        <f>I13+I142+I171+I172</f>
        <v>19530</v>
      </c>
      <c r="J179" s="561">
        <f t="shared" si="8"/>
        <v>0.02409706130105435</v>
      </c>
      <c r="K179" s="540">
        <f>G179/G173</f>
        <v>0.0011475655193877092</v>
      </c>
    </row>
    <row r="180" spans="1:11" ht="16.5" customHeight="1">
      <c r="A180" s="346"/>
      <c r="B180" s="952" t="s">
        <v>81</v>
      </c>
      <c r="C180" s="952"/>
      <c r="D180" s="952"/>
      <c r="E180" s="952"/>
      <c r="F180" s="102">
        <f>F24+F102+F109+F149+F153+F154</f>
        <v>3450617</v>
      </c>
      <c r="G180" s="409">
        <f>G24+G102+G109+G149+G153+G154</f>
        <v>797029.3</v>
      </c>
      <c r="H180" s="409">
        <f>H24+H102+H109+H149+H153+H154</f>
        <v>797029.3</v>
      </c>
      <c r="I180" s="409">
        <f>I24+I102+I109+I149+I153+I154</f>
        <v>0</v>
      </c>
      <c r="J180" s="561">
        <f t="shared" si="8"/>
        <v>0.23098167661029897</v>
      </c>
      <c r="K180" s="540">
        <f>G180/G173</f>
        <v>0.039424282009557</v>
      </c>
    </row>
    <row r="181" spans="1:11" ht="16.5" customHeight="1">
      <c r="A181" s="622"/>
      <c r="B181" s="966" t="s">
        <v>82</v>
      </c>
      <c r="C181" s="967"/>
      <c r="D181" s="967"/>
      <c r="E181" s="968"/>
      <c r="F181" s="623">
        <f>F18+F58+F103+F150+F168</f>
        <v>1039657</v>
      </c>
      <c r="G181" s="624">
        <f>G18+G58+G103+G150+G168</f>
        <v>272235.7</v>
      </c>
      <c r="H181" s="624">
        <f>H18+H58+H103+H150+H168</f>
        <v>272235.7</v>
      </c>
      <c r="I181" s="624">
        <f>I18+I58+I103+I150+I168</f>
        <v>0</v>
      </c>
      <c r="J181" s="546">
        <f t="shared" si="8"/>
        <v>0.2618514567785337</v>
      </c>
      <c r="K181" s="551">
        <f>G181/G173</f>
        <v>0.013465875106309337</v>
      </c>
    </row>
    <row r="182" spans="1:11" ht="16.5" customHeight="1">
      <c r="A182" s="622"/>
      <c r="B182" s="966" t="s">
        <v>83</v>
      </c>
      <c r="C182" s="967"/>
      <c r="D182" s="967"/>
      <c r="E182" s="968"/>
      <c r="F182" s="623">
        <f>F76+F78+F82</f>
        <v>22652989</v>
      </c>
      <c r="G182" s="624">
        <f>G76+G78+G82</f>
        <v>13321694</v>
      </c>
      <c r="H182" s="624">
        <f>H76+H78+H82</f>
        <v>13321694</v>
      </c>
      <c r="I182" s="624">
        <f>I76+I78+I82</f>
        <v>0</v>
      </c>
      <c r="J182" s="546">
        <f t="shared" si="8"/>
        <v>0.5880766551380924</v>
      </c>
      <c r="K182" s="551">
        <f>G182/G173</f>
        <v>0.6589446850962987</v>
      </c>
    </row>
    <row r="183" spans="1:11" ht="17.25" customHeight="1" thickBot="1">
      <c r="A183" s="562"/>
      <c r="B183" s="981" t="s">
        <v>527</v>
      </c>
      <c r="C183" s="981"/>
      <c r="D183" s="981"/>
      <c r="E183" s="981"/>
      <c r="F183" s="563">
        <f>F15+F21+F22+F23+F28+F29+F30+F31+F32+F40+F46+F47+F48+F49+F50+F51+F55+F56+F61+F64+F72+F73+F80+F85+F86+F87+F89+F90+F91+F92+F93+F95+F96+F98+F99+F100+F101+F108+F113+F114+F118+F119+F123+F124+F129+F133+F136+F144+F146+F147+F148+F152+F157+F158+F159+F160+F161+F163+F165+F167</f>
        <v>5074040</v>
      </c>
      <c r="G183" s="564">
        <f>G15+G21+G22+G23+G28+G29+G30+G31+G32+G40+G46+G47+G48+G49+G50+G51+G55+G56+G61+G64+G72+G73+G80+G85+G86+G87+G89+G90+G91+G92+G93+G95+G96+G98+G99+G100+G101+G108+G113+G114+G118+G119+G123+G124+G129+G133+G136+G144+G146+G147+G148+G152+G157+G158+G159+G160+G161+G163+G165+G167</f>
        <v>2241507.9499999997</v>
      </c>
      <c r="H183" s="564">
        <f>H15+H21+H22+H23+H28+H29+H30+H31+H32+H40+H46+H47+H48+H49+H50+H51+H55+H56+H61+H64+H72+H73+H80+H85+H86+H87+H89+H90+H91+H92+H93+H95+H96+H98+H99+H100+H101+H108+H113+H114+H118+H119+H123+H124+H129+H133+H136+H144+H146+H147+H148+H152+H157+H158+H159+H160+H161+H163+H165+H167</f>
        <v>2236527.3999999994</v>
      </c>
      <c r="I183" s="564">
        <f>I15+I21+I22+I23+I28+I29+I30+I31+I32+I40+I46+I47+I48+I49+I50+I51+I55+I56+I61+I64+I72+I73+I80+I85+I86+I87+I89+I90+I91+I92+I93+I95+I96+I98+I99+I100+I101+I108+I113+I114+I118+I119+I123+I124+I129+I133+I136+I144+I146+I147+I148+I152+I157+I158+I159+I160+I161+I163+I165+I167</f>
        <v>4980.55</v>
      </c>
      <c r="J183" s="625">
        <f t="shared" si="8"/>
        <v>0.4417600078044319</v>
      </c>
      <c r="K183" s="626">
        <f>G183/G173</f>
        <v>0.11087401874368229</v>
      </c>
    </row>
    <row r="184" ht="8.25" customHeight="1">
      <c r="K184" s="485"/>
    </row>
    <row r="185" spans="9:11" ht="12" customHeight="1">
      <c r="I185" s="960" t="s">
        <v>84</v>
      </c>
      <c r="J185" s="960"/>
      <c r="K185" s="485"/>
    </row>
    <row r="186" spans="9:11" ht="10.5" customHeight="1">
      <c r="I186" s="152"/>
      <c r="J186" s="152"/>
      <c r="K186" s="485"/>
    </row>
    <row r="187" spans="9:11" ht="10.5" customHeight="1">
      <c r="I187" s="960" t="s">
        <v>85</v>
      </c>
      <c r="J187" s="960"/>
      <c r="K187" s="485"/>
    </row>
    <row r="188" ht="9" customHeight="1" hidden="1">
      <c r="K188" s="485"/>
    </row>
    <row r="189" ht="14.25" customHeight="1">
      <c r="K189" s="485"/>
    </row>
    <row r="190" ht="15.75" customHeight="1">
      <c r="K190" s="485"/>
    </row>
    <row r="191" ht="12.75">
      <c r="K191" s="485"/>
    </row>
  </sheetData>
  <mergeCells count="19">
    <mergeCell ref="I185:J185"/>
    <mergeCell ref="I187:J187"/>
    <mergeCell ref="B176:E176"/>
    <mergeCell ref="B174:E174"/>
    <mergeCell ref="B175:E175"/>
    <mergeCell ref="B183:E183"/>
    <mergeCell ref="B180:E180"/>
    <mergeCell ref="B178:E178"/>
    <mergeCell ref="B179:E179"/>
    <mergeCell ref="B181:E181"/>
    <mergeCell ref="B182:E182"/>
    <mergeCell ref="K6:K7"/>
    <mergeCell ref="H6:I6"/>
    <mergeCell ref="A4:K4"/>
    <mergeCell ref="A6:A7"/>
    <mergeCell ref="F6:F7"/>
    <mergeCell ref="G6:G7"/>
    <mergeCell ref="J6:J7"/>
    <mergeCell ref="B177:E177"/>
  </mergeCells>
  <printOptions/>
  <pageMargins left="0.5511811023622047" right="0" top="0" bottom="0" header="0.4330708661417323" footer="0.5118110236220472"/>
  <pageSetup horizontalDpi="600" verticalDpi="600" orientation="portrait" paperSize="9" scale="74" r:id="rId1"/>
  <headerFooter alignWithMargins="0">
    <oddFooter>&amp;CStrona &amp;P</oddFooter>
  </headerFooter>
  <rowBreaks count="3" manualBreakCount="3">
    <brk id="58" max="10" man="1"/>
    <brk id="105" max="10" man="1"/>
    <brk id="154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M42"/>
  <sheetViews>
    <sheetView workbookViewId="0" topLeftCell="A1">
      <selection activeCell="F15" sqref="F15"/>
    </sheetView>
  </sheetViews>
  <sheetFormatPr defaultColWidth="9.00390625" defaultRowHeight="12.75"/>
  <cols>
    <col min="1" max="1" width="3.125" style="0" customWidth="1"/>
    <col min="2" max="2" width="5.00390625" style="0" customWidth="1"/>
    <col min="3" max="3" width="5.625" style="0" customWidth="1"/>
    <col min="4" max="4" width="4.75390625" style="0" customWidth="1"/>
    <col min="5" max="5" width="23.25390625" style="0" customWidth="1"/>
    <col min="6" max="6" width="18.75390625" style="0" customWidth="1"/>
    <col min="7" max="7" width="11.375" style="0" customWidth="1"/>
    <col min="8" max="8" width="13.125" style="0" customWidth="1"/>
    <col min="9" max="9" width="10.375" style="0" customWidth="1"/>
    <col min="10" max="12" width="8.625" style="0" hidden="1" customWidth="1"/>
    <col min="13" max="13" width="9.125" style="0" hidden="1" customWidth="1"/>
  </cols>
  <sheetData>
    <row r="2" ht="12.75">
      <c r="H2" s="152" t="s">
        <v>375</v>
      </c>
    </row>
    <row r="5" spans="3:8" ht="19.5" customHeight="1">
      <c r="C5" s="1154" t="s">
        <v>571</v>
      </c>
      <c r="D5" s="1154"/>
      <c r="E5" s="1154"/>
      <c r="F5" s="1154"/>
      <c r="G5" s="1154"/>
      <c r="H5" s="1154"/>
    </row>
    <row r="6" spans="1:9" ht="21" customHeight="1" thickBot="1">
      <c r="A6" s="12"/>
      <c r="B6" s="12"/>
      <c r="C6" s="12"/>
      <c r="D6" s="12"/>
      <c r="E6" s="12"/>
      <c r="F6" s="12"/>
      <c r="G6" s="12"/>
      <c r="H6" s="12"/>
      <c r="I6" s="12"/>
    </row>
    <row r="7" spans="1:9" ht="36.75" customHeight="1">
      <c r="A7" s="164" t="s">
        <v>574</v>
      </c>
      <c r="B7" s="165" t="s">
        <v>497</v>
      </c>
      <c r="C7" s="165" t="s">
        <v>1095</v>
      </c>
      <c r="D7" s="165" t="s">
        <v>934</v>
      </c>
      <c r="E7" s="166" t="s">
        <v>903</v>
      </c>
      <c r="F7" s="166" t="s">
        <v>1096</v>
      </c>
      <c r="G7" s="166" t="s">
        <v>550</v>
      </c>
      <c r="H7" s="166" t="s">
        <v>539</v>
      </c>
      <c r="I7" s="439" t="s">
        <v>956</v>
      </c>
    </row>
    <row r="8" spans="1:9" ht="10.5" customHeight="1">
      <c r="A8" s="440">
        <v>1</v>
      </c>
      <c r="B8" s="433">
        <v>2</v>
      </c>
      <c r="C8" s="433">
        <v>3</v>
      </c>
      <c r="D8" s="433">
        <v>4</v>
      </c>
      <c r="E8" s="433">
        <v>5</v>
      </c>
      <c r="F8" s="433">
        <v>6</v>
      </c>
      <c r="G8" s="433">
        <v>7</v>
      </c>
      <c r="H8" s="433"/>
      <c r="I8" s="441"/>
    </row>
    <row r="9" spans="1:9" ht="19.5" customHeight="1">
      <c r="A9" s="442">
        <v>1</v>
      </c>
      <c r="B9" s="132" t="s">
        <v>935</v>
      </c>
      <c r="C9" s="97"/>
      <c r="D9" s="97"/>
      <c r="E9" s="97" t="s">
        <v>749</v>
      </c>
      <c r="F9" s="97" t="s">
        <v>1097</v>
      </c>
      <c r="G9" s="243">
        <f>G10</f>
        <v>479</v>
      </c>
      <c r="H9" s="449">
        <f>H10</f>
        <v>395.43</v>
      </c>
      <c r="I9" s="448">
        <v>0</v>
      </c>
    </row>
    <row r="10" spans="1:9" ht="20.25" customHeight="1">
      <c r="A10" s="443"/>
      <c r="B10" s="429"/>
      <c r="C10" s="429" t="s">
        <v>826</v>
      </c>
      <c r="D10" s="429"/>
      <c r="E10" s="434" t="s">
        <v>1098</v>
      </c>
      <c r="F10" s="435" t="s">
        <v>1097</v>
      </c>
      <c r="G10" s="436">
        <f>G11+G12</f>
        <v>479</v>
      </c>
      <c r="H10" s="450">
        <f>H11+H12</f>
        <v>395.43</v>
      </c>
      <c r="I10" s="451">
        <v>0</v>
      </c>
    </row>
    <row r="11" spans="1:9" ht="13.5" customHeight="1">
      <c r="A11" s="167"/>
      <c r="B11" s="429"/>
      <c r="C11" s="429"/>
      <c r="D11" s="429" t="s">
        <v>865</v>
      </c>
      <c r="E11" s="44" t="s">
        <v>755</v>
      </c>
      <c r="F11" s="44"/>
      <c r="G11" s="247">
        <v>479</v>
      </c>
      <c r="H11" s="450">
        <v>394.43</v>
      </c>
      <c r="I11" s="451">
        <v>0</v>
      </c>
    </row>
    <row r="12" spans="1:9" ht="13.5" customHeight="1">
      <c r="A12" s="167"/>
      <c r="B12" s="429"/>
      <c r="C12" s="429"/>
      <c r="D12" s="429" t="s">
        <v>864</v>
      </c>
      <c r="E12" s="44" t="s">
        <v>752</v>
      </c>
      <c r="F12" s="44"/>
      <c r="G12" s="247"/>
      <c r="H12" s="450">
        <v>1</v>
      </c>
      <c r="I12" s="451"/>
    </row>
    <row r="13" spans="1:9" ht="21" customHeight="1">
      <c r="A13" s="442">
        <v>2</v>
      </c>
      <c r="B13" s="132" t="s">
        <v>134</v>
      </c>
      <c r="C13" s="437"/>
      <c r="D13" s="437"/>
      <c r="E13" s="97" t="s">
        <v>1099</v>
      </c>
      <c r="F13" s="97" t="s">
        <v>1097</v>
      </c>
      <c r="G13" s="438">
        <f>G14</f>
        <v>152000</v>
      </c>
      <c r="H13" s="460">
        <f>H14</f>
        <v>287216.58999999997</v>
      </c>
      <c r="I13" s="453">
        <f>H13/G13</f>
        <v>1.8895828289473682</v>
      </c>
    </row>
    <row r="14" spans="1:9" ht="22.5" customHeight="1">
      <c r="A14" s="167"/>
      <c r="B14" s="429"/>
      <c r="C14" s="429" t="s">
        <v>135</v>
      </c>
      <c r="D14" s="429"/>
      <c r="E14" s="434" t="s">
        <v>1100</v>
      </c>
      <c r="F14" s="435" t="s">
        <v>1097</v>
      </c>
      <c r="G14" s="247">
        <f>SUM(G15:G20)</f>
        <v>152000</v>
      </c>
      <c r="H14" s="461">
        <f>SUM(H15:H20)</f>
        <v>287216.58999999997</v>
      </c>
      <c r="I14" s="452">
        <f>H14/G14</f>
        <v>1.8895828289473682</v>
      </c>
    </row>
    <row r="15" spans="1:9" ht="21" customHeight="1">
      <c r="A15" s="167"/>
      <c r="B15" s="429"/>
      <c r="C15" s="429"/>
      <c r="D15" s="429" t="s">
        <v>1101</v>
      </c>
      <c r="E15" s="43" t="s">
        <v>1102</v>
      </c>
      <c r="F15" s="44"/>
      <c r="G15" s="247">
        <v>135000</v>
      </c>
      <c r="H15" s="461">
        <v>240129.66</v>
      </c>
      <c r="I15" s="452">
        <f>H15/G15</f>
        <v>1.7787382222222223</v>
      </c>
    </row>
    <row r="16" spans="1:9" ht="13.5" customHeight="1">
      <c r="A16" s="167"/>
      <c r="B16" s="429"/>
      <c r="C16" s="429"/>
      <c r="D16" s="429" t="s">
        <v>865</v>
      </c>
      <c r="E16" s="44" t="s">
        <v>755</v>
      </c>
      <c r="F16" s="44"/>
      <c r="G16" s="247">
        <v>0</v>
      </c>
      <c r="H16" s="461">
        <v>314.6</v>
      </c>
      <c r="I16" s="452">
        <v>0</v>
      </c>
    </row>
    <row r="17" spans="1:9" ht="15" customHeight="1">
      <c r="A17" s="167"/>
      <c r="B17" s="429"/>
      <c r="C17" s="429"/>
      <c r="D17" s="429" t="s">
        <v>866</v>
      </c>
      <c r="E17" s="44" t="s">
        <v>1103</v>
      </c>
      <c r="F17" s="44"/>
      <c r="G17" s="247">
        <v>2500</v>
      </c>
      <c r="H17" s="461">
        <v>907.93</v>
      </c>
      <c r="I17" s="452">
        <f>H17/G17</f>
        <v>0.363172</v>
      </c>
    </row>
    <row r="18" spans="1:9" ht="34.5" customHeight="1">
      <c r="A18" s="167"/>
      <c r="B18" s="429"/>
      <c r="C18" s="429"/>
      <c r="D18" s="429" t="s">
        <v>1104</v>
      </c>
      <c r="E18" s="43" t="s">
        <v>1105</v>
      </c>
      <c r="F18" s="44"/>
      <c r="G18" s="247">
        <v>10000</v>
      </c>
      <c r="H18" s="461">
        <v>40913.91</v>
      </c>
      <c r="I18" s="452">
        <f>H18/G18</f>
        <v>4.091391000000001</v>
      </c>
    </row>
    <row r="19" spans="1:9" ht="22.5" customHeight="1">
      <c r="A19" s="167"/>
      <c r="B19" s="429"/>
      <c r="C19" s="429"/>
      <c r="D19" s="429" t="s">
        <v>1106</v>
      </c>
      <c r="E19" s="43" t="s">
        <v>1107</v>
      </c>
      <c r="F19" s="44"/>
      <c r="G19" s="247">
        <v>3000</v>
      </c>
      <c r="H19" s="461">
        <v>3885.82</v>
      </c>
      <c r="I19" s="452">
        <v>0</v>
      </c>
    </row>
    <row r="20" spans="1:9" ht="13.5" customHeight="1">
      <c r="A20" s="167"/>
      <c r="B20" s="429"/>
      <c r="C20" s="429"/>
      <c r="D20" s="429" t="s">
        <v>864</v>
      </c>
      <c r="E20" s="44" t="s">
        <v>752</v>
      </c>
      <c r="F20" s="44"/>
      <c r="G20" s="247">
        <v>1500</v>
      </c>
      <c r="H20" s="461">
        <v>1064.67</v>
      </c>
      <c r="I20" s="452">
        <v>0</v>
      </c>
    </row>
    <row r="21" spans="1:9" ht="32.25" customHeight="1">
      <c r="A21" s="444" t="s">
        <v>953</v>
      </c>
      <c r="B21" s="431" t="s">
        <v>138</v>
      </c>
      <c r="C21" s="431"/>
      <c r="D21" s="431"/>
      <c r="E21" s="431" t="s">
        <v>802</v>
      </c>
      <c r="F21" s="456" t="s">
        <v>957</v>
      </c>
      <c r="G21" s="438">
        <f>SUM(G22)</f>
        <v>0</v>
      </c>
      <c r="H21" s="460">
        <f>SUM(H22)</f>
        <v>94.42</v>
      </c>
      <c r="I21" s="453">
        <v>0</v>
      </c>
    </row>
    <row r="22" spans="1:9" ht="23.25" customHeight="1">
      <c r="A22" s="167"/>
      <c r="B22" s="429"/>
      <c r="C22" s="430" t="s">
        <v>144</v>
      </c>
      <c r="D22" s="429"/>
      <c r="E22" s="455" t="s">
        <v>145</v>
      </c>
      <c r="F22" s="458" t="s">
        <v>957</v>
      </c>
      <c r="G22" s="247">
        <f>G23</f>
        <v>0</v>
      </c>
      <c r="H22" s="461">
        <f>H23+H24</f>
        <v>94.42</v>
      </c>
      <c r="I22" s="452">
        <v>0</v>
      </c>
    </row>
    <row r="23" spans="1:9" ht="14.25" customHeight="1">
      <c r="A23" s="167"/>
      <c r="B23" s="429"/>
      <c r="C23" s="429"/>
      <c r="D23" s="429" t="s">
        <v>865</v>
      </c>
      <c r="E23" s="44" t="s">
        <v>755</v>
      </c>
      <c r="F23" s="44"/>
      <c r="G23" s="247">
        <v>0</v>
      </c>
      <c r="H23" s="461">
        <v>94.4</v>
      </c>
      <c r="I23" s="452">
        <v>0</v>
      </c>
    </row>
    <row r="24" spans="1:9" ht="14.25" customHeight="1">
      <c r="A24" s="167"/>
      <c r="B24" s="429"/>
      <c r="C24" s="429"/>
      <c r="D24" s="429" t="s">
        <v>864</v>
      </c>
      <c r="E24" s="44" t="s">
        <v>752</v>
      </c>
      <c r="F24" s="44"/>
      <c r="G24" s="247">
        <v>0</v>
      </c>
      <c r="H24" s="461">
        <v>0.02</v>
      </c>
      <c r="I24" s="452">
        <v>0</v>
      </c>
    </row>
    <row r="25" spans="1:9" ht="14.25" customHeight="1">
      <c r="A25" s="444" t="s">
        <v>954</v>
      </c>
      <c r="B25" s="431" t="s">
        <v>147</v>
      </c>
      <c r="C25" s="431"/>
      <c r="D25" s="431"/>
      <c r="E25" s="431" t="s">
        <v>784</v>
      </c>
      <c r="F25" s="97" t="s">
        <v>1097</v>
      </c>
      <c r="G25" s="438">
        <f>G26</f>
        <v>0</v>
      </c>
      <c r="H25" s="460">
        <f>H26</f>
        <v>46.13</v>
      </c>
      <c r="I25" s="453">
        <v>0</v>
      </c>
    </row>
    <row r="26" spans="1:9" ht="14.25" customHeight="1">
      <c r="A26" s="167"/>
      <c r="B26" s="429"/>
      <c r="C26" s="429" t="s">
        <v>149</v>
      </c>
      <c r="D26" s="429"/>
      <c r="E26" s="455" t="s">
        <v>150</v>
      </c>
      <c r="F26" s="435" t="s">
        <v>1097</v>
      </c>
      <c r="G26" s="247">
        <f>G27</f>
        <v>0</v>
      </c>
      <c r="H26" s="461">
        <f>H27</f>
        <v>46.13</v>
      </c>
      <c r="I26" s="452">
        <v>0</v>
      </c>
    </row>
    <row r="27" spans="1:9" ht="14.25" customHeight="1">
      <c r="A27" s="167"/>
      <c r="B27" s="429"/>
      <c r="C27" s="429"/>
      <c r="D27" s="429" t="s">
        <v>864</v>
      </c>
      <c r="E27" s="44" t="s">
        <v>752</v>
      </c>
      <c r="F27" s="44"/>
      <c r="G27" s="247">
        <v>0</v>
      </c>
      <c r="H27" s="461">
        <v>46.13</v>
      </c>
      <c r="I27" s="452">
        <v>0</v>
      </c>
    </row>
    <row r="28" spans="1:9" ht="33" customHeight="1">
      <c r="A28" s="444" t="s">
        <v>955</v>
      </c>
      <c r="B28" s="431" t="s">
        <v>228</v>
      </c>
      <c r="C28" s="431"/>
      <c r="D28" s="431"/>
      <c r="E28" s="456" t="s">
        <v>788</v>
      </c>
      <c r="F28" s="459" t="s">
        <v>972</v>
      </c>
      <c r="G28" s="432">
        <f>SUM(G29)</f>
        <v>0</v>
      </c>
      <c r="H28" s="462">
        <f>SUM(H29)</f>
        <v>28.91</v>
      </c>
      <c r="I28" s="453">
        <v>0</v>
      </c>
    </row>
    <row r="29" spans="1:9" ht="35.25" customHeight="1">
      <c r="A29" s="167"/>
      <c r="B29" s="429"/>
      <c r="C29" s="429" t="s">
        <v>247</v>
      </c>
      <c r="D29" s="429"/>
      <c r="E29" s="457" t="s">
        <v>519</v>
      </c>
      <c r="F29" s="457" t="s">
        <v>972</v>
      </c>
      <c r="G29" s="247">
        <f>G32</f>
        <v>0</v>
      </c>
      <c r="H29" s="461">
        <f>H30+H31+H32</f>
        <v>28.91</v>
      </c>
      <c r="I29" s="452">
        <v>0</v>
      </c>
    </row>
    <row r="30" spans="1:9" ht="21.75" customHeight="1">
      <c r="A30" s="167"/>
      <c r="B30" s="429"/>
      <c r="C30" s="429"/>
      <c r="D30" s="429" t="s">
        <v>476</v>
      </c>
      <c r="E30" s="457" t="s">
        <v>437</v>
      </c>
      <c r="F30" s="457"/>
      <c r="G30" s="247"/>
      <c r="H30" s="461">
        <v>9</v>
      </c>
      <c r="I30" s="452">
        <v>0</v>
      </c>
    </row>
    <row r="31" spans="1:9" ht="17.25" customHeight="1">
      <c r="A31" s="167"/>
      <c r="B31" s="429"/>
      <c r="C31" s="429"/>
      <c r="D31" s="429" t="s">
        <v>864</v>
      </c>
      <c r="E31" s="44" t="s">
        <v>752</v>
      </c>
      <c r="F31" s="457"/>
      <c r="G31" s="247"/>
      <c r="H31" s="461">
        <v>0.39</v>
      </c>
      <c r="I31" s="452">
        <v>0</v>
      </c>
    </row>
    <row r="32" spans="1:9" ht="14.25" customHeight="1">
      <c r="A32" s="167"/>
      <c r="B32" s="429"/>
      <c r="C32" s="429"/>
      <c r="D32" s="429" t="s">
        <v>868</v>
      </c>
      <c r="E32" s="44" t="s">
        <v>787</v>
      </c>
      <c r="F32" s="44"/>
      <c r="G32" s="247">
        <v>0</v>
      </c>
      <c r="H32" s="461">
        <v>19.52</v>
      </c>
      <c r="I32" s="452">
        <v>0</v>
      </c>
    </row>
    <row r="33" spans="1:9" ht="21" customHeight="1" thickBot="1">
      <c r="A33" s="445"/>
      <c r="B33" s="446"/>
      <c r="C33" s="446"/>
      <c r="D33" s="446"/>
      <c r="E33" s="186" t="s">
        <v>1108</v>
      </c>
      <c r="F33" s="446"/>
      <c r="G33" s="447">
        <f>G9+G13+G21+G25+G28</f>
        <v>152479</v>
      </c>
      <c r="H33" s="463">
        <f>H9+H13+H21+H25+H28</f>
        <v>287781.4799999999</v>
      </c>
      <c r="I33" s="454">
        <f>H33/G33</f>
        <v>1.887351569724355</v>
      </c>
    </row>
    <row r="34" spans="1:9" ht="17.25" customHeight="1" hidden="1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4.25" customHeight="1">
      <c r="A35" s="41"/>
      <c r="B35" s="41" t="s">
        <v>883</v>
      </c>
      <c r="C35" s="41"/>
      <c r="D35" s="41"/>
      <c r="E35" s="41"/>
      <c r="F35" s="41"/>
      <c r="G35" s="41"/>
      <c r="H35" s="41"/>
      <c r="I35" s="41"/>
    </row>
    <row r="36" spans="1:9" ht="10.5" customHeight="1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41"/>
      <c r="B37" s="41"/>
      <c r="C37" s="41"/>
      <c r="D37" s="41"/>
      <c r="E37" s="41"/>
      <c r="F37" s="41"/>
      <c r="G37" s="960" t="s">
        <v>84</v>
      </c>
      <c r="H37" s="960"/>
      <c r="I37" s="41"/>
    </row>
    <row r="38" ht="11.25" customHeight="1"/>
    <row r="39" spans="7:8" ht="15.75" customHeight="1">
      <c r="G39" s="960" t="s">
        <v>85</v>
      </c>
      <c r="H39" s="960"/>
    </row>
    <row r="40" spans="1:13" ht="16.5" customHeight="1">
      <c r="A40" s="163"/>
      <c r="B40" s="163"/>
      <c r="C40" s="163"/>
      <c r="D40" s="163"/>
      <c r="E40" s="163"/>
      <c r="F40" s="400"/>
      <c r="G40" s="400"/>
      <c r="H40" s="400"/>
      <c r="I40" s="400"/>
      <c r="J40" s="400"/>
      <c r="K40" s="400"/>
      <c r="L40" s="400"/>
      <c r="M40" s="400"/>
    </row>
    <row r="41" ht="16.5" customHeight="1"/>
    <row r="42" ht="12.75" customHeight="1" hidden="1">
      <c r="J42" s="29"/>
    </row>
  </sheetData>
  <mergeCells count="3">
    <mergeCell ref="G37:H37"/>
    <mergeCell ref="G39:H39"/>
    <mergeCell ref="C5:H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143"/>
  <sheetViews>
    <sheetView zoomScaleSheetLayoutView="100" workbookViewId="0" topLeftCell="A289">
      <selection activeCell="H263" sqref="H261:H263"/>
    </sheetView>
  </sheetViews>
  <sheetFormatPr defaultColWidth="9.00390625" defaultRowHeight="12.75"/>
  <cols>
    <col min="1" max="1" width="5.125" style="0" customWidth="1"/>
    <col min="2" max="2" width="7.625" style="0" bestFit="1" customWidth="1"/>
    <col min="3" max="3" width="33.375" style="0" customWidth="1"/>
    <col min="4" max="4" width="10.25390625" style="0" customWidth="1"/>
    <col min="5" max="5" width="10.625" style="0" customWidth="1"/>
    <col min="6" max="6" width="11.00390625" style="0" customWidth="1"/>
    <col min="7" max="7" width="10.125" style="0" customWidth="1"/>
    <col min="8" max="8" width="11.875" style="0" customWidth="1"/>
    <col min="9" max="9" width="11.125" style="0" customWidth="1"/>
    <col min="10" max="10" width="9.75390625" style="0" customWidth="1"/>
    <col min="11" max="11" width="10.37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189"/>
      <c r="E1" s="189"/>
      <c r="F1" s="189"/>
      <c r="G1" s="189"/>
      <c r="H1" s="189"/>
      <c r="I1" s="464" t="s">
        <v>979</v>
      </c>
      <c r="J1" s="192"/>
      <c r="K1" s="192"/>
      <c r="L1" s="192"/>
      <c r="M1" s="193"/>
      <c r="N1" s="193"/>
    </row>
    <row r="2" spans="2:18" ht="18.75" customHeight="1" thickBot="1">
      <c r="B2" s="946" t="s">
        <v>653</v>
      </c>
      <c r="C2" s="947"/>
      <c r="D2" s="947"/>
      <c r="E2" s="947"/>
      <c r="F2" s="947"/>
      <c r="G2" s="947"/>
      <c r="H2" s="947"/>
      <c r="I2" s="947"/>
      <c r="J2" s="947"/>
      <c r="K2" s="947"/>
      <c r="L2" s="948"/>
      <c r="M2" s="948"/>
      <c r="N2" s="948"/>
      <c r="O2" s="948"/>
      <c r="P2" s="948"/>
      <c r="Q2" s="948"/>
      <c r="R2" s="948"/>
    </row>
    <row r="3" spans="1:87" ht="13.5" customHeight="1">
      <c r="A3" s="958" t="s">
        <v>1063</v>
      </c>
      <c r="B3" s="949" t="s">
        <v>934</v>
      </c>
      <c r="C3" s="956" t="s">
        <v>495</v>
      </c>
      <c r="D3" s="956" t="s">
        <v>651</v>
      </c>
      <c r="E3" s="956" t="s">
        <v>654</v>
      </c>
      <c r="F3" s="956" t="s">
        <v>1043</v>
      </c>
      <c r="G3" s="956" t="s">
        <v>1044</v>
      </c>
      <c r="H3" s="956" t="s">
        <v>474</v>
      </c>
      <c r="I3" s="956"/>
      <c r="J3" s="956"/>
      <c r="K3" s="956"/>
      <c r="L3" s="956"/>
      <c r="M3" s="956"/>
      <c r="N3" s="95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</row>
    <row r="4" spans="1:87" ht="12.75" customHeight="1">
      <c r="A4" s="959"/>
      <c r="B4" s="950"/>
      <c r="C4" s="957"/>
      <c r="D4" s="957"/>
      <c r="E4" s="957"/>
      <c r="F4" s="957"/>
      <c r="G4" s="957"/>
      <c r="H4" s="957" t="s">
        <v>851</v>
      </c>
      <c r="I4" s="957" t="s">
        <v>572</v>
      </c>
      <c r="J4" s="957"/>
      <c r="K4" s="957"/>
      <c r="L4" s="957"/>
      <c r="M4" s="957"/>
      <c r="N4" s="940" t="s">
        <v>899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</row>
    <row r="5" spans="1:87" ht="21" customHeight="1">
      <c r="A5" s="959"/>
      <c r="B5" s="950"/>
      <c r="C5" s="957"/>
      <c r="D5" s="957"/>
      <c r="E5" s="957"/>
      <c r="F5" s="957"/>
      <c r="G5" s="957"/>
      <c r="H5" s="957"/>
      <c r="I5" s="955" t="s">
        <v>290</v>
      </c>
      <c r="J5" s="955" t="s">
        <v>289</v>
      </c>
      <c r="K5" s="955" t="s">
        <v>514</v>
      </c>
      <c r="L5" s="955" t="s">
        <v>288</v>
      </c>
      <c r="M5" s="955" t="s">
        <v>1033</v>
      </c>
      <c r="N5" s="94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</row>
    <row r="6" spans="1:87" ht="16.5" customHeight="1">
      <c r="A6" s="959"/>
      <c r="B6" s="950"/>
      <c r="C6" s="957"/>
      <c r="D6" s="957"/>
      <c r="E6" s="957"/>
      <c r="F6" s="957"/>
      <c r="G6" s="957"/>
      <c r="H6" s="957"/>
      <c r="I6" s="955"/>
      <c r="J6" s="955"/>
      <c r="K6" s="955"/>
      <c r="L6" s="955"/>
      <c r="M6" s="955"/>
      <c r="N6" s="940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</row>
    <row r="7" spans="1:87" ht="12" customHeight="1">
      <c r="A7" s="126">
        <v>1</v>
      </c>
      <c r="B7" s="656">
        <v>2</v>
      </c>
      <c r="C7" s="433">
        <v>3</v>
      </c>
      <c r="D7" s="433">
        <v>4</v>
      </c>
      <c r="E7" s="433">
        <v>5</v>
      </c>
      <c r="F7" s="433">
        <v>6</v>
      </c>
      <c r="G7" s="433">
        <v>7</v>
      </c>
      <c r="H7" s="433">
        <v>8</v>
      </c>
      <c r="I7" s="433">
        <v>9</v>
      </c>
      <c r="J7" s="433">
        <v>10</v>
      </c>
      <c r="K7" s="433">
        <v>11</v>
      </c>
      <c r="L7" s="433">
        <v>12</v>
      </c>
      <c r="M7" s="433">
        <v>13</v>
      </c>
      <c r="N7" s="441">
        <v>14</v>
      </c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</row>
    <row r="8" spans="1:87" ht="27" customHeight="1">
      <c r="A8" s="116" t="s">
        <v>935</v>
      </c>
      <c r="B8" s="117"/>
      <c r="C8" s="76" t="s">
        <v>937</v>
      </c>
      <c r="D8" s="159">
        <f>D9+D12</f>
        <v>71700</v>
      </c>
      <c r="E8" s="408">
        <f>E9+E12</f>
        <v>26009.99</v>
      </c>
      <c r="F8" s="672">
        <f>E8/D8</f>
        <v>0.3627613668061367</v>
      </c>
      <c r="G8" s="672">
        <f>E8/$E$695</f>
        <v>0.0014486355252463956</v>
      </c>
      <c r="H8" s="408">
        <f>H9+H12</f>
        <v>26009.99</v>
      </c>
      <c r="I8" s="408">
        <f aca="true" t="shared" si="0" ref="I8:N8">I9+I12</f>
        <v>0</v>
      </c>
      <c r="J8" s="408">
        <f t="shared" si="0"/>
        <v>0</v>
      </c>
      <c r="K8" s="408">
        <f t="shared" si="0"/>
        <v>0</v>
      </c>
      <c r="L8" s="408">
        <f t="shared" si="0"/>
        <v>0</v>
      </c>
      <c r="M8" s="408">
        <f t="shared" si="0"/>
        <v>0</v>
      </c>
      <c r="N8" s="414">
        <f t="shared" si="0"/>
        <v>0</v>
      </c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87" ht="22.5" customHeight="1">
      <c r="A9" s="113" t="s">
        <v>116</v>
      </c>
      <c r="B9" s="114"/>
      <c r="C9" s="89" t="s">
        <v>674</v>
      </c>
      <c r="D9" s="283">
        <f>D10+D11</f>
        <v>70000</v>
      </c>
      <c r="E9" s="407">
        <f>E10+E11</f>
        <v>26009.99</v>
      </c>
      <c r="F9" s="673">
        <f>E9/D9</f>
        <v>0.3715712857142857</v>
      </c>
      <c r="G9" s="407">
        <f aca="true" t="shared" si="1" ref="G9:N9">G10+G11</f>
        <v>0.0014486355252463956</v>
      </c>
      <c r="H9" s="407">
        <f t="shared" si="1"/>
        <v>26009.99</v>
      </c>
      <c r="I9" s="407">
        <f t="shared" si="1"/>
        <v>0</v>
      </c>
      <c r="J9" s="407">
        <f t="shared" si="1"/>
        <v>0</v>
      </c>
      <c r="K9" s="407">
        <f t="shared" si="1"/>
        <v>0</v>
      </c>
      <c r="L9" s="407">
        <f t="shared" si="1"/>
        <v>0</v>
      </c>
      <c r="M9" s="407">
        <f t="shared" si="1"/>
        <v>0</v>
      </c>
      <c r="N9" s="411">
        <f t="shared" si="1"/>
        <v>0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</row>
    <row r="10" spans="1:87" ht="18" customHeight="1">
      <c r="A10" s="792"/>
      <c r="B10" s="170" t="s">
        <v>839</v>
      </c>
      <c r="C10" s="43" t="s">
        <v>840</v>
      </c>
      <c r="D10" s="286">
        <v>10000</v>
      </c>
      <c r="E10" s="419">
        <v>0</v>
      </c>
      <c r="F10" s="561">
        <f>E10/D10</f>
        <v>0</v>
      </c>
      <c r="G10" s="549"/>
      <c r="H10" s="419"/>
      <c r="I10" s="419"/>
      <c r="J10" s="419"/>
      <c r="K10" s="419"/>
      <c r="L10" s="419"/>
      <c r="M10" s="419"/>
      <c r="N10" s="68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</row>
    <row r="11" spans="1:87" ht="18.75" customHeight="1">
      <c r="A11" s="115"/>
      <c r="B11" s="52" t="s">
        <v>108</v>
      </c>
      <c r="C11" s="43" t="s">
        <v>246</v>
      </c>
      <c r="D11" s="102">
        <v>60000</v>
      </c>
      <c r="E11" s="409">
        <v>26009.99</v>
      </c>
      <c r="F11" s="561">
        <f>E11/D11</f>
        <v>0.43349983333333336</v>
      </c>
      <c r="G11" s="549">
        <f aca="true" t="shared" si="2" ref="G11:G42">E11/$E$695</f>
        <v>0.0014486355252463956</v>
      </c>
      <c r="H11" s="409">
        <f>E11</f>
        <v>26009.99</v>
      </c>
      <c r="I11" s="409"/>
      <c r="J11" s="412"/>
      <c r="K11" s="413"/>
      <c r="L11" s="415"/>
      <c r="M11" s="415"/>
      <c r="N11" s="595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</row>
    <row r="12" spans="1:87" ht="18.75" customHeight="1">
      <c r="A12" s="113" t="s">
        <v>754</v>
      </c>
      <c r="B12" s="114"/>
      <c r="C12" s="89" t="s">
        <v>227</v>
      </c>
      <c r="D12" s="283">
        <f>D13</f>
        <v>1700</v>
      </c>
      <c r="E12" s="407">
        <f>E13</f>
        <v>0</v>
      </c>
      <c r="F12" s="575">
        <f>E12/D12</f>
        <v>0</v>
      </c>
      <c r="G12" s="673">
        <f t="shared" si="2"/>
        <v>0</v>
      </c>
      <c r="H12" s="407">
        <f aca="true" t="shared" si="3" ref="H12:N12">H13</f>
        <v>0</v>
      </c>
      <c r="I12" s="407">
        <f t="shared" si="3"/>
        <v>0</v>
      </c>
      <c r="J12" s="407">
        <f t="shared" si="3"/>
        <v>0</v>
      </c>
      <c r="K12" s="407">
        <f t="shared" si="3"/>
        <v>0</v>
      </c>
      <c r="L12" s="407">
        <f t="shared" si="3"/>
        <v>0</v>
      </c>
      <c r="M12" s="407">
        <f t="shared" si="3"/>
        <v>0</v>
      </c>
      <c r="N12" s="411">
        <f t="shared" si="3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</row>
    <row r="13" spans="1:14" s="61" customFormat="1" ht="33" customHeight="1">
      <c r="A13" s="115"/>
      <c r="B13" s="52" t="s">
        <v>679</v>
      </c>
      <c r="C13" s="43" t="s">
        <v>738</v>
      </c>
      <c r="D13" s="102">
        <v>1700</v>
      </c>
      <c r="E13" s="409">
        <v>0</v>
      </c>
      <c r="F13" s="539">
        <f aca="true" t="shared" si="4" ref="F13:F79">E13/D13</f>
        <v>0</v>
      </c>
      <c r="G13" s="549">
        <f t="shared" si="2"/>
        <v>0</v>
      </c>
      <c r="H13" s="409">
        <f>E13</f>
        <v>0</v>
      </c>
      <c r="I13" s="409"/>
      <c r="J13" s="412"/>
      <c r="K13" s="412">
        <f>H13</f>
        <v>0</v>
      </c>
      <c r="L13" s="415"/>
      <c r="M13" s="415"/>
      <c r="N13" s="595"/>
    </row>
    <row r="14" spans="1:14" s="61" customFormat="1" ht="21" customHeight="1">
      <c r="A14" s="116" t="s">
        <v>117</v>
      </c>
      <c r="B14" s="117"/>
      <c r="C14" s="70" t="s">
        <v>118</v>
      </c>
      <c r="D14" s="159">
        <f>D15+D17</f>
        <v>169683</v>
      </c>
      <c r="E14" s="408">
        <f>E15+E17</f>
        <v>83763.87</v>
      </c>
      <c r="F14" s="674">
        <f t="shared" si="4"/>
        <v>0.49364915754671945</v>
      </c>
      <c r="G14" s="672">
        <f t="shared" si="2"/>
        <v>0.004665258149431075</v>
      </c>
      <c r="H14" s="408">
        <f aca="true" t="shared" si="5" ref="H14:N14">H15+H17</f>
        <v>83763.87</v>
      </c>
      <c r="I14" s="408">
        <f t="shared" si="5"/>
        <v>0</v>
      </c>
      <c r="J14" s="408">
        <f t="shared" si="5"/>
        <v>0</v>
      </c>
      <c r="K14" s="408">
        <f t="shared" si="5"/>
        <v>0</v>
      </c>
      <c r="L14" s="408">
        <f t="shared" si="5"/>
        <v>0</v>
      </c>
      <c r="M14" s="408">
        <f t="shared" si="5"/>
        <v>0</v>
      </c>
      <c r="N14" s="414">
        <f t="shared" si="5"/>
        <v>0</v>
      </c>
    </row>
    <row r="15" spans="1:14" s="61" customFormat="1" ht="21" customHeight="1">
      <c r="A15" s="118" t="s">
        <v>858</v>
      </c>
      <c r="B15" s="675"/>
      <c r="C15" s="95" t="s">
        <v>857</v>
      </c>
      <c r="D15" s="283">
        <f>D16</f>
        <v>150943</v>
      </c>
      <c r="E15" s="407">
        <f>E16</f>
        <v>75471.37</v>
      </c>
      <c r="F15" s="575">
        <f t="shared" si="4"/>
        <v>0.49999913874773916</v>
      </c>
      <c r="G15" s="673">
        <f t="shared" si="2"/>
        <v>0.004203404450405981</v>
      </c>
      <c r="H15" s="407">
        <f aca="true" t="shared" si="6" ref="H15:N15">H16</f>
        <v>75471.37</v>
      </c>
      <c r="I15" s="407">
        <f t="shared" si="6"/>
        <v>0</v>
      </c>
      <c r="J15" s="407">
        <f t="shared" si="6"/>
        <v>0</v>
      </c>
      <c r="K15" s="407">
        <f t="shared" si="6"/>
        <v>0</v>
      </c>
      <c r="L15" s="407">
        <f t="shared" si="6"/>
        <v>0</v>
      </c>
      <c r="M15" s="407">
        <f t="shared" si="6"/>
        <v>0</v>
      </c>
      <c r="N15" s="411">
        <f t="shared" si="6"/>
        <v>0</v>
      </c>
    </row>
    <row r="16" spans="1:14" s="61" customFormat="1" ht="19.5" customHeight="1">
      <c r="A16" s="120"/>
      <c r="B16" s="122" t="s">
        <v>94</v>
      </c>
      <c r="C16" s="44" t="s">
        <v>220</v>
      </c>
      <c r="D16" s="102">
        <v>150943</v>
      </c>
      <c r="E16" s="409">
        <v>75471.37</v>
      </c>
      <c r="F16" s="539">
        <f t="shared" si="4"/>
        <v>0.49999913874773916</v>
      </c>
      <c r="G16" s="549">
        <f t="shared" si="2"/>
        <v>0.004203404450405981</v>
      </c>
      <c r="H16" s="409">
        <f>E16</f>
        <v>75471.37</v>
      </c>
      <c r="I16" s="409"/>
      <c r="J16" s="412"/>
      <c r="K16" s="413"/>
      <c r="L16" s="415"/>
      <c r="M16" s="415"/>
      <c r="N16" s="595"/>
    </row>
    <row r="17" spans="1:14" s="61" customFormat="1" ht="18.75" customHeight="1">
      <c r="A17" s="118" t="s">
        <v>119</v>
      </c>
      <c r="B17" s="119"/>
      <c r="C17" s="89" t="s">
        <v>120</v>
      </c>
      <c r="D17" s="283">
        <f>D19+D18</f>
        <v>18740</v>
      </c>
      <c r="E17" s="407">
        <f>E19+E18</f>
        <v>8292.5</v>
      </c>
      <c r="F17" s="575">
        <f t="shared" si="4"/>
        <v>0.44250266808964783</v>
      </c>
      <c r="G17" s="673">
        <f t="shared" si="2"/>
        <v>0.00046185369902509516</v>
      </c>
      <c r="H17" s="407">
        <f aca="true" t="shared" si="7" ref="H17:N17">H19+H18</f>
        <v>8292.5</v>
      </c>
      <c r="I17" s="407">
        <f t="shared" si="7"/>
        <v>0</v>
      </c>
      <c r="J17" s="407">
        <f t="shared" si="7"/>
        <v>0</v>
      </c>
      <c r="K17" s="407">
        <f t="shared" si="7"/>
        <v>0</v>
      </c>
      <c r="L17" s="407">
        <f t="shared" si="7"/>
        <v>0</v>
      </c>
      <c r="M17" s="407">
        <f t="shared" si="7"/>
        <v>0</v>
      </c>
      <c r="N17" s="411">
        <f t="shared" si="7"/>
        <v>0</v>
      </c>
    </row>
    <row r="18" spans="1:14" s="61" customFormat="1" ht="18.75" customHeight="1">
      <c r="A18" s="121"/>
      <c r="B18" s="52" t="s">
        <v>102</v>
      </c>
      <c r="C18" s="44" t="s">
        <v>273</v>
      </c>
      <c r="D18" s="102">
        <v>500</v>
      </c>
      <c r="E18" s="409">
        <v>0</v>
      </c>
      <c r="F18" s="539">
        <f t="shared" si="4"/>
        <v>0</v>
      </c>
      <c r="G18" s="549">
        <f t="shared" si="2"/>
        <v>0</v>
      </c>
      <c r="H18" s="409">
        <f>E18</f>
        <v>0</v>
      </c>
      <c r="I18" s="409"/>
      <c r="J18" s="409"/>
      <c r="K18" s="415"/>
      <c r="L18" s="415"/>
      <c r="M18" s="415"/>
      <c r="N18" s="595"/>
    </row>
    <row r="19" spans="1:14" s="61" customFormat="1" ht="20.25" customHeight="1">
      <c r="A19" s="120"/>
      <c r="B19" s="52" t="s">
        <v>108</v>
      </c>
      <c r="C19" s="44" t="s">
        <v>246</v>
      </c>
      <c r="D19" s="102">
        <v>18240</v>
      </c>
      <c r="E19" s="409">
        <v>8292.5</v>
      </c>
      <c r="F19" s="539">
        <f t="shared" si="4"/>
        <v>0.4546326754385965</v>
      </c>
      <c r="G19" s="549">
        <f t="shared" si="2"/>
        <v>0.00046185369902509516</v>
      </c>
      <c r="H19" s="409">
        <f>E19</f>
        <v>8292.5</v>
      </c>
      <c r="I19" s="409"/>
      <c r="J19" s="412"/>
      <c r="K19" s="413"/>
      <c r="L19" s="415"/>
      <c r="M19" s="415"/>
      <c r="N19" s="595"/>
    </row>
    <row r="20" spans="1:14" s="61" customFormat="1" ht="20.25" customHeight="1">
      <c r="A20" s="116" t="s">
        <v>121</v>
      </c>
      <c r="B20" s="117"/>
      <c r="C20" s="76" t="s">
        <v>122</v>
      </c>
      <c r="D20" s="159">
        <f aca="true" t="shared" si="8" ref="D20:N20">D21</f>
        <v>9989884</v>
      </c>
      <c r="E20" s="408">
        <f t="shared" si="8"/>
        <v>1037377.5699999998</v>
      </c>
      <c r="F20" s="674">
        <f t="shared" si="4"/>
        <v>0.10384280438091172</v>
      </c>
      <c r="G20" s="672">
        <f t="shared" si="2"/>
        <v>0.05777710798796075</v>
      </c>
      <c r="H20" s="408">
        <f t="shared" si="8"/>
        <v>876882.3699999999</v>
      </c>
      <c r="I20" s="408">
        <f t="shared" si="8"/>
        <v>283427.58</v>
      </c>
      <c r="J20" s="408">
        <f t="shared" si="8"/>
        <v>49419.009999999995</v>
      </c>
      <c r="K20" s="408">
        <f t="shared" si="8"/>
        <v>0</v>
      </c>
      <c r="L20" s="408">
        <f t="shared" si="8"/>
        <v>0</v>
      </c>
      <c r="M20" s="408">
        <f t="shared" si="8"/>
        <v>0</v>
      </c>
      <c r="N20" s="414">
        <f t="shared" si="8"/>
        <v>160495.2</v>
      </c>
    </row>
    <row r="21" spans="1:15" s="61" customFormat="1" ht="16.5" customHeight="1">
      <c r="A21" s="118" t="s">
        <v>123</v>
      </c>
      <c r="B21" s="119"/>
      <c r="C21" s="95" t="s">
        <v>124</v>
      </c>
      <c r="D21" s="283">
        <f>SUM(D22:D47)</f>
        <v>9989884</v>
      </c>
      <c r="E21" s="407">
        <f>SUM(E22:E47)</f>
        <v>1037377.5699999998</v>
      </c>
      <c r="F21" s="575">
        <f t="shared" si="4"/>
        <v>0.10384280438091172</v>
      </c>
      <c r="G21" s="673">
        <f t="shared" si="2"/>
        <v>0.05777710798796075</v>
      </c>
      <c r="H21" s="407">
        <f>SUM(H22:H47)</f>
        <v>876882.3699999999</v>
      </c>
      <c r="I21" s="407">
        <f aca="true" t="shared" si="9" ref="I21:N21">SUM(I22:I47)</f>
        <v>283427.58</v>
      </c>
      <c r="J21" s="407">
        <f t="shared" si="9"/>
        <v>49419.009999999995</v>
      </c>
      <c r="K21" s="407">
        <f t="shared" si="9"/>
        <v>0</v>
      </c>
      <c r="L21" s="407">
        <f t="shared" si="9"/>
        <v>0</v>
      </c>
      <c r="M21" s="407">
        <f t="shared" si="9"/>
        <v>0</v>
      </c>
      <c r="N21" s="411">
        <f t="shared" si="9"/>
        <v>160495.2</v>
      </c>
      <c r="O21" s="594">
        <f>SUM(O22:O43)</f>
        <v>0</v>
      </c>
    </row>
    <row r="22" spans="1:14" s="94" customFormat="1" ht="15.75" customHeight="1">
      <c r="A22" s="115"/>
      <c r="B22" s="52" t="s">
        <v>938</v>
      </c>
      <c r="C22" s="88" t="s">
        <v>945</v>
      </c>
      <c r="D22" s="285">
        <v>5700</v>
      </c>
      <c r="E22" s="416">
        <v>2139.21</v>
      </c>
      <c r="F22" s="539">
        <f t="shared" si="4"/>
        <v>0.3753</v>
      </c>
      <c r="G22" s="549">
        <f t="shared" si="2"/>
        <v>0.00011914405203394318</v>
      </c>
      <c r="H22" s="415">
        <f>E22</f>
        <v>2139.21</v>
      </c>
      <c r="I22" s="416"/>
      <c r="J22" s="412"/>
      <c r="K22" s="413"/>
      <c r="L22" s="415"/>
      <c r="M22" s="415"/>
      <c r="N22" s="595"/>
    </row>
    <row r="23" spans="1:14" s="61" customFormat="1" ht="15" customHeight="1">
      <c r="A23" s="115"/>
      <c r="B23" s="52" t="s">
        <v>95</v>
      </c>
      <c r="C23" s="43" t="s">
        <v>942</v>
      </c>
      <c r="D23" s="102">
        <v>485029</v>
      </c>
      <c r="E23" s="409">
        <v>246773.1</v>
      </c>
      <c r="F23" s="539">
        <f t="shared" si="4"/>
        <v>0.508780093561416</v>
      </c>
      <c r="G23" s="549">
        <f t="shared" si="2"/>
        <v>0.013744114447378922</v>
      </c>
      <c r="H23" s="415">
        <f aca="true" t="shared" si="10" ref="H23:H91">E23</f>
        <v>246773.1</v>
      </c>
      <c r="I23" s="409">
        <f>H23</f>
        <v>246773.1</v>
      </c>
      <c r="J23" s="412"/>
      <c r="K23" s="413"/>
      <c r="L23" s="415"/>
      <c r="M23" s="415"/>
      <c r="N23" s="595"/>
    </row>
    <row r="24" spans="1:14" s="61" customFormat="1" ht="15.75" customHeight="1">
      <c r="A24" s="115"/>
      <c r="B24" s="52" t="s">
        <v>98</v>
      </c>
      <c r="C24" s="43" t="s">
        <v>99</v>
      </c>
      <c r="D24" s="102">
        <v>36154</v>
      </c>
      <c r="E24" s="409">
        <v>36154.48</v>
      </c>
      <c r="F24" s="539">
        <f t="shared" si="4"/>
        <v>1.0000132765392489</v>
      </c>
      <c r="G24" s="549">
        <f t="shared" si="2"/>
        <v>0.0020136364575615105</v>
      </c>
      <c r="H24" s="415">
        <f t="shared" si="10"/>
        <v>36154.48</v>
      </c>
      <c r="I24" s="409">
        <f>H24</f>
        <v>36154.48</v>
      </c>
      <c r="J24" s="412"/>
      <c r="K24" s="413"/>
      <c r="L24" s="415"/>
      <c r="M24" s="415"/>
      <c r="N24" s="595"/>
    </row>
    <row r="25" spans="1:14" s="61" customFormat="1" ht="15" customHeight="1">
      <c r="A25" s="115"/>
      <c r="B25" s="123" t="s">
        <v>125</v>
      </c>
      <c r="C25" s="43" t="s">
        <v>126</v>
      </c>
      <c r="D25" s="102">
        <v>79243</v>
      </c>
      <c r="E25" s="409">
        <v>42315.74</v>
      </c>
      <c r="F25" s="539">
        <f t="shared" si="4"/>
        <v>0.533999722372954</v>
      </c>
      <c r="G25" s="549">
        <f t="shared" si="2"/>
        <v>0.002356789996500956</v>
      </c>
      <c r="H25" s="415">
        <f t="shared" si="10"/>
        <v>42315.74</v>
      </c>
      <c r="I25" s="409"/>
      <c r="J25" s="412">
        <f>H25</f>
        <v>42315.74</v>
      </c>
      <c r="K25" s="413"/>
      <c r="L25" s="415"/>
      <c r="M25" s="415"/>
      <c r="N25" s="595"/>
    </row>
    <row r="26" spans="1:14" s="61" customFormat="1" ht="14.25" customHeight="1">
      <c r="A26" s="115"/>
      <c r="B26" s="123" t="s">
        <v>100</v>
      </c>
      <c r="C26" s="43" t="s">
        <v>101</v>
      </c>
      <c r="D26" s="102">
        <v>12900</v>
      </c>
      <c r="E26" s="409">
        <v>7103.27</v>
      </c>
      <c r="F26" s="539">
        <f t="shared" si="4"/>
        <v>0.5506410852713178</v>
      </c>
      <c r="G26" s="549">
        <f t="shared" si="2"/>
        <v>0.0003956191166323772</v>
      </c>
      <c r="H26" s="415">
        <f t="shared" si="10"/>
        <v>7103.27</v>
      </c>
      <c r="I26" s="409"/>
      <c r="J26" s="412">
        <f>H26</f>
        <v>7103.27</v>
      </c>
      <c r="K26" s="413"/>
      <c r="L26" s="415"/>
      <c r="M26" s="415"/>
      <c r="N26" s="595"/>
    </row>
    <row r="27" spans="1:14" s="61" customFormat="1" ht="14.25" customHeight="1">
      <c r="A27" s="115"/>
      <c r="B27" s="123" t="s">
        <v>839</v>
      </c>
      <c r="C27" s="43" t="s">
        <v>840</v>
      </c>
      <c r="D27" s="102">
        <v>1200</v>
      </c>
      <c r="E27" s="409">
        <v>500</v>
      </c>
      <c r="F27" s="539">
        <f t="shared" si="4"/>
        <v>0.4166666666666667</v>
      </c>
      <c r="G27" s="549">
        <f t="shared" si="2"/>
        <v>2.7847675551709085E-05</v>
      </c>
      <c r="H27" s="415">
        <f t="shared" si="10"/>
        <v>500</v>
      </c>
      <c r="I27" s="409">
        <f>H27</f>
        <v>500</v>
      </c>
      <c r="J27" s="412"/>
      <c r="K27" s="413"/>
      <c r="L27" s="415"/>
      <c r="M27" s="415"/>
      <c r="N27" s="595"/>
    </row>
    <row r="28" spans="1:14" s="61" customFormat="1" ht="12.75" customHeight="1">
      <c r="A28" s="115"/>
      <c r="B28" s="52" t="s">
        <v>102</v>
      </c>
      <c r="C28" s="43" t="s">
        <v>273</v>
      </c>
      <c r="D28" s="102">
        <v>562365</v>
      </c>
      <c r="E28" s="409">
        <v>209420.03</v>
      </c>
      <c r="F28" s="539">
        <f t="shared" si="4"/>
        <v>0.3723916495514479</v>
      </c>
      <c r="G28" s="549">
        <f t="shared" si="2"/>
        <v>0.011663722098938366</v>
      </c>
      <c r="H28" s="415">
        <f t="shared" si="10"/>
        <v>209420.03</v>
      </c>
      <c r="I28" s="409"/>
      <c r="J28" s="412"/>
      <c r="K28" s="413"/>
      <c r="L28" s="415"/>
      <c r="M28" s="415"/>
      <c r="N28" s="595"/>
    </row>
    <row r="29" spans="1:14" s="61" customFormat="1" ht="13.5" customHeight="1">
      <c r="A29" s="115"/>
      <c r="B29" s="52" t="s">
        <v>104</v>
      </c>
      <c r="C29" s="43" t="s">
        <v>244</v>
      </c>
      <c r="D29" s="102">
        <v>42000</v>
      </c>
      <c r="E29" s="409">
        <v>22082.78</v>
      </c>
      <c r="F29" s="539">
        <f t="shared" si="4"/>
        <v>0.5257804761904762</v>
      </c>
      <c r="G29" s="549">
        <f t="shared" si="2"/>
        <v>0.0012299081854395405</v>
      </c>
      <c r="H29" s="415">
        <f t="shared" si="10"/>
        <v>22082.78</v>
      </c>
      <c r="I29" s="409"/>
      <c r="J29" s="412"/>
      <c r="K29" s="413"/>
      <c r="L29" s="415"/>
      <c r="M29" s="415"/>
      <c r="N29" s="595"/>
    </row>
    <row r="30" spans="1:14" s="61" customFormat="1" ht="13.5" customHeight="1">
      <c r="A30" s="115"/>
      <c r="B30" s="52" t="s">
        <v>106</v>
      </c>
      <c r="C30" s="43" t="s">
        <v>245</v>
      </c>
      <c r="D30" s="102">
        <v>100000</v>
      </c>
      <c r="E30" s="409">
        <v>6714.82</v>
      </c>
      <c r="F30" s="539">
        <f t="shared" si="4"/>
        <v>0.06714819999999999</v>
      </c>
      <c r="G30" s="549">
        <f t="shared" si="2"/>
        <v>0.00037398425749625436</v>
      </c>
      <c r="H30" s="415">
        <f t="shared" si="10"/>
        <v>6714.82</v>
      </c>
      <c r="I30" s="409"/>
      <c r="J30" s="412"/>
      <c r="K30" s="413"/>
      <c r="L30" s="415"/>
      <c r="M30" s="415"/>
      <c r="N30" s="595"/>
    </row>
    <row r="31" spans="1:14" s="61" customFormat="1" ht="13.5" customHeight="1">
      <c r="A31" s="115"/>
      <c r="B31" s="52" t="s">
        <v>231</v>
      </c>
      <c r="C31" s="43" t="s">
        <v>232</v>
      </c>
      <c r="D31" s="102">
        <v>800</v>
      </c>
      <c r="E31" s="409">
        <v>490</v>
      </c>
      <c r="F31" s="539">
        <f t="shared" si="4"/>
        <v>0.6125</v>
      </c>
      <c r="G31" s="549">
        <f t="shared" si="2"/>
        <v>2.72907220406749E-05</v>
      </c>
      <c r="H31" s="415">
        <f t="shared" si="10"/>
        <v>490</v>
      </c>
      <c r="I31" s="409"/>
      <c r="J31" s="412"/>
      <c r="K31" s="413"/>
      <c r="L31" s="415"/>
      <c r="M31" s="415"/>
      <c r="N31" s="595"/>
    </row>
    <row r="32" spans="1:14" s="61" customFormat="1" ht="14.25" customHeight="1">
      <c r="A32" s="115"/>
      <c r="B32" s="52" t="s">
        <v>108</v>
      </c>
      <c r="C32" s="43" t="s">
        <v>246</v>
      </c>
      <c r="D32" s="102">
        <v>383510</v>
      </c>
      <c r="E32" s="409">
        <v>264976.68</v>
      </c>
      <c r="F32" s="539">
        <f t="shared" si="4"/>
        <v>0.6909250866991734</v>
      </c>
      <c r="G32" s="549">
        <f t="shared" si="2"/>
        <v>0.014757969226818083</v>
      </c>
      <c r="H32" s="415">
        <f t="shared" si="10"/>
        <v>264976.68</v>
      </c>
      <c r="I32" s="409"/>
      <c r="J32" s="412"/>
      <c r="K32" s="413"/>
      <c r="L32" s="415"/>
      <c r="M32" s="415"/>
      <c r="N32" s="595"/>
    </row>
    <row r="33" spans="1:14" s="61" customFormat="1" ht="14.25" customHeight="1">
      <c r="A33" s="115"/>
      <c r="B33" s="52" t="s">
        <v>841</v>
      </c>
      <c r="C33" s="43" t="s">
        <v>842</v>
      </c>
      <c r="D33" s="102">
        <v>2000</v>
      </c>
      <c r="E33" s="409">
        <v>798.07</v>
      </c>
      <c r="F33" s="539">
        <f t="shared" si="4"/>
        <v>0.39903500000000003</v>
      </c>
      <c r="G33" s="549">
        <f t="shared" si="2"/>
        <v>4.444878885510494E-05</v>
      </c>
      <c r="H33" s="415">
        <f t="shared" si="10"/>
        <v>798.07</v>
      </c>
      <c r="I33" s="409"/>
      <c r="J33" s="412"/>
      <c r="K33" s="413"/>
      <c r="L33" s="415"/>
      <c r="M33" s="415"/>
      <c r="N33" s="595"/>
    </row>
    <row r="34" spans="1:14" s="61" customFormat="1" ht="14.25" customHeight="1">
      <c r="A34" s="115"/>
      <c r="B34" s="52" t="s">
        <v>415</v>
      </c>
      <c r="C34" s="43" t="s">
        <v>946</v>
      </c>
      <c r="D34" s="102">
        <v>5700</v>
      </c>
      <c r="E34" s="409">
        <v>3374.48</v>
      </c>
      <c r="F34" s="539">
        <f t="shared" si="4"/>
        <v>0.5920140350877193</v>
      </c>
      <c r="G34" s="549">
        <f t="shared" si="2"/>
        <v>0.00018794284839146255</v>
      </c>
      <c r="H34" s="415">
        <f t="shared" si="10"/>
        <v>3374.48</v>
      </c>
      <c r="I34" s="409"/>
      <c r="J34" s="412"/>
      <c r="K34" s="413"/>
      <c r="L34" s="415"/>
      <c r="M34" s="415"/>
      <c r="N34" s="595"/>
    </row>
    <row r="35" spans="1:14" s="61" customFormat="1" ht="14.25" customHeight="1">
      <c r="A35" s="115"/>
      <c r="B35" s="52" t="s">
        <v>408</v>
      </c>
      <c r="C35" s="43" t="s">
        <v>947</v>
      </c>
      <c r="D35" s="102">
        <v>4300</v>
      </c>
      <c r="E35" s="409">
        <v>1878.63</v>
      </c>
      <c r="F35" s="539">
        <f t="shared" si="4"/>
        <v>0.4368906976744186</v>
      </c>
      <c r="G35" s="549">
        <f t="shared" si="2"/>
        <v>0.00010463095744341447</v>
      </c>
      <c r="H35" s="415">
        <f t="shared" si="10"/>
        <v>1878.63</v>
      </c>
      <c r="I35" s="409"/>
      <c r="J35" s="412"/>
      <c r="K35" s="413"/>
      <c r="L35" s="415"/>
      <c r="M35" s="415"/>
      <c r="N35" s="595"/>
    </row>
    <row r="36" spans="1:14" s="61" customFormat="1" ht="14.25" customHeight="1">
      <c r="A36" s="115"/>
      <c r="B36" s="52" t="s">
        <v>110</v>
      </c>
      <c r="C36" s="43" t="s">
        <v>111</v>
      </c>
      <c r="D36" s="102">
        <v>3000</v>
      </c>
      <c r="E36" s="409">
        <v>249.4</v>
      </c>
      <c r="F36" s="539">
        <f t="shared" si="4"/>
        <v>0.08313333333333334</v>
      </c>
      <c r="G36" s="549">
        <f t="shared" si="2"/>
        <v>1.3890420565192492E-05</v>
      </c>
      <c r="H36" s="415">
        <f t="shared" si="10"/>
        <v>249.4</v>
      </c>
      <c r="I36" s="409"/>
      <c r="J36" s="412"/>
      <c r="K36" s="413"/>
      <c r="L36" s="415"/>
      <c r="M36" s="415"/>
      <c r="N36" s="595"/>
    </row>
    <row r="37" spans="1:14" s="61" customFormat="1" ht="13.5" customHeight="1">
      <c r="A37" s="115"/>
      <c r="B37" s="52" t="s">
        <v>114</v>
      </c>
      <c r="C37" s="43" t="s">
        <v>115</v>
      </c>
      <c r="D37" s="102">
        <v>16251</v>
      </c>
      <c r="E37" s="409">
        <v>14862.5</v>
      </c>
      <c r="F37" s="539">
        <f t="shared" si="4"/>
        <v>0.9145591040551351</v>
      </c>
      <c r="G37" s="549">
        <f t="shared" si="2"/>
        <v>0.0008277721557745525</v>
      </c>
      <c r="H37" s="415">
        <f t="shared" si="10"/>
        <v>14862.5</v>
      </c>
      <c r="I37" s="409"/>
      <c r="J37" s="412"/>
      <c r="K37" s="413"/>
      <c r="L37" s="415"/>
      <c r="M37" s="415"/>
      <c r="N37" s="595"/>
    </row>
    <row r="38" spans="1:14" s="61" customFormat="1" ht="16.5" customHeight="1">
      <c r="A38" s="115"/>
      <c r="B38" s="52" t="s">
        <v>130</v>
      </c>
      <c r="C38" s="43" t="s">
        <v>131</v>
      </c>
      <c r="D38" s="102">
        <v>16417</v>
      </c>
      <c r="E38" s="409">
        <v>8215</v>
      </c>
      <c r="F38" s="539">
        <f t="shared" si="4"/>
        <v>0.5003959310470854</v>
      </c>
      <c r="G38" s="549">
        <f t="shared" si="2"/>
        <v>0.00045753730931458024</v>
      </c>
      <c r="H38" s="415">
        <f t="shared" si="10"/>
        <v>8215</v>
      </c>
      <c r="I38" s="409"/>
      <c r="J38" s="412"/>
      <c r="K38" s="413"/>
      <c r="L38" s="415"/>
      <c r="M38" s="415"/>
      <c r="N38" s="595"/>
    </row>
    <row r="39" spans="1:14" s="61" customFormat="1" ht="16.5" customHeight="1">
      <c r="A39" s="115"/>
      <c r="B39" s="52" t="s">
        <v>418</v>
      </c>
      <c r="C39" s="43" t="s">
        <v>948</v>
      </c>
      <c r="D39" s="102">
        <v>829</v>
      </c>
      <c r="E39" s="409">
        <v>829.04</v>
      </c>
      <c r="F39" s="539">
        <f t="shared" si="4"/>
        <v>1.0000482509047044</v>
      </c>
      <c r="G39" s="549">
        <f t="shared" si="2"/>
        <v>4.61736738787778E-05</v>
      </c>
      <c r="H39" s="415">
        <f t="shared" si="10"/>
        <v>829.04</v>
      </c>
      <c r="I39" s="409"/>
      <c r="J39" s="412"/>
      <c r="K39" s="413"/>
      <c r="L39" s="415"/>
      <c r="M39" s="415"/>
      <c r="N39" s="595"/>
    </row>
    <row r="40" spans="1:14" s="61" customFormat="1" ht="15" customHeight="1">
      <c r="A40" s="115"/>
      <c r="B40" s="52" t="s">
        <v>409</v>
      </c>
      <c r="C40" s="43" t="s">
        <v>949</v>
      </c>
      <c r="D40" s="102">
        <v>6000</v>
      </c>
      <c r="E40" s="409">
        <v>1330</v>
      </c>
      <c r="F40" s="539">
        <f t="shared" si="4"/>
        <v>0.22166666666666668</v>
      </c>
      <c r="G40" s="549">
        <f t="shared" si="2"/>
        <v>7.407481696754617E-05</v>
      </c>
      <c r="H40" s="415">
        <f t="shared" si="10"/>
        <v>1330</v>
      </c>
      <c r="I40" s="409"/>
      <c r="J40" s="412"/>
      <c r="K40" s="413"/>
      <c r="L40" s="415"/>
      <c r="M40" s="415"/>
      <c r="N40" s="595"/>
    </row>
    <row r="41" spans="1:14" s="61" customFormat="1" ht="14.25" customHeight="1">
      <c r="A41" s="115"/>
      <c r="B41" s="52" t="s">
        <v>410</v>
      </c>
      <c r="C41" s="43" t="s">
        <v>950</v>
      </c>
      <c r="D41" s="102">
        <v>1500</v>
      </c>
      <c r="E41" s="409">
        <v>394.8</v>
      </c>
      <c r="F41" s="539">
        <f t="shared" si="4"/>
        <v>0.2632</v>
      </c>
      <c r="G41" s="549">
        <f t="shared" si="2"/>
        <v>2.1988524615629493E-05</v>
      </c>
      <c r="H41" s="415">
        <f t="shared" si="10"/>
        <v>394.8</v>
      </c>
      <c r="I41" s="409"/>
      <c r="J41" s="412"/>
      <c r="K41" s="413"/>
      <c r="L41" s="415"/>
      <c r="M41" s="415"/>
      <c r="N41" s="595"/>
    </row>
    <row r="42" spans="1:14" s="61" customFormat="1" ht="14.25" customHeight="1">
      <c r="A42" s="115"/>
      <c r="B42" s="52" t="s">
        <v>411</v>
      </c>
      <c r="C42" s="43" t="s">
        <v>951</v>
      </c>
      <c r="D42" s="102">
        <v>9000</v>
      </c>
      <c r="E42" s="409">
        <v>6280.34</v>
      </c>
      <c r="F42" s="539">
        <f t="shared" si="4"/>
        <v>0.6978155555555555</v>
      </c>
      <c r="G42" s="549">
        <f t="shared" si="2"/>
        <v>0.0003497857413488413</v>
      </c>
      <c r="H42" s="415">
        <f t="shared" si="10"/>
        <v>6280.34</v>
      </c>
      <c r="I42" s="409"/>
      <c r="J42" s="412"/>
      <c r="K42" s="413"/>
      <c r="L42" s="415"/>
      <c r="M42" s="415"/>
      <c r="N42" s="595"/>
    </row>
    <row r="43" spans="1:14" s="61" customFormat="1" ht="14.25" customHeight="1">
      <c r="A43" s="115"/>
      <c r="B43" s="52" t="s">
        <v>132</v>
      </c>
      <c r="C43" s="43" t="s">
        <v>461</v>
      </c>
      <c r="D43" s="102">
        <v>5022936</v>
      </c>
      <c r="E43" s="409">
        <v>108554.58</v>
      </c>
      <c r="F43" s="539">
        <f t="shared" si="4"/>
        <v>0.021611778449894644</v>
      </c>
      <c r="G43" s="549">
        <f aca="true" t="shared" si="11" ref="G43:G61">E43/$E$695</f>
        <v>0.006045985446984096</v>
      </c>
      <c r="H43" s="415"/>
      <c r="I43" s="409"/>
      <c r="J43" s="412"/>
      <c r="K43" s="413"/>
      <c r="L43" s="415"/>
      <c r="M43" s="415"/>
      <c r="N43" s="597">
        <f>E43</f>
        <v>108554.58</v>
      </c>
    </row>
    <row r="44" spans="1:14" s="61" customFormat="1" ht="14.25" customHeight="1">
      <c r="A44" s="115"/>
      <c r="B44" s="52" t="s">
        <v>478</v>
      </c>
      <c r="C44" s="43" t="s">
        <v>461</v>
      </c>
      <c r="D44" s="102">
        <v>1378395</v>
      </c>
      <c r="E44" s="409">
        <v>428.08</v>
      </c>
      <c r="F44" s="539">
        <f t="shared" si="4"/>
        <v>0.00031056409809960135</v>
      </c>
      <c r="G44" s="549">
        <f t="shared" si="11"/>
        <v>2.384206590035125E-05</v>
      </c>
      <c r="H44" s="415"/>
      <c r="I44" s="409"/>
      <c r="J44" s="412"/>
      <c r="K44" s="413"/>
      <c r="L44" s="415"/>
      <c r="M44" s="415"/>
      <c r="N44" s="597">
        <f>E44</f>
        <v>428.08</v>
      </c>
    </row>
    <row r="45" spans="1:14" s="61" customFormat="1" ht="14.25" customHeight="1">
      <c r="A45" s="115"/>
      <c r="B45" s="52" t="s">
        <v>617</v>
      </c>
      <c r="C45" s="43" t="s">
        <v>461</v>
      </c>
      <c r="D45" s="102">
        <v>1763855</v>
      </c>
      <c r="E45" s="409">
        <v>11712.54</v>
      </c>
      <c r="F45" s="539">
        <f t="shared" si="4"/>
        <v>0.0066403077350462485</v>
      </c>
      <c r="G45" s="549">
        <f t="shared" si="11"/>
        <v>0.0006523340276128295</v>
      </c>
      <c r="H45" s="415"/>
      <c r="I45" s="409"/>
      <c r="J45" s="412"/>
      <c r="K45" s="413"/>
      <c r="L45" s="415"/>
      <c r="M45" s="415"/>
      <c r="N45" s="597">
        <f>E45</f>
        <v>11712.54</v>
      </c>
    </row>
    <row r="46" spans="1:14" s="61" customFormat="1" ht="23.25" customHeight="1">
      <c r="A46" s="115"/>
      <c r="B46" s="52" t="s">
        <v>92</v>
      </c>
      <c r="C46" s="43" t="s">
        <v>680</v>
      </c>
      <c r="D46" s="102">
        <v>39800</v>
      </c>
      <c r="E46" s="409">
        <v>39800</v>
      </c>
      <c r="F46" s="539">
        <f t="shared" si="4"/>
        <v>1</v>
      </c>
      <c r="G46" s="549">
        <f t="shared" si="11"/>
        <v>0.002216674973916043</v>
      </c>
      <c r="H46" s="415"/>
      <c r="I46" s="409"/>
      <c r="J46" s="412"/>
      <c r="K46" s="413"/>
      <c r="L46" s="415"/>
      <c r="M46" s="415"/>
      <c r="N46" s="597">
        <f>E46</f>
        <v>39800</v>
      </c>
    </row>
    <row r="47" spans="1:14" s="61" customFormat="1" ht="45" customHeight="1">
      <c r="A47" s="115"/>
      <c r="B47" s="52" t="s">
        <v>815</v>
      </c>
      <c r="C47" s="43" t="s">
        <v>681</v>
      </c>
      <c r="D47" s="102">
        <v>11000</v>
      </c>
      <c r="E47" s="409">
        <v>0</v>
      </c>
      <c r="F47" s="539">
        <f t="shared" si="4"/>
        <v>0</v>
      </c>
      <c r="G47" s="549">
        <f t="shared" si="11"/>
        <v>0</v>
      </c>
      <c r="H47" s="415"/>
      <c r="I47" s="409"/>
      <c r="J47" s="412"/>
      <c r="K47" s="413"/>
      <c r="L47" s="415"/>
      <c r="M47" s="415"/>
      <c r="N47" s="597">
        <f>E47</f>
        <v>0</v>
      </c>
    </row>
    <row r="48" spans="1:14" s="61" customFormat="1" ht="18.75" customHeight="1">
      <c r="A48" s="444" t="s">
        <v>682</v>
      </c>
      <c r="B48" s="793"/>
      <c r="C48" s="782" t="s">
        <v>700</v>
      </c>
      <c r="D48" s="773">
        <f>D49</f>
        <v>2981</v>
      </c>
      <c r="E48" s="417">
        <f>E49</f>
        <v>2981</v>
      </c>
      <c r="F48" s="674">
        <f t="shared" si="4"/>
        <v>1</v>
      </c>
      <c r="G48" s="674">
        <f t="shared" si="11"/>
        <v>0.00016602784163928955</v>
      </c>
      <c r="H48" s="417"/>
      <c r="I48" s="417"/>
      <c r="J48" s="794"/>
      <c r="K48" s="794"/>
      <c r="L48" s="417"/>
      <c r="M48" s="417"/>
      <c r="N48" s="913">
        <f>N49</f>
        <v>2981</v>
      </c>
    </row>
    <row r="49" spans="1:14" s="61" customFormat="1" ht="23.25" customHeight="1">
      <c r="A49" s="589" t="s">
        <v>683</v>
      </c>
      <c r="B49" s="592"/>
      <c r="C49" s="587" t="s">
        <v>684</v>
      </c>
      <c r="D49" s="588">
        <f>D50</f>
        <v>2981</v>
      </c>
      <c r="E49" s="410">
        <f>E50</f>
        <v>2981</v>
      </c>
      <c r="F49" s="575">
        <f t="shared" si="4"/>
        <v>1</v>
      </c>
      <c r="G49" s="575">
        <f t="shared" si="11"/>
        <v>0.00016602784163928955</v>
      </c>
      <c r="H49" s="410"/>
      <c r="I49" s="410"/>
      <c r="J49" s="666"/>
      <c r="K49" s="666"/>
      <c r="L49" s="410"/>
      <c r="M49" s="410"/>
      <c r="N49" s="669">
        <f>N50</f>
        <v>2981</v>
      </c>
    </row>
    <row r="50" spans="1:14" s="61" customFormat="1" ht="45" customHeight="1">
      <c r="A50" s="115"/>
      <c r="B50" s="52" t="s">
        <v>685</v>
      </c>
      <c r="C50" s="43" t="s">
        <v>686</v>
      </c>
      <c r="D50" s="102">
        <v>2981</v>
      </c>
      <c r="E50" s="409">
        <v>2981</v>
      </c>
      <c r="F50" s="549">
        <f t="shared" si="4"/>
        <v>1</v>
      </c>
      <c r="G50" s="549">
        <f t="shared" si="11"/>
        <v>0.00016602784163928955</v>
      </c>
      <c r="H50" s="415"/>
      <c r="I50" s="409"/>
      <c r="J50" s="412"/>
      <c r="K50" s="413"/>
      <c r="L50" s="415"/>
      <c r="M50" s="415"/>
      <c r="N50" s="597">
        <f>E50</f>
        <v>2981</v>
      </c>
    </row>
    <row r="51" spans="1:14" s="61" customFormat="1" ht="41.25" customHeight="1">
      <c r="A51" s="116" t="s">
        <v>134</v>
      </c>
      <c r="B51" s="124"/>
      <c r="C51" s="76" t="s">
        <v>6</v>
      </c>
      <c r="D51" s="159">
        <f>D52</f>
        <v>166546</v>
      </c>
      <c r="E51" s="408">
        <f>E52</f>
        <v>67744.29000000001</v>
      </c>
      <c r="F51" s="674">
        <f t="shared" si="4"/>
        <v>0.4067602344097127</v>
      </c>
      <c r="G51" s="674">
        <f t="shared" si="11"/>
        <v>0.0037730420168017808</v>
      </c>
      <c r="H51" s="417">
        <f t="shared" si="10"/>
        <v>67744.29000000001</v>
      </c>
      <c r="I51" s="417">
        <f aca="true" t="shared" si="12" ref="I51:N51">I52</f>
        <v>2550</v>
      </c>
      <c r="J51" s="417">
        <f t="shared" si="12"/>
        <v>0</v>
      </c>
      <c r="K51" s="417">
        <f t="shared" si="12"/>
        <v>0</v>
      </c>
      <c r="L51" s="417">
        <f t="shared" si="12"/>
        <v>0</v>
      </c>
      <c r="M51" s="417">
        <f t="shared" si="12"/>
        <v>0</v>
      </c>
      <c r="N51" s="418">
        <f t="shared" si="12"/>
        <v>0</v>
      </c>
    </row>
    <row r="52" spans="1:15" s="61" customFormat="1" ht="24" customHeight="1">
      <c r="A52" s="118" t="s">
        <v>135</v>
      </c>
      <c r="B52" s="119"/>
      <c r="C52" s="89" t="s">
        <v>136</v>
      </c>
      <c r="D52" s="283">
        <f>SUM(D53:D60)</f>
        <v>166546</v>
      </c>
      <c r="E52" s="407">
        <f>SUM(E53:E60)</f>
        <v>67744.29000000001</v>
      </c>
      <c r="F52" s="575">
        <f t="shared" si="4"/>
        <v>0.4067602344097127</v>
      </c>
      <c r="G52" s="575">
        <f t="shared" si="11"/>
        <v>0.0037730420168017808</v>
      </c>
      <c r="H52" s="410">
        <f t="shared" si="10"/>
        <v>67744.29000000001</v>
      </c>
      <c r="I52" s="410">
        <f aca="true" t="shared" si="13" ref="I52:O52">SUM(I53:I60)</f>
        <v>2550</v>
      </c>
      <c r="J52" s="410">
        <f t="shared" si="13"/>
        <v>0</v>
      </c>
      <c r="K52" s="410">
        <f t="shared" si="13"/>
        <v>0</v>
      </c>
      <c r="L52" s="410">
        <f t="shared" si="13"/>
        <v>0</v>
      </c>
      <c r="M52" s="410">
        <f t="shared" si="13"/>
        <v>0</v>
      </c>
      <c r="N52" s="422">
        <f t="shared" si="13"/>
        <v>0</v>
      </c>
      <c r="O52" s="594">
        <f t="shared" si="13"/>
        <v>0</v>
      </c>
    </row>
    <row r="53" spans="1:14" s="61" customFormat="1" ht="15.75" customHeight="1">
      <c r="A53" s="680"/>
      <c r="B53" s="122" t="s">
        <v>839</v>
      </c>
      <c r="C53" s="171" t="s">
        <v>840</v>
      </c>
      <c r="D53" s="286">
        <v>10000</v>
      </c>
      <c r="E53" s="419">
        <v>2550</v>
      </c>
      <c r="F53" s="539">
        <f t="shared" si="4"/>
        <v>0.255</v>
      </c>
      <c r="G53" s="549">
        <f t="shared" si="11"/>
        <v>0.00014202314531371632</v>
      </c>
      <c r="H53" s="415">
        <f t="shared" si="10"/>
        <v>2550</v>
      </c>
      <c r="I53" s="419">
        <f>H53</f>
        <v>2550</v>
      </c>
      <c r="J53" s="419"/>
      <c r="K53" s="419"/>
      <c r="L53" s="419"/>
      <c r="M53" s="419"/>
      <c r="N53" s="681"/>
    </row>
    <row r="54" spans="1:14" s="61" customFormat="1" ht="15" customHeight="1">
      <c r="A54" s="680"/>
      <c r="B54" s="122" t="s">
        <v>102</v>
      </c>
      <c r="C54" s="43" t="s">
        <v>273</v>
      </c>
      <c r="D54" s="286">
        <v>3000</v>
      </c>
      <c r="E54" s="419">
        <v>0</v>
      </c>
      <c r="F54" s="539">
        <f t="shared" si="4"/>
        <v>0</v>
      </c>
      <c r="G54" s="549">
        <f t="shared" si="11"/>
        <v>0</v>
      </c>
      <c r="H54" s="415">
        <f t="shared" si="10"/>
        <v>0</v>
      </c>
      <c r="I54" s="419"/>
      <c r="J54" s="419"/>
      <c r="K54" s="419"/>
      <c r="L54" s="419"/>
      <c r="M54" s="419"/>
      <c r="N54" s="681"/>
    </row>
    <row r="55" spans="1:14" s="61" customFormat="1" ht="14.25" customHeight="1">
      <c r="A55" s="121"/>
      <c r="B55" s="52" t="s">
        <v>104</v>
      </c>
      <c r="C55" s="43" t="s">
        <v>244</v>
      </c>
      <c r="D55" s="102">
        <v>3000</v>
      </c>
      <c r="E55" s="409">
        <v>1449.18</v>
      </c>
      <c r="F55" s="539">
        <f t="shared" si="4"/>
        <v>0.48306000000000004</v>
      </c>
      <c r="G55" s="549">
        <f t="shared" si="11"/>
        <v>8.071258891205154E-05</v>
      </c>
      <c r="H55" s="415">
        <f t="shared" si="10"/>
        <v>1449.18</v>
      </c>
      <c r="I55" s="409"/>
      <c r="J55" s="409"/>
      <c r="K55" s="413"/>
      <c r="L55" s="415"/>
      <c r="M55" s="415"/>
      <c r="N55" s="595"/>
    </row>
    <row r="56" spans="1:14" s="61" customFormat="1" ht="17.25" customHeight="1">
      <c r="A56" s="120"/>
      <c r="B56" s="52" t="s">
        <v>108</v>
      </c>
      <c r="C56" s="43" t="s">
        <v>246</v>
      </c>
      <c r="D56" s="102">
        <v>30000</v>
      </c>
      <c r="E56" s="409">
        <v>12993.61</v>
      </c>
      <c r="F56" s="539">
        <f t="shared" si="4"/>
        <v>0.43312033333333333</v>
      </c>
      <c r="G56" s="549">
        <f t="shared" si="11"/>
        <v>0.0007236836710508854</v>
      </c>
      <c r="H56" s="415">
        <f t="shared" si="10"/>
        <v>12993.61</v>
      </c>
      <c r="I56" s="409"/>
      <c r="J56" s="409"/>
      <c r="K56" s="413"/>
      <c r="L56" s="415"/>
      <c r="M56" s="415"/>
      <c r="N56" s="595"/>
    </row>
    <row r="57" spans="1:14" s="61" customFormat="1" ht="17.25" customHeight="1">
      <c r="A57" s="120"/>
      <c r="B57" s="52" t="s">
        <v>112</v>
      </c>
      <c r="C57" s="43" t="s">
        <v>113</v>
      </c>
      <c r="D57" s="102">
        <v>32846</v>
      </c>
      <c r="E57" s="409">
        <v>29671</v>
      </c>
      <c r="F57" s="539">
        <f t="shared" si="4"/>
        <v>0.9033367837788467</v>
      </c>
      <c r="G57" s="549">
        <f t="shared" si="11"/>
        <v>0.0016525367625895204</v>
      </c>
      <c r="H57" s="415">
        <f t="shared" si="10"/>
        <v>29671</v>
      </c>
      <c r="I57" s="409"/>
      <c r="J57" s="409"/>
      <c r="K57" s="413"/>
      <c r="L57" s="415"/>
      <c r="M57" s="415"/>
      <c r="N57" s="595"/>
    </row>
    <row r="58" spans="1:14" s="61" customFormat="1" ht="14.25" customHeight="1">
      <c r="A58" s="120"/>
      <c r="B58" s="52" t="s">
        <v>130</v>
      </c>
      <c r="C58" s="43" t="s">
        <v>131</v>
      </c>
      <c r="D58" s="102">
        <v>32816</v>
      </c>
      <c r="E58" s="409">
        <v>16858</v>
      </c>
      <c r="F58" s="539">
        <f t="shared" si="4"/>
        <v>0.5137128230131643</v>
      </c>
      <c r="G58" s="549">
        <f t="shared" si="11"/>
        <v>0.0009389122289014235</v>
      </c>
      <c r="H58" s="415">
        <f t="shared" si="10"/>
        <v>16858</v>
      </c>
      <c r="I58" s="409"/>
      <c r="J58" s="409"/>
      <c r="K58" s="413"/>
      <c r="L58" s="415"/>
      <c r="M58" s="415"/>
      <c r="N58" s="595"/>
    </row>
    <row r="59" spans="1:14" s="61" customFormat="1" ht="14.25" customHeight="1">
      <c r="A59" s="120"/>
      <c r="B59" s="52" t="s">
        <v>230</v>
      </c>
      <c r="C59" s="43" t="s">
        <v>1045</v>
      </c>
      <c r="D59" s="102">
        <v>4633</v>
      </c>
      <c r="E59" s="409">
        <v>2483</v>
      </c>
      <c r="F59" s="539">
        <f t="shared" si="4"/>
        <v>0.5359378372544787</v>
      </c>
      <c r="G59" s="549">
        <f t="shared" si="11"/>
        <v>0.0001382915567897873</v>
      </c>
      <c r="H59" s="415">
        <f t="shared" si="10"/>
        <v>2483</v>
      </c>
      <c r="I59" s="409"/>
      <c r="J59" s="409"/>
      <c r="K59" s="413"/>
      <c r="L59" s="415"/>
      <c r="M59" s="415"/>
      <c r="N59" s="595"/>
    </row>
    <row r="60" spans="1:14" s="61" customFormat="1" ht="14.25" customHeight="1">
      <c r="A60" s="120"/>
      <c r="B60" s="52" t="s">
        <v>249</v>
      </c>
      <c r="C60" s="43" t="s">
        <v>614</v>
      </c>
      <c r="D60" s="102">
        <v>50251</v>
      </c>
      <c r="E60" s="409">
        <v>1739.5</v>
      </c>
      <c r="F60" s="539">
        <f t="shared" si="4"/>
        <v>0.03461622654275537</v>
      </c>
      <c r="G60" s="549">
        <f t="shared" si="11"/>
        <v>9.68820632443959E-05</v>
      </c>
      <c r="H60" s="415">
        <f t="shared" si="10"/>
        <v>1739.5</v>
      </c>
      <c r="I60" s="409"/>
      <c r="J60" s="409"/>
      <c r="K60" s="413"/>
      <c r="L60" s="415"/>
      <c r="M60" s="415"/>
      <c r="N60" s="595"/>
    </row>
    <row r="61" spans="1:14" s="61" customFormat="1" ht="18.75" customHeight="1">
      <c r="A61" s="116" t="s">
        <v>138</v>
      </c>
      <c r="B61" s="124"/>
      <c r="C61" s="76" t="s">
        <v>139</v>
      </c>
      <c r="D61" s="159">
        <f>D62+D64+D66</f>
        <v>321060</v>
      </c>
      <c r="E61" s="408">
        <f>E62+E64+E66</f>
        <v>140008.79</v>
      </c>
      <c r="F61" s="674">
        <f t="shared" si="4"/>
        <v>0.4360829439980066</v>
      </c>
      <c r="G61" s="674">
        <f t="shared" si="11"/>
        <v>0.007797838716614743</v>
      </c>
      <c r="H61" s="417">
        <f t="shared" si="10"/>
        <v>140008.79</v>
      </c>
      <c r="I61" s="417">
        <f aca="true" t="shared" si="14" ref="I61:N61">I62+I64+I66</f>
        <v>103107.15</v>
      </c>
      <c r="J61" s="417">
        <f t="shared" si="14"/>
        <v>18802.77</v>
      </c>
      <c r="K61" s="417">
        <f t="shared" si="14"/>
        <v>0</v>
      </c>
      <c r="L61" s="417">
        <f t="shared" si="14"/>
        <v>0</v>
      </c>
      <c r="M61" s="417">
        <f t="shared" si="14"/>
        <v>0</v>
      </c>
      <c r="N61" s="418">
        <f t="shared" si="14"/>
        <v>0</v>
      </c>
    </row>
    <row r="62" spans="1:14" s="61" customFormat="1" ht="24" customHeight="1">
      <c r="A62" s="118" t="s">
        <v>140</v>
      </c>
      <c r="B62" s="114"/>
      <c r="C62" s="89" t="s">
        <v>141</v>
      </c>
      <c r="D62" s="283">
        <f>D63</f>
        <v>40000</v>
      </c>
      <c r="E62" s="407">
        <f aca="true" t="shared" si="15" ref="E62:N62">E63</f>
        <v>3700</v>
      </c>
      <c r="F62" s="673">
        <f>E62/D62</f>
        <v>0.0925</v>
      </c>
      <c r="G62" s="673">
        <f>F62/E62</f>
        <v>2.5E-05</v>
      </c>
      <c r="H62" s="407">
        <f t="shared" si="15"/>
        <v>3700</v>
      </c>
      <c r="I62" s="407">
        <f t="shared" si="15"/>
        <v>0</v>
      </c>
      <c r="J62" s="407">
        <f t="shared" si="15"/>
        <v>0</v>
      </c>
      <c r="K62" s="407">
        <f t="shared" si="15"/>
        <v>0</v>
      </c>
      <c r="L62" s="407">
        <f t="shared" si="15"/>
        <v>0</v>
      </c>
      <c r="M62" s="407">
        <f t="shared" si="15"/>
        <v>0</v>
      </c>
      <c r="N62" s="407">
        <f t="shared" si="15"/>
        <v>0</v>
      </c>
    </row>
    <row r="63" spans="1:14" s="61" customFormat="1" ht="16.5" customHeight="1">
      <c r="A63" s="120"/>
      <c r="B63" s="52" t="s">
        <v>108</v>
      </c>
      <c r="C63" s="43" t="s">
        <v>246</v>
      </c>
      <c r="D63" s="102">
        <v>40000</v>
      </c>
      <c r="E63" s="409">
        <v>3700</v>
      </c>
      <c r="F63" s="539">
        <f t="shared" si="4"/>
        <v>0.0925</v>
      </c>
      <c r="G63" s="549">
        <f aca="true" t="shared" si="16" ref="G63:G95">E63/$E$695</f>
        <v>0.00020607279908264723</v>
      </c>
      <c r="H63" s="415">
        <f t="shared" si="10"/>
        <v>3700</v>
      </c>
      <c r="I63" s="409"/>
      <c r="J63" s="412"/>
      <c r="K63" s="412"/>
      <c r="L63" s="415"/>
      <c r="M63" s="415"/>
      <c r="N63" s="595"/>
    </row>
    <row r="64" spans="1:14" s="61" customFormat="1" ht="19.5" customHeight="1">
      <c r="A64" s="118" t="s">
        <v>142</v>
      </c>
      <c r="B64" s="114"/>
      <c r="C64" s="89" t="s">
        <v>920</v>
      </c>
      <c r="D64" s="283">
        <f>D65</f>
        <v>19000</v>
      </c>
      <c r="E64" s="407">
        <f>E65</f>
        <v>3760</v>
      </c>
      <c r="F64" s="676">
        <f t="shared" si="4"/>
        <v>0.19789473684210526</v>
      </c>
      <c r="G64" s="673">
        <f t="shared" si="16"/>
        <v>0.00020941452014885232</v>
      </c>
      <c r="H64" s="420">
        <f t="shared" si="10"/>
        <v>3760</v>
      </c>
      <c r="I64" s="407">
        <f aca="true" t="shared" si="17" ref="I64:N64">I65</f>
        <v>0</v>
      </c>
      <c r="J64" s="407">
        <f t="shared" si="17"/>
        <v>0</v>
      </c>
      <c r="K64" s="407">
        <f t="shared" si="17"/>
        <v>0</v>
      </c>
      <c r="L64" s="407">
        <f t="shared" si="17"/>
        <v>0</v>
      </c>
      <c r="M64" s="407">
        <f t="shared" si="17"/>
        <v>0</v>
      </c>
      <c r="N64" s="411">
        <f t="shared" si="17"/>
        <v>0</v>
      </c>
    </row>
    <row r="65" spans="1:14" s="61" customFormat="1" ht="16.5" customHeight="1">
      <c r="A65" s="120"/>
      <c r="B65" s="52" t="s">
        <v>108</v>
      </c>
      <c r="C65" s="43" t="s">
        <v>246</v>
      </c>
      <c r="D65" s="102">
        <v>19000</v>
      </c>
      <c r="E65" s="409">
        <v>3760</v>
      </c>
      <c r="F65" s="539">
        <f t="shared" si="4"/>
        <v>0.19789473684210526</v>
      </c>
      <c r="G65" s="549">
        <f t="shared" si="16"/>
        <v>0.00020941452014885232</v>
      </c>
      <c r="H65" s="415">
        <f t="shared" si="10"/>
        <v>3760</v>
      </c>
      <c r="I65" s="409"/>
      <c r="J65" s="412"/>
      <c r="K65" s="413"/>
      <c r="L65" s="415"/>
      <c r="M65" s="415"/>
      <c r="N65" s="595"/>
    </row>
    <row r="66" spans="1:14" s="61" customFormat="1" ht="16.5" customHeight="1">
      <c r="A66" s="118" t="s">
        <v>144</v>
      </c>
      <c r="B66" s="114"/>
      <c r="C66" s="89" t="s">
        <v>145</v>
      </c>
      <c r="D66" s="283">
        <f>SUM(D67:D87)</f>
        <v>262060</v>
      </c>
      <c r="E66" s="407">
        <f>SUM(E67:E87)</f>
        <v>132548.79</v>
      </c>
      <c r="F66" s="676">
        <f t="shared" si="4"/>
        <v>0.5057955811646189</v>
      </c>
      <c r="G66" s="673">
        <f t="shared" si="16"/>
        <v>0.007382351397383243</v>
      </c>
      <c r="H66" s="420">
        <f t="shared" si="10"/>
        <v>132548.79</v>
      </c>
      <c r="I66" s="407">
        <f aca="true" t="shared" si="18" ref="I66:N66">SUM(I67:I87)</f>
        <v>103107.15</v>
      </c>
      <c r="J66" s="407">
        <f t="shared" si="18"/>
        <v>18802.77</v>
      </c>
      <c r="K66" s="407">
        <f t="shared" si="18"/>
        <v>0</v>
      </c>
      <c r="L66" s="407">
        <f t="shared" si="18"/>
        <v>0</v>
      </c>
      <c r="M66" s="407">
        <f t="shared" si="18"/>
        <v>0</v>
      </c>
      <c r="N66" s="411">
        <f t="shared" si="18"/>
        <v>0</v>
      </c>
    </row>
    <row r="67" spans="1:14" s="61" customFormat="1" ht="15" customHeight="1">
      <c r="A67" s="120"/>
      <c r="B67" s="52" t="s">
        <v>95</v>
      </c>
      <c r="C67" s="43" t="s">
        <v>1049</v>
      </c>
      <c r="D67" s="102">
        <v>78550</v>
      </c>
      <c r="E67" s="409">
        <v>35820</v>
      </c>
      <c r="F67" s="539">
        <f t="shared" si="4"/>
        <v>0.4560152768936983</v>
      </c>
      <c r="G67" s="549">
        <f t="shared" si="16"/>
        <v>0.001995007476524439</v>
      </c>
      <c r="H67" s="415">
        <f t="shared" si="10"/>
        <v>35820</v>
      </c>
      <c r="I67" s="409">
        <f>H67</f>
        <v>35820</v>
      </c>
      <c r="J67" s="412"/>
      <c r="K67" s="413"/>
      <c r="L67" s="415"/>
      <c r="M67" s="415"/>
      <c r="N67" s="595"/>
    </row>
    <row r="68" spans="1:14" s="61" customFormat="1" ht="17.25" customHeight="1">
      <c r="A68" s="120"/>
      <c r="B68" s="52" t="s">
        <v>97</v>
      </c>
      <c r="C68" s="43" t="s">
        <v>1046</v>
      </c>
      <c r="D68" s="102">
        <v>109518</v>
      </c>
      <c r="E68" s="409">
        <v>53585</v>
      </c>
      <c r="F68" s="539">
        <f t="shared" si="4"/>
        <v>0.4892803009550941</v>
      </c>
      <c r="G68" s="549">
        <f t="shared" si="16"/>
        <v>0.0029844353888766623</v>
      </c>
      <c r="H68" s="415">
        <f t="shared" si="10"/>
        <v>53585</v>
      </c>
      <c r="I68" s="409">
        <f>H68</f>
        <v>53585</v>
      </c>
      <c r="J68" s="412"/>
      <c r="K68" s="413"/>
      <c r="L68" s="415"/>
      <c r="M68" s="415"/>
      <c r="N68" s="595"/>
    </row>
    <row r="69" spans="1:14" s="61" customFormat="1" ht="18" customHeight="1">
      <c r="A69" s="120"/>
      <c r="B69" s="52" t="s">
        <v>98</v>
      </c>
      <c r="C69" s="43" t="s">
        <v>99</v>
      </c>
      <c r="D69" s="102">
        <v>13702</v>
      </c>
      <c r="E69" s="409">
        <v>13702.15</v>
      </c>
      <c r="F69" s="539">
        <f t="shared" si="4"/>
        <v>1.0000109473069625</v>
      </c>
      <c r="G69" s="549">
        <f t="shared" si="16"/>
        <v>0.0007631460551217013</v>
      </c>
      <c r="H69" s="415">
        <f t="shared" si="10"/>
        <v>13702.15</v>
      </c>
      <c r="I69" s="409">
        <f>H69</f>
        <v>13702.15</v>
      </c>
      <c r="J69" s="412"/>
      <c r="K69" s="413"/>
      <c r="L69" s="415"/>
      <c r="M69" s="415"/>
      <c r="N69" s="595"/>
    </row>
    <row r="70" spans="1:14" s="61" customFormat="1" ht="18" customHeight="1">
      <c r="A70" s="120"/>
      <c r="B70" s="123" t="s">
        <v>146</v>
      </c>
      <c r="C70" s="43" t="s">
        <v>126</v>
      </c>
      <c r="D70" s="102">
        <v>31021</v>
      </c>
      <c r="E70" s="409">
        <v>16306.63</v>
      </c>
      <c r="F70" s="539">
        <f t="shared" si="4"/>
        <v>0.5256642274588182</v>
      </c>
      <c r="G70" s="549">
        <f t="shared" si="16"/>
        <v>0.0009082034831635318</v>
      </c>
      <c r="H70" s="415">
        <f t="shared" si="10"/>
        <v>16306.63</v>
      </c>
      <c r="I70" s="409"/>
      <c r="J70" s="412">
        <f>H70</f>
        <v>16306.63</v>
      </c>
      <c r="K70" s="413">
        <v>0</v>
      </c>
      <c r="L70" s="415"/>
      <c r="M70" s="415"/>
      <c r="N70" s="595"/>
    </row>
    <row r="71" spans="1:14" s="61" customFormat="1" ht="18" customHeight="1">
      <c r="A71" s="120"/>
      <c r="B71" s="123" t="s">
        <v>100</v>
      </c>
      <c r="C71" s="43" t="s">
        <v>101</v>
      </c>
      <c r="D71" s="102">
        <v>4732</v>
      </c>
      <c r="E71" s="409">
        <v>2496.14</v>
      </c>
      <c r="F71" s="539">
        <f t="shared" si="4"/>
        <v>0.527502113271344</v>
      </c>
      <c r="G71" s="549">
        <f t="shared" si="16"/>
        <v>0.00013902339370328623</v>
      </c>
      <c r="H71" s="415">
        <f t="shared" si="10"/>
        <v>2496.14</v>
      </c>
      <c r="I71" s="409"/>
      <c r="J71" s="412">
        <f>H71</f>
        <v>2496.14</v>
      </c>
      <c r="K71" s="413">
        <v>0</v>
      </c>
      <c r="L71" s="415"/>
      <c r="M71" s="415"/>
      <c r="N71" s="595"/>
    </row>
    <row r="72" spans="1:14" s="61" customFormat="1" ht="15.75" customHeight="1">
      <c r="A72" s="120"/>
      <c r="B72" s="52" t="s">
        <v>102</v>
      </c>
      <c r="C72" s="43" t="s">
        <v>273</v>
      </c>
      <c r="D72" s="102">
        <v>3300</v>
      </c>
      <c r="E72" s="409">
        <v>2574.97</v>
      </c>
      <c r="F72" s="539">
        <f t="shared" si="4"/>
        <v>0.7802939393939393</v>
      </c>
      <c r="G72" s="549">
        <f t="shared" si="16"/>
        <v>0.00014341385823076868</v>
      </c>
      <c r="H72" s="415">
        <f t="shared" si="10"/>
        <v>2574.97</v>
      </c>
      <c r="I72" s="409"/>
      <c r="J72" s="412"/>
      <c r="K72" s="413"/>
      <c r="L72" s="415"/>
      <c r="M72" s="415"/>
      <c r="N72" s="595"/>
    </row>
    <row r="73" spans="1:14" s="61" customFormat="1" ht="12.75" customHeight="1">
      <c r="A73" s="120"/>
      <c r="B73" s="52" t="s">
        <v>104</v>
      </c>
      <c r="C73" s="43" t="s">
        <v>244</v>
      </c>
      <c r="D73" s="102">
        <v>2500</v>
      </c>
      <c r="E73" s="409">
        <v>684.42</v>
      </c>
      <c r="F73" s="539">
        <f t="shared" si="4"/>
        <v>0.273768</v>
      </c>
      <c r="G73" s="549">
        <f t="shared" si="16"/>
        <v>3.811901220220146E-05</v>
      </c>
      <c r="H73" s="415">
        <f t="shared" si="10"/>
        <v>684.42</v>
      </c>
      <c r="I73" s="409"/>
      <c r="J73" s="412"/>
      <c r="K73" s="413"/>
      <c r="L73" s="415"/>
      <c r="M73" s="415"/>
      <c r="N73" s="595"/>
    </row>
    <row r="74" spans="1:14" s="61" customFormat="1" ht="14.25" customHeight="1">
      <c r="A74" s="120"/>
      <c r="B74" s="52" t="s">
        <v>231</v>
      </c>
      <c r="C74" s="43" t="s">
        <v>232</v>
      </c>
      <c r="D74" s="102">
        <v>200</v>
      </c>
      <c r="E74" s="409">
        <v>0</v>
      </c>
      <c r="F74" s="539">
        <f t="shared" si="4"/>
        <v>0</v>
      </c>
      <c r="G74" s="549">
        <f t="shared" si="16"/>
        <v>0</v>
      </c>
      <c r="H74" s="415">
        <f t="shared" si="10"/>
        <v>0</v>
      </c>
      <c r="I74" s="409"/>
      <c r="J74" s="412"/>
      <c r="K74" s="413"/>
      <c r="L74" s="415"/>
      <c r="M74" s="415"/>
      <c r="N74" s="595"/>
    </row>
    <row r="75" spans="1:14" s="61" customFormat="1" ht="15.75" customHeight="1">
      <c r="A75" s="120"/>
      <c r="B75" s="52" t="s">
        <v>108</v>
      </c>
      <c r="C75" s="43" t="s">
        <v>246</v>
      </c>
      <c r="D75" s="102">
        <v>3930</v>
      </c>
      <c r="E75" s="409">
        <v>1707</v>
      </c>
      <c r="F75" s="539">
        <f t="shared" si="4"/>
        <v>0.43435114503816796</v>
      </c>
      <c r="G75" s="549">
        <f t="shared" si="16"/>
        <v>9.507196433353482E-05</v>
      </c>
      <c r="H75" s="415">
        <f t="shared" si="10"/>
        <v>1707</v>
      </c>
      <c r="I75" s="409"/>
      <c r="J75" s="412"/>
      <c r="K75" s="413"/>
      <c r="L75" s="415"/>
      <c r="M75" s="415"/>
      <c r="N75" s="595"/>
    </row>
    <row r="76" spans="1:14" s="61" customFormat="1" ht="15" customHeight="1">
      <c r="A76" s="120"/>
      <c r="B76" s="52" t="s">
        <v>841</v>
      </c>
      <c r="C76" s="43" t="s">
        <v>842</v>
      </c>
      <c r="D76" s="102">
        <v>420</v>
      </c>
      <c r="E76" s="409">
        <v>0</v>
      </c>
      <c r="F76" s="539">
        <f t="shared" si="4"/>
        <v>0</v>
      </c>
      <c r="G76" s="549">
        <f t="shared" si="16"/>
        <v>0</v>
      </c>
      <c r="H76" s="415">
        <f t="shared" si="10"/>
        <v>0</v>
      </c>
      <c r="I76" s="409"/>
      <c r="J76" s="412"/>
      <c r="K76" s="413"/>
      <c r="L76" s="415"/>
      <c r="M76" s="415"/>
      <c r="N76" s="595"/>
    </row>
    <row r="77" spans="1:14" s="61" customFormat="1" ht="16.5" customHeight="1">
      <c r="A77" s="120"/>
      <c r="B77" s="52" t="s">
        <v>415</v>
      </c>
      <c r="C77" s="43" t="s">
        <v>946</v>
      </c>
      <c r="D77" s="102">
        <v>560</v>
      </c>
      <c r="E77" s="409">
        <v>197.27</v>
      </c>
      <c r="F77" s="539">
        <f t="shared" si="4"/>
        <v>0.3522678571428572</v>
      </c>
      <c r="G77" s="549">
        <f t="shared" si="16"/>
        <v>1.0987021912171303E-05</v>
      </c>
      <c r="H77" s="415">
        <f t="shared" si="10"/>
        <v>197.27</v>
      </c>
      <c r="I77" s="409"/>
      <c r="J77" s="412"/>
      <c r="K77" s="413"/>
      <c r="L77" s="415"/>
      <c r="M77" s="415"/>
      <c r="N77" s="595"/>
    </row>
    <row r="78" spans="1:14" s="61" customFormat="1" ht="15" customHeight="1">
      <c r="A78" s="120"/>
      <c r="B78" s="52" t="s">
        <v>408</v>
      </c>
      <c r="C78" s="43" t="s">
        <v>947</v>
      </c>
      <c r="D78" s="102">
        <v>2100</v>
      </c>
      <c r="E78" s="409">
        <v>801.11</v>
      </c>
      <c r="F78" s="539">
        <f t="shared" si="4"/>
        <v>0.38148095238095237</v>
      </c>
      <c r="G78" s="549">
        <f t="shared" si="16"/>
        <v>4.461810272245933E-05</v>
      </c>
      <c r="H78" s="415">
        <f t="shared" si="10"/>
        <v>801.11</v>
      </c>
      <c r="I78" s="409"/>
      <c r="J78" s="412"/>
      <c r="K78" s="413"/>
      <c r="L78" s="415"/>
      <c r="M78" s="415"/>
      <c r="N78" s="595"/>
    </row>
    <row r="79" spans="1:14" s="61" customFormat="1" ht="22.5" customHeight="1">
      <c r="A79" s="120"/>
      <c r="B79" s="52" t="s">
        <v>687</v>
      </c>
      <c r="C79" s="43" t="s">
        <v>688</v>
      </c>
      <c r="D79" s="102">
        <v>57</v>
      </c>
      <c r="E79" s="409">
        <v>6.1</v>
      </c>
      <c r="F79" s="539">
        <f t="shared" si="4"/>
        <v>0.10701754385964912</v>
      </c>
      <c r="G79" s="549">
        <f t="shared" si="16"/>
        <v>3.397416417308508E-07</v>
      </c>
      <c r="H79" s="415">
        <f t="shared" si="10"/>
        <v>6.1</v>
      </c>
      <c r="I79" s="409"/>
      <c r="J79" s="412"/>
      <c r="K79" s="413"/>
      <c r="L79" s="415"/>
      <c r="M79" s="415"/>
      <c r="N79" s="595"/>
    </row>
    <row r="80" spans="1:14" s="61" customFormat="1" ht="15.75" customHeight="1">
      <c r="A80" s="120"/>
      <c r="B80" s="52" t="s">
        <v>419</v>
      </c>
      <c r="C80" s="43" t="s">
        <v>1047</v>
      </c>
      <c r="D80" s="102">
        <v>3120</v>
      </c>
      <c r="E80" s="409">
        <v>1485</v>
      </c>
      <c r="F80" s="539">
        <f aca="true" t="shared" si="19" ref="F80:F146">E80/D80</f>
        <v>0.47596153846153844</v>
      </c>
      <c r="G80" s="549">
        <f t="shared" si="16"/>
        <v>8.270759638857598E-05</v>
      </c>
      <c r="H80" s="415">
        <f t="shared" si="10"/>
        <v>1485</v>
      </c>
      <c r="I80" s="409"/>
      <c r="J80" s="412"/>
      <c r="K80" s="413"/>
      <c r="L80" s="415"/>
      <c r="M80" s="415"/>
      <c r="N80" s="595"/>
    </row>
    <row r="81" spans="1:14" s="61" customFormat="1" ht="17.25" customHeight="1">
      <c r="A81" s="120"/>
      <c r="B81" s="52" t="s">
        <v>110</v>
      </c>
      <c r="C81" s="43" t="s">
        <v>111</v>
      </c>
      <c r="D81" s="102">
        <v>500</v>
      </c>
      <c r="E81" s="409">
        <v>0</v>
      </c>
      <c r="F81" s="539">
        <f t="shared" si="19"/>
        <v>0</v>
      </c>
      <c r="G81" s="549">
        <f t="shared" si="16"/>
        <v>0</v>
      </c>
      <c r="H81" s="415">
        <f t="shared" si="10"/>
        <v>0</v>
      </c>
      <c r="I81" s="409"/>
      <c r="J81" s="412"/>
      <c r="K81" s="413"/>
      <c r="L81" s="415"/>
      <c r="M81" s="415"/>
      <c r="N81" s="595"/>
    </row>
    <row r="82" spans="1:14" s="61" customFormat="1" ht="15" customHeight="1">
      <c r="A82" s="120"/>
      <c r="B82" s="52" t="s">
        <v>112</v>
      </c>
      <c r="C82" s="43" t="s">
        <v>113</v>
      </c>
      <c r="D82" s="102">
        <v>1680</v>
      </c>
      <c r="E82" s="409">
        <v>1095</v>
      </c>
      <c r="F82" s="539">
        <f t="shared" si="19"/>
        <v>0.6517857142857143</v>
      </c>
      <c r="G82" s="549">
        <f t="shared" si="16"/>
        <v>6.0986409458242894E-05</v>
      </c>
      <c r="H82" s="415">
        <f t="shared" si="10"/>
        <v>1095</v>
      </c>
      <c r="I82" s="409"/>
      <c r="J82" s="412"/>
      <c r="K82" s="413"/>
      <c r="L82" s="415"/>
      <c r="M82" s="415"/>
      <c r="N82" s="595"/>
    </row>
    <row r="83" spans="1:14" s="61" customFormat="1" ht="15" customHeight="1">
      <c r="A83" s="120"/>
      <c r="B83" s="52" t="s">
        <v>114</v>
      </c>
      <c r="C83" s="43" t="s">
        <v>115</v>
      </c>
      <c r="D83" s="102">
        <v>4060</v>
      </c>
      <c r="E83" s="409">
        <v>2000</v>
      </c>
      <c r="F83" s="539">
        <f t="shared" si="19"/>
        <v>0.49261083743842365</v>
      </c>
      <c r="G83" s="549">
        <f t="shared" si="16"/>
        <v>0.00011139070220683634</v>
      </c>
      <c r="H83" s="415">
        <f t="shared" si="10"/>
        <v>2000</v>
      </c>
      <c r="I83" s="409"/>
      <c r="J83" s="412"/>
      <c r="K83" s="413"/>
      <c r="L83" s="415"/>
      <c r="M83" s="415"/>
      <c r="N83" s="595"/>
    </row>
    <row r="84" spans="1:14" s="61" customFormat="1" ht="15" customHeight="1">
      <c r="A84" s="120"/>
      <c r="B84" s="52" t="s">
        <v>739</v>
      </c>
      <c r="C84" s="43" t="s">
        <v>740</v>
      </c>
      <c r="D84" s="102">
        <v>200</v>
      </c>
      <c r="E84" s="409">
        <v>0</v>
      </c>
      <c r="F84" s="539">
        <f t="shared" si="19"/>
        <v>0</v>
      </c>
      <c r="G84" s="549">
        <f t="shared" si="16"/>
        <v>0</v>
      </c>
      <c r="H84" s="415">
        <f t="shared" si="10"/>
        <v>0</v>
      </c>
      <c r="I84" s="409"/>
      <c r="J84" s="412"/>
      <c r="K84" s="413"/>
      <c r="L84" s="415"/>
      <c r="M84" s="415"/>
      <c r="N84" s="595"/>
    </row>
    <row r="85" spans="1:14" s="61" customFormat="1" ht="15" customHeight="1">
      <c r="A85" s="120"/>
      <c r="B85" s="52" t="s">
        <v>409</v>
      </c>
      <c r="C85" s="43" t="s">
        <v>949</v>
      </c>
      <c r="D85" s="102">
        <v>680</v>
      </c>
      <c r="E85" s="409">
        <v>0</v>
      </c>
      <c r="F85" s="539">
        <f t="shared" si="19"/>
        <v>0</v>
      </c>
      <c r="G85" s="549">
        <f t="shared" si="16"/>
        <v>0</v>
      </c>
      <c r="H85" s="415">
        <f t="shared" si="10"/>
        <v>0</v>
      </c>
      <c r="I85" s="409"/>
      <c r="J85" s="412"/>
      <c r="K85" s="413"/>
      <c r="L85" s="415"/>
      <c r="M85" s="415"/>
      <c r="N85" s="595"/>
    </row>
    <row r="86" spans="1:14" s="61" customFormat="1" ht="15" customHeight="1">
      <c r="A86" s="120"/>
      <c r="B86" s="52" t="s">
        <v>410</v>
      </c>
      <c r="C86" s="43" t="s">
        <v>1048</v>
      </c>
      <c r="D86" s="102">
        <v>570</v>
      </c>
      <c r="E86" s="409">
        <v>0</v>
      </c>
      <c r="F86" s="539">
        <f t="shared" si="19"/>
        <v>0</v>
      </c>
      <c r="G86" s="549">
        <f t="shared" si="16"/>
        <v>0</v>
      </c>
      <c r="H86" s="415">
        <f t="shared" si="10"/>
        <v>0</v>
      </c>
      <c r="I86" s="409"/>
      <c r="J86" s="412"/>
      <c r="K86" s="413"/>
      <c r="L86" s="415"/>
      <c r="M86" s="415"/>
      <c r="N86" s="595"/>
    </row>
    <row r="87" spans="1:14" s="61" customFormat="1" ht="18" customHeight="1">
      <c r="A87" s="120"/>
      <c r="B87" s="52" t="s">
        <v>411</v>
      </c>
      <c r="C87" s="43" t="s">
        <v>951</v>
      </c>
      <c r="D87" s="102">
        <v>660</v>
      </c>
      <c r="E87" s="409">
        <v>88</v>
      </c>
      <c r="F87" s="539">
        <f t="shared" si="19"/>
        <v>0.13333333333333333</v>
      </c>
      <c r="G87" s="549">
        <f t="shared" si="16"/>
        <v>4.901190897100799E-06</v>
      </c>
      <c r="H87" s="415">
        <f t="shared" si="10"/>
        <v>88</v>
      </c>
      <c r="I87" s="409"/>
      <c r="J87" s="412"/>
      <c r="K87" s="413"/>
      <c r="L87" s="415"/>
      <c r="M87" s="415"/>
      <c r="N87" s="595"/>
    </row>
    <row r="88" spans="1:14" s="61" customFormat="1" ht="16.5" customHeight="1">
      <c r="A88" s="116" t="s">
        <v>147</v>
      </c>
      <c r="B88" s="124"/>
      <c r="C88" s="76" t="s">
        <v>148</v>
      </c>
      <c r="D88" s="159">
        <f>D89+D100+D102+D113+D140+D149+D176</f>
        <v>4153486</v>
      </c>
      <c r="E88" s="408">
        <f>E89+E100+E102+E113+E140+E149+E176</f>
        <v>2311651.94</v>
      </c>
      <c r="F88" s="674">
        <f t="shared" si="19"/>
        <v>0.5565570559284417</v>
      </c>
      <c r="G88" s="674">
        <f t="shared" si="16"/>
        <v>0.12874826642719775</v>
      </c>
      <c r="H88" s="417">
        <f aca="true" t="shared" si="20" ref="H88:N88">H89+H100+H102+H113+H140+H149+H176</f>
        <v>2311651.94</v>
      </c>
      <c r="I88" s="408">
        <f t="shared" si="20"/>
        <v>1109643.19</v>
      </c>
      <c r="J88" s="408">
        <f t="shared" si="20"/>
        <v>180818.31000000003</v>
      </c>
      <c r="K88" s="408">
        <f t="shared" si="20"/>
        <v>5282</v>
      </c>
      <c r="L88" s="408">
        <f t="shared" si="20"/>
        <v>0</v>
      </c>
      <c r="M88" s="408">
        <f t="shared" si="20"/>
        <v>0</v>
      </c>
      <c r="N88" s="414">
        <f t="shared" si="20"/>
        <v>0</v>
      </c>
    </row>
    <row r="89" spans="1:14" s="61" customFormat="1" ht="15" customHeight="1">
      <c r="A89" s="118" t="s">
        <v>149</v>
      </c>
      <c r="B89" s="114"/>
      <c r="C89" s="89" t="s">
        <v>150</v>
      </c>
      <c r="D89" s="283">
        <f>SUM(D90:D99)</f>
        <v>176374</v>
      </c>
      <c r="E89" s="407">
        <f>SUM(E90:E99)</f>
        <v>62614.2</v>
      </c>
      <c r="F89" s="575">
        <f t="shared" si="19"/>
        <v>0.3550081077709866</v>
      </c>
      <c r="G89" s="575">
        <f t="shared" si="16"/>
        <v>0.0034873198530596455</v>
      </c>
      <c r="H89" s="410">
        <f t="shared" si="10"/>
        <v>62614.2</v>
      </c>
      <c r="I89" s="407">
        <f aca="true" t="shared" si="21" ref="I89:N89">SUM(I90:I99)</f>
        <v>50230</v>
      </c>
      <c r="J89" s="407">
        <f t="shared" si="21"/>
        <v>8220</v>
      </c>
      <c r="K89" s="407">
        <f t="shared" si="21"/>
        <v>0</v>
      </c>
      <c r="L89" s="407">
        <f t="shared" si="21"/>
        <v>0</v>
      </c>
      <c r="M89" s="407">
        <f t="shared" si="21"/>
        <v>0</v>
      </c>
      <c r="N89" s="411">
        <f t="shared" si="21"/>
        <v>0</v>
      </c>
    </row>
    <row r="90" spans="1:14" s="61" customFormat="1" ht="14.25" customHeight="1">
      <c r="A90" s="120"/>
      <c r="B90" s="52" t="s">
        <v>95</v>
      </c>
      <c r="C90" s="43" t="s">
        <v>1049</v>
      </c>
      <c r="D90" s="102">
        <v>89750</v>
      </c>
      <c r="E90" s="409">
        <v>38700</v>
      </c>
      <c r="F90" s="539">
        <f t="shared" si="19"/>
        <v>0.43119777158774375</v>
      </c>
      <c r="G90" s="549">
        <f t="shared" si="16"/>
        <v>0.002155410087702283</v>
      </c>
      <c r="H90" s="415">
        <f t="shared" si="10"/>
        <v>38700</v>
      </c>
      <c r="I90" s="409">
        <f>E90</f>
        <v>38700</v>
      </c>
      <c r="J90" s="412"/>
      <c r="K90" s="413"/>
      <c r="L90" s="415"/>
      <c r="M90" s="415"/>
      <c r="N90" s="595"/>
    </row>
    <row r="91" spans="1:14" s="61" customFormat="1" ht="14.25" customHeight="1">
      <c r="A91" s="120"/>
      <c r="B91" s="52" t="s">
        <v>98</v>
      </c>
      <c r="C91" s="43" t="s">
        <v>99</v>
      </c>
      <c r="D91" s="102">
        <v>8130</v>
      </c>
      <c r="E91" s="409">
        <v>8130</v>
      </c>
      <c r="F91" s="539">
        <f t="shared" si="19"/>
        <v>1</v>
      </c>
      <c r="G91" s="549">
        <f t="shared" si="16"/>
        <v>0.0004528032044707897</v>
      </c>
      <c r="H91" s="415">
        <f t="shared" si="10"/>
        <v>8130</v>
      </c>
      <c r="I91" s="409">
        <f>E91</f>
        <v>8130</v>
      </c>
      <c r="J91" s="412"/>
      <c r="K91" s="413"/>
      <c r="L91" s="415"/>
      <c r="M91" s="415"/>
      <c r="N91" s="595"/>
    </row>
    <row r="92" spans="1:14" s="61" customFormat="1" ht="14.25" customHeight="1">
      <c r="A92" s="120"/>
      <c r="B92" s="123" t="s">
        <v>146</v>
      </c>
      <c r="C92" s="43" t="s">
        <v>216</v>
      </c>
      <c r="D92" s="102">
        <v>21715</v>
      </c>
      <c r="E92" s="409">
        <v>7072</v>
      </c>
      <c r="F92" s="539">
        <f t="shared" si="19"/>
        <v>0.3256734975823164</v>
      </c>
      <c r="G92" s="549">
        <f t="shared" si="16"/>
        <v>0.0003938775230033733</v>
      </c>
      <c r="H92" s="415">
        <f aca="true" t="shared" si="22" ref="H92:H180">E92</f>
        <v>7072</v>
      </c>
      <c r="I92" s="409"/>
      <c r="J92" s="412">
        <f>H92</f>
        <v>7072</v>
      </c>
      <c r="K92" s="413"/>
      <c r="L92" s="415"/>
      <c r="M92" s="415"/>
      <c r="N92" s="595"/>
    </row>
    <row r="93" spans="1:14" s="61" customFormat="1" ht="13.5" customHeight="1">
      <c r="A93" s="120"/>
      <c r="B93" s="123" t="s">
        <v>100</v>
      </c>
      <c r="C93" s="43" t="s">
        <v>101</v>
      </c>
      <c r="D93" s="102">
        <v>3245</v>
      </c>
      <c r="E93" s="409">
        <v>1148</v>
      </c>
      <c r="F93" s="539">
        <f t="shared" si="19"/>
        <v>0.3537750385208012</v>
      </c>
      <c r="G93" s="549">
        <f t="shared" si="16"/>
        <v>6.393826306672405E-05</v>
      </c>
      <c r="H93" s="415">
        <f t="shared" si="22"/>
        <v>1148</v>
      </c>
      <c r="I93" s="409"/>
      <c r="J93" s="412">
        <f>H93</f>
        <v>1148</v>
      </c>
      <c r="K93" s="413"/>
      <c r="L93" s="415"/>
      <c r="M93" s="415"/>
      <c r="N93" s="595"/>
    </row>
    <row r="94" spans="1:14" s="61" customFormat="1" ht="15" customHeight="1">
      <c r="A94" s="120"/>
      <c r="B94" s="52" t="s">
        <v>839</v>
      </c>
      <c r="C94" s="43" t="s">
        <v>840</v>
      </c>
      <c r="D94" s="102">
        <v>46000</v>
      </c>
      <c r="E94" s="409">
        <v>3400</v>
      </c>
      <c r="F94" s="539">
        <f t="shared" si="19"/>
        <v>0.07391304347826087</v>
      </c>
      <c r="G94" s="549">
        <f t="shared" si="16"/>
        <v>0.00018936419375162176</v>
      </c>
      <c r="H94" s="415">
        <f t="shared" si="22"/>
        <v>3400</v>
      </c>
      <c r="I94" s="409">
        <f>H94</f>
        <v>3400</v>
      </c>
      <c r="J94" s="412"/>
      <c r="K94" s="413"/>
      <c r="L94" s="415"/>
      <c r="M94" s="415"/>
      <c r="N94" s="595"/>
    </row>
    <row r="95" spans="1:14" s="61" customFormat="1" ht="12.75" customHeight="1">
      <c r="A95" s="120"/>
      <c r="B95" s="52" t="s">
        <v>102</v>
      </c>
      <c r="C95" s="43" t="s">
        <v>273</v>
      </c>
      <c r="D95" s="102">
        <v>800</v>
      </c>
      <c r="E95" s="409">
        <v>0</v>
      </c>
      <c r="F95" s="539">
        <f t="shared" si="19"/>
        <v>0</v>
      </c>
      <c r="G95" s="549">
        <f t="shared" si="16"/>
        <v>0</v>
      </c>
      <c r="H95" s="415">
        <f t="shared" si="22"/>
        <v>0</v>
      </c>
      <c r="I95" s="409"/>
      <c r="J95" s="412"/>
      <c r="K95" s="413"/>
      <c r="L95" s="415"/>
      <c r="M95" s="415"/>
      <c r="N95" s="595"/>
    </row>
    <row r="96" spans="1:14" s="61" customFormat="1" ht="14.25" customHeight="1">
      <c r="A96" s="120"/>
      <c r="B96" s="52" t="s">
        <v>108</v>
      </c>
      <c r="C96" s="43" t="s">
        <v>246</v>
      </c>
      <c r="D96" s="102">
        <v>700</v>
      </c>
      <c r="E96" s="409">
        <v>0</v>
      </c>
      <c r="F96" s="539">
        <f t="shared" si="19"/>
        <v>0</v>
      </c>
      <c r="G96" s="549">
        <f aca="true" t="shared" si="23" ref="G96:G113">E96/$E$695</f>
        <v>0</v>
      </c>
      <c r="H96" s="415">
        <f t="shared" si="22"/>
        <v>0</v>
      </c>
      <c r="I96" s="409"/>
      <c r="J96" s="412"/>
      <c r="K96" s="413"/>
      <c r="L96" s="415"/>
      <c r="M96" s="415"/>
      <c r="N96" s="595"/>
    </row>
    <row r="97" spans="1:14" s="61" customFormat="1" ht="15" customHeight="1">
      <c r="A97" s="120"/>
      <c r="B97" s="52" t="s">
        <v>114</v>
      </c>
      <c r="C97" s="43" t="s">
        <v>115</v>
      </c>
      <c r="D97" s="102">
        <v>3334</v>
      </c>
      <c r="E97" s="409">
        <v>2505</v>
      </c>
      <c r="F97" s="539">
        <f t="shared" si="19"/>
        <v>0.7513497300539892</v>
      </c>
      <c r="G97" s="549">
        <f t="shared" si="23"/>
        <v>0.00013951685451406252</v>
      </c>
      <c r="H97" s="415">
        <f t="shared" si="22"/>
        <v>2505</v>
      </c>
      <c r="I97" s="409"/>
      <c r="J97" s="412"/>
      <c r="K97" s="413"/>
      <c r="L97" s="415"/>
      <c r="M97" s="415"/>
      <c r="N97" s="595"/>
    </row>
    <row r="98" spans="1:14" s="61" customFormat="1" ht="15" customHeight="1">
      <c r="A98" s="120"/>
      <c r="B98" s="52" t="s">
        <v>410</v>
      </c>
      <c r="C98" s="43" t="s">
        <v>1048</v>
      </c>
      <c r="D98" s="102">
        <v>1000</v>
      </c>
      <c r="E98" s="409">
        <v>500.2</v>
      </c>
      <c r="F98" s="539">
        <f t="shared" si="19"/>
        <v>0.5002</v>
      </c>
      <c r="G98" s="549">
        <f t="shared" si="23"/>
        <v>2.7858814621929767E-05</v>
      </c>
      <c r="H98" s="415">
        <f t="shared" si="22"/>
        <v>500.2</v>
      </c>
      <c r="I98" s="409"/>
      <c r="J98" s="412"/>
      <c r="K98" s="413"/>
      <c r="L98" s="415"/>
      <c r="M98" s="415"/>
      <c r="N98" s="595"/>
    </row>
    <row r="99" spans="1:14" s="61" customFormat="1" ht="17.25" customHeight="1">
      <c r="A99" s="120"/>
      <c r="B99" s="52" t="s">
        <v>411</v>
      </c>
      <c r="C99" s="43" t="s">
        <v>951</v>
      </c>
      <c r="D99" s="102">
        <v>1700</v>
      </c>
      <c r="E99" s="409">
        <v>1159</v>
      </c>
      <c r="F99" s="539">
        <f t="shared" si="19"/>
        <v>0.6817647058823529</v>
      </c>
      <c r="G99" s="549">
        <f t="shared" si="23"/>
        <v>6.455091192886166E-05</v>
      </c>
      <c r="H99" s="415">
        <f t="shared" si="22"/>
        <v>1159</v>
      </c>
      <c r="I99" s="409"/>
      <c r="J99" s="412"/>
      <c r="K99" s="413"/>
      <c r="L99" s="415"/>
      <c r="M99" s="415"/>
      <c r="N99" s="595"/>
    </row>
    <row r="100" spans="1:14" s="60" customFormat="1" ht="18" customHeight="1">
      <c r="A100" s="118" t="s">
        <v>615</v>
      </c>
      <c r="B100" s="114"/>
      <c r="C100" s="89" t="s">
        <v>901</v>
      </c>
      <c r="D100" s="283">
        <f>D101</f>
        <v>2780</v>
      </c>
      <c r="E100" s="407">
        <f>E101</f>
        <v>2780</v>
      </c>
      <c r="F100" s="575">
        <f t="shared" si="19"/>
        <v>1</v>
      </c>
      <c r="G100" s="575">
        <f t="shared" si="23"/>
        <v>0.0001548330760675025</v>
      </c>
      <c r="H100" s="410">
        <f t="shared" si="22"/>
        <v>2780</v>
      </c>
      <c r="I100" s="407">
        <f aca="true" t="shared" si="24" ref="I100:N100">I101</f>
        <v>0</v>
      </c>
      <c r="J100" s="407">
        <f t="shared" si="24"/>
        <v>0</v>
      </c>
      <c r="K100" s="407">
        <f t="shared" si="24"/>
        <v>2780</v>
      </c>
      <c r="L100" s="407">
        <f t="shared" si="24"/>
        <v>0</v>
      </c>
      <c r="M100" s="407">
        <f t="shared" si="24"/>
        <v>0</v>
      </c>
      <c r="N100" s="411">
        <f t="shared" si="24"/>
        <v>0</v>
      </c>
    </row>
    <row r="101" spans="1:14" s="61" customFormat="1" ht="46.5" customHeight="1">
      <c r="A101" s="120"/>
      <c r="B101" s="52" t="s">
        <v>616</v>
      </c>
      <c r="C101" s="43" t="s">
        <v>689</v>
      </c>
      <c r="D101" s="102">
        <v>2780</v>
      </c>
      <c r="E101" s="409">
        <v>2780</v>
      </c>
      <c r="F101" s="539">
        <f t="shared" si="19"/>
        <v>1</v>
      </c>
      <c r="G101" s="549">
        <f t="shared" si="23"/>
        <v>0.0001548330760675025</v>
      </c>
      <c r="H101" s="415">
        <f t="shared" si="22"/>
        <v>2780</v>
      </c>
      <c r="I101" s="409"/>
      <c r="J101" s="412"/>
      <c r="K101" s="413">
        <f>H101</f>
        <v>2780</v>
      </c>
      <c r="L101" s="415"/>
      <c r="M101" s="415"/>
      <c r="N101" s="595"/>
    </row>
    <row r="102" spans="1:14" s="60" customFormat="1" ht="16.5" customHeight="1">
      <c r="A102" s="118" t="s">
        <v>218</v>
      </c>
      <c r="B102" s="114"/>
      <c r="C102" s="89" t="s">
        <v>219</v>
      </c>
      <c r="D102" s="283">
        <f aca="true" t="shared" si="25" ref="D102:N102">D103+D104+D105+D106+D107+D108+D109+D110+D111+D112</f>
        <v>140900</v>
      </c>
      <c r="E102" s="407">
        <f t="shared" si="25"/>
        <v>57573.58</v>
      </c>
      <c r="F102" s="575">
        <f t="shared" si="19"/>
        <v>0.40861305890702626</v>
      </c>
      <c r="G102" s="575">
        <f t="shared" si="23"/>
        <v>0.003206580752380734</v>
      </c>
      <c r="H102" s="410">
        <f t="shared" si="22"/>
        <v>57573.58</v>
      </c>
      <c r="I102" s="407">
        <f t="shared" si="25"/>
        <v>0</v>
      </c>
      <c r="J102" s="407">
        <f t="shared" si="25"/>
        <v>0</v>
      </c>
      <c r="K102" s="407">
        <f t="shared" si="25"/>
        <v>0</v>
      </c>
      <c r="L102" s="407">
        <f t="shared" si="25"/>
        <v>0</v>
      </c>
      <c r="M102" s="407">
        <f t="shared" si="25"/>
        <v>0</v>
      </c>
      <c r="N102" s="411">
        <f t="shared" si="25"/>
        <v>0</v>
      </c>
    </row>
    <row r="103" spans="1:14" s="61" customFormat="1" ht="12.75" customHeight="1">
      <c r="A103" s="120"/>
      <c r="B103" s="52" t="s">
        <v>94</v>
      </c>
      <c r="C103" s="43" t="s">
        <v>220</v>
      </c>
      <c r="D103" s="102">
        <v>106720</v>
      </c>
      <c r="E103" s="409">
        <v>39192.12</v>
      </c>
      <c r="F103" s="539">
        <f t="shared" si="19"/>
        <v>0.36724250374812595</v>
      </c>
      <c r="G103" s="549">
        <f t="shared" si="23"/>
        <v>0.0021828188838872976</v>
      </c>
      <c r="H103" s="415">
        <f t="shared" si="22"/>
        <v>39192.12</v>
      </c>
      <c r="I103" s="409"/>
      <c r="J103" s="412"/>
      <c r="K103" s="413"/>
      <c r="L103" s="415"/>
      <c r="M103" s="415"/>
      <c r="N103" s="595"/>
    </row>
    <row r="104" spans="1:14" s="61" customFormat="1" ht="12.75" customHeight="1">
      <c r="A104" s="120"/>
      <c r="B104" s="52" t="s">
        <v>102</v>
      </c>
      <c r="C104" s="43" t="s">
        <v>273</v>
      </c>
      <c r="D104" s="102">
        <v>7520</v>
      </c>
      <c r="E104" s="409">
        <v>3661.87</v>
      </c>
      <c r="F104" s="539">
        <f t="shared" si="19"/>
        <v>0.4869507978723404</v>
      </c>
      <c r="G104" s="549">
        <f t="shared" si="23"/>
        <v>0.0002039491353450739</v>
      </c>
      <c r="H104" s="415">
        <f t="shared" si="22"/>
        <v>3661.87</v>
      </c>
      <c r="I104" s="409"/>
      <c r="J104" s="412"/>
      <c r="K104" s="413"/>
      <c r="L104" s="415"/>
      <c r="M104" s="415"/>
      <c r="N104" s="595"/>
    </row>
    <row r="105" spans="1:14" s="61" customFormat="1" ht="12.75" customHeight="1">
      <c r="A105" s="120"/>
      <c r="B105" s="52" t="s">
        <v>104</v>
      </c>
      <c r="C105" s="43" t="s">
        <v>244</v>
      </c>
      <c r="D105" s="102">
        <v>9010</v>
      </c>
      <c r="E105" s="409">
        <v>5705.25</v>
      </c>
      <c r="F105" s="539">
        <f t="shared" si="19"/>
        <v>0.6332130965593785</v>
      </c>
      <c r="G105" s="549">
        <f t="shared" si="23"/>
        <v>0.0003177559018827765</v>
      </c>
      <c r="H105" s="415">
        <f t="shared" si="22"/>
        <v>5705.25</v>
      </c>
      <c r="I105" s="409"/>
      <c r="J105" s="412"/>
      <c r="K105" s="413"/>
      <c r="L105" s="415"/>
      <c r="M105" s="415"/>
      <c r="N105" s="595"/>
    </row>
    <row r="106" spans="1:14" s="61" customFormat="1" ht="12.75" customHeight="1">
      <c r="A106" s="120"/>
      <c r="B106" s="52" t="s">
        <v>108</v>
      </c>
      <c r="C106" s="43" t="s">
        <v>246</v>
      </c>
      <c r="D106" s="102">
        <v>7900</v>
      </c>
      <c r="E106" s="409">
        <v>2295.89</v>
      </c>
      <c r="F106" s="539">
        <f t="shared" si="19"/>
        <v>0.29061898734177216</v>
      </c>
      <c r="G106" s="549">
        <f t="shared" si="23"/>
        <v>0.00012787039964482673</v>
      </c>
      <c r="H106" s="415">
        <f t="shared" si="22"/>
        <v>2295.89</v>
      </c>
      <c r="I106" s="409"/>
      <c r="J106" s="412"/>
      <c r="K106" s="413"/>
      <c r="L106" s="415"/>
      <c r="M106" s="415"/>
      <c r="N106" s="595"/>
    </row>
    <row r="107" spans="1:14" s="61" customFormat="1" ht="12.75" customHeight="1">
      <c r="A107" s="120"/>
      <c r="B107" s="52" t="s">
        <v>408</v>
      </c>
      <c r="C107" s="43" t="s">
        <v>947</v>
      </c>
      <c r="D107" s="102">
        <v>450</v>
      </c>
      <c r="E107" s="409">
        <v>150.78</v>
      </c>
      <c r="F107" s="539">
        <f t="shared" si="19"/>
        <v>0.3350666666666667</v>
      </c>
      <c r="G107" s="549">
        <f t="shared" si="23"/>
        <v>8.397745039373392E-06</v>
      </c>
      <c r="H107" s="415">
        <f t="shared" si="22"/>
        <v>150.78</v>
      </c>
      <c r="I107" s="409"/>
      <c r="J107" s="412"/>
      <c r="K107" s="413"/>
      <c r="L107" s="415"/>
      <c r="M107" s="415"/>
      <c r="N107" s="595"/>
    </row>
    <row r="108" spans="1:14" s="61" customFormat="1" ht="12.75" customHeight="1">
      <c r="A108" s="120"/>
      <c r="B108" s="52" t="s">
        <v>110</v>
      </c>
      <c r="C108" s="43" t="s">
        <v>111</v>
      </c>
      <c r="D108" s="102">
        <v>250</v>
      </c>
      <c r="E108" s="409">
        <v>0</v>
      </c>
      <c r="F108" s="539">
        <f t="shared" si="19"/>
        <v>0</v>
      </c>
      <c r="G108" s="549">
        <f t="shared" si="23"/>
        <v>0</v>
      </c>
      <c r="H108" s="415">
        <f t="shared" si="22"/>
        <v>0</v>
      </c>
      <c r="I108" s="409"/>
      <c r="J108" s="412"/>
      <c r="K108" s="413"/>
      <c r="L108" s="415"/>
      <c r="M108" s="415"/>
      <c r="N108" s="595"/>
    </row>
    <row r="109" spans="1:14" s="61" customFormat="1" ht="12.75" customHeight="1">
      <c r="A109" s="120"/>
      <c r="B109" s="52" t="s">
        <v>916</v>
      </c>
      <c r="C109" s="43" t="s">
        <v>917</v>
      </c>
      <c r="D109" s="102">
        <v>150</v>
      </c>
      <c r="E109" s="409">
        <v>0</v>
      </c>
      <c r="F109" s="539">
        <f t="shared" si="19"/>
        <v>0</v>
      </c>
      <c r="G109" s="549">
        <f t="shared" si="23"/>
        <v>0</v>
      </c>
      <c r="H109" s="415">
        <f t="shared" si="22"/>
        <v>0</v>
      </c>
      <c r="I109" s="409"/>
      <c r="J109" s="412"/>
      <c r="K109" s="413"/>
      <c r="L109" s="415"/>
      <c r="M109" s="415"/>
      <c r="N109" s="595"/>
    </row>
    <row r="110" spans="1:14" s="61" customFormat="1" ht="12.75" customHeight="1">
      <c r="A110" s="120"/>
      <c r="B110" s="52" t="s">
        <v>409</v>
      </c>
      <c r="C110" s="43" t="s">
        <v>1062</v>
      </c>
      <c r="D110" s="102">
        <v>1800</v>
      </c>
      <c r="E110" s="409">
        <v>1100</v>
      </c>
      <c r="F110" s="539">
        <f t="shared" si="19"/>
        <v>0.6111111111111112</v>
      </c>
      <c r="G110" s="549">
        <f t="shared" si="23"/>
        <v>6.126488621375998E-05</v>
      </c>
      <c r="H110" s="415">
        <f t="shared" si="22"/>
        <v>1100</v>
      </c>
      <c r="I110" s="409"/>
      <c r="J110" s="412"/>
      <c r="K110" s="413"/>
      <c r="L110" s="415"/>
      <c r="M110" s="415"/>
      <c r="N110" s="595"/>
    </row>
    <row r="111" spans="1:14" s="61" customFormat="1" ht="12.75" customHeight="1">
      <c r="A111" s="120"/>
      <c r="B111" s="52" t="s">
        <v>410</v>
      </c>
      <c r="C111" s="43" t="s">
        <v>413</v>
      </c>
      <c r="D111" s="102">
        <v>1500</v>
      </c>
      <c r="E111" s="409">
        <v>813.15</v>
      </c>
      <c r="F111" s="539">
        <f t="shared" si="19"/>
        <v>0.5421</v>
      </c>
      <c r="G111" s="549">
        <f t="shared" si="23"/>
        <v>4.528867474974448E-05</v>
      </c>
      <c r="H111" s="415">
        <f t="shared" si="22"/>
        <v>813.15</v>
      </c>
      <c r="I111" s="409"/>
      <c r="J111" s="412"/>
      <c r="K111" s="413"/>
      <c r="L111" s="415"/>
      <c r="M111" s="415"/>
      <c r="N111" s="595"/>
    </row>
    <row r="112" spans="1:14" s="61" customFormat="1" ht="12.75" customHeight="1">
      <c r="A112" s="120"/>
      <c r="B112" s="52" t="s">
        <v>411</v>
      </c>
      <c r="C112" s="43" t="s">
        <v>93</v>
      </c>
      <c r="D112" s="102">
        <v>5600</v>
      </c>
      <c r="E112" s="409">
        <v>4654.52</v>
      </c>
      <c r="F112" s="539">
        <f t="shared" si="19"/>
        <v>0.8311642857142858</v>
      </c>
      <c r="G112" s="549">
        <f t="shared" si="23"/>
        <v>0.00025923512561788195</v>
      </c>
      <c r="H112" s="415">
        <f t="shared" si="22"/>
        <v>4654.52</v>
      </c>
      <c r="I112" s="409"/>
      <c r="J112" s="412"/>
      <c r="K112" s="413"/>
      <c r="L112" s="415"/>
      <c r="M112" s="415"/>
      <c r="N112" s="595"/>
    </row>
    <row r="113" spans="1:14" s="60" customFormat="1" ht="15.75" customHeight="1">
      <c r="A113" s="118" t="s">
        <v>221</v>
      </c>
      <c r="B113" s="114"/>
      <c r="C113" s="89" t="s">
        <v>222</v>
      </c>
      <c r="D113" s="283">
        <f aca="true" t="shared" si="26" ref="D113:N113">SUM(D114:D139)</f>
        <v>3123110</v>
      </c>
      <c r="E113" s="407">
        <f t="shared" si="26"/>
        <v>1520653.9</v>
      </c>
      <c r="F113" s="575">
        <f t="shared" si="19"/>
        <v>0.486903727374316</v>
      </c>
      <c r="G113" s="575">
        <f t="shared" si="23"/>
        <v>0.08469335286728213</v>
      </c>
      <c r="H113" s="407">
        <f t="shared" si="26"/>
        <v>1520653.9</v>
      </c>
      <c r="I113" s="407">
        <f t="shared" si="26"/>
        <v>989488.4</v>
      </c>
      <c r="J113" s="407">
        <f t="shared" si="26"/>
        <v>165649.83000000002</v>
      </c>
      <c r="K113" s="407">
        <f t="shared" si="26"/>
        <v>2502</v>
      </c>
      <c r="L113" s="407">
        <f t="shared" si="26"/>
        <v>0</v>
      </c>
      <c r="M113" s="407">
        <f t="shared" si="26"/>
        <v>0</v>
      </c>
      <c r="N113" s="411">
        <f t="shared" si="26"/>
        <v>0</v>
      </c>
    </row>
    <row r="114" spans="1:14" s="60" customFormat="1" ht="33.75" customHeight="1">
      <c r="A114" s="120"/>
      <c r="B114" s="574" t="s">
        <v>217</v>
      </c>
      <c r="C114" s="43" t="s">
        <v>744</v>
      </c>
      <c r="D114" s="576">
        <v>5000</v>
      </c>
      <c r="E114" s="409">
        <v>2502</v>
      </c>
      <c r="F114" s="539">
        <f t="shared" si="19"/>
        <v>0.5004</v>
      </c>
      <c r="G114" s="549">
        <f aca="true" t="shared" si="27" ref="G114:G140">E114/$E$695</f>
        <v>0.00013934976846075226</v>
      </c>
      <c r="H114" s="415">
        <f t="shared" si="22"/>
        <v>2502</v>
      </c>
      <c r="I114" s="574"/>
      <c r="J114" s="574"/>
      <c r="K114" s="413">
        <f>H114</f>
        <v>2502</v>
      </c>
      <c r="L114" s="574"/>
      <c r="M114" s="574"/>
      <c r="N114" s="667"/>
    </row>
    <row r="115" spans="1:14" s="60" customFormat="1" ht="33.75" customHeight="1">
      <c r="A115" s="120"/>
      <c r="B115" s="574" t="s">
        <v>679</v>
      </c>
      <c r="C115" s="43" t="s">
        <v>690</v>
      </c>
      <c r="D115" s="576">
        <v>24255</v>
      </c>
      <c r="E115" s="409">
        <v>0</v>
      </c>
      <c r="F115" s="539">
        <f t="shared" si="19"/>
        <v>0</v>
      </c>
      <c r="G115" s="549">
        <f t="shared" si="27"/>
        <v>0</v>
      </c>
      <c r="H115" s="415">
        <f t="shared" si="22"/>
        <v>0</v>
      </c>
      <c r="I115" s="574"/>
      <c r="J115" s="574"/>
      <c r="K115" s="413">
        <f>H115</f>
        <v>0</v>
      </c>
      <c r="L115" s="574"/>
      <c r="M115" s="574"/>
      <c r="N115" s="667"/>
    </row>
    <row r="116" spans="1:14" s="61" customFormat="1" ht="18" customHeight="1">
      <c r="A116" s="120"/>
      <c r="B116" s="52" t="s">
        <v>938</v>
      </c>
      <c r="C116" s="43" t="s">
        <v>875</v>
      </c>
      <c r="D116" s="102">
        <v>2000</v>
      </c>
      <c r="E116" s="409">
        <v>976.2</v>
      </c>
      <c r="F116" s="539">
        <f t="shared" si="19"/>
        <v>0.48810000000000003</v>
      </c>
      <c r="G116" s="549">
        <f t="shared" si="27"/>
        <v>5.436980174715682E-05</v>
      </c>
      <c r="H116" s="415">
        <f t="shared" si="22"/>
        <v>976.2</v>
      </c>
      <c r="I116" s="409"/>
      <c r="J116" s="412"/>
      <c r="K116" s="413"/>
      <c r="L116" s="415"/>
      <c r="M116" s="415"/>
      <c r="N116" s="595"/>
    </row>
    <row r="117" spans="1:14" s="61" customFormat="1" ht="18.75" customHeight="1">
      <c r="A117" s="120"/>
      <c r="B117" s="52" t="s">
        <v>95</v>
      </c>
      <c r="C117" s="43" t="s">
        <v>1049</v>
      </c>
      <c r="D117" s="102">
        <v>1856900</v>
      </c>
      <c r="E117" s="409">
        <v>833476.56</v>
      </c>
      <c r="F117" s="539">
        <f t="shared" si="19"/>
        <v>0.4488537670310733</v>
      </c>
      <c r="G117" s="549">
        <f t="shared" si="27"/>
        <v>0.046420769645669185</v>
      </c>
      <c r="H117" s="415">
        <f t="shared" si="22"/>
        <v>833476.56</v>
      </c>
      <c r="I117" s="409">
        <f>H117</f>
        <v>833476.56</v>
      </c>
      <c r="J117" s="412"/>
      <c r="K117" s="413"/>
      <c r="L117" s="415"/>
      <c r="M117" s="415"/>
      <c r="N117" s="595"/>
    </row>
    <row r="118" spans="1:14" s="61" customFormat="1" ht="16.5" customHeight="1">
      <c r="A118" s="120"/>
      <c r="B118" s="52" t="s">
        <v>98</v>
      </c>
      <c r="C118" s="43" t="s">
        <v>99</v>
      </c>
      <c r="D118" s="102">
        <v>135370</v>
      </c>
      <c r="E118" s="409">
        <v>135370.49</v>
      </c>
      <c r="F118" s="539">
        <f t="shared" si="19"/>
        <v>1.0000036197089457</v>
      </c>
      <c r="G118" s="549">
        <f t="shared" si="27"/>
        <v>0.007539506969591757</v>
      </c>
      <c r="H118" s="415">
        <f t="shared" si="22"/>
        <v>135370.49</v>
      </c>
      <c r="I118" s="409">
        <f>H118</f>
        <v>135370.49</v>
      </c>
      <c r="J118" s="412"/>
      <c r="K118" s="413"/>
      <c r="L118" s="415"/>
      <c r="M118" s="415"/>
      <c r="N118" s="595"/>
    </row>
    <row r="119" spans="1:14" s="61" customFormat="1" ht="18" customHeight="1">
      <c r="A119" s="120"/>
      <c r="B119" s="123" t="s">
        <v>146</v>
      </c>
      <c r="C119" s="43" t="s">
        <v>126</v>
      </c>
      <c r="D119" s="102">
        <v>287804</v>
      </c>
      <c r="E119" s="409">
        <v>145075.92</v>
      </c>
      <c r="F119" s="539">
        <f t="shared" si="19"/>
        <v>0.5040788870203333</v>
      </c>
      <c r="G119" s="549">
        <f t="shared" si="27"/>
        <v>0.008080054301051406</v>
      </c>
      <c r="H119" s="415">
        <f t="shared" si="22"/>
        <v>145075.92</v>
      </c>
      <c r="I119" s="409">
        <v>0</v>
      </c>
      <c r="J119" s="412">
        <f>H119</f>
        <v>145075.92</v>
      </c>
      <c r="K119" s="413"/>
      <c r="L119" s="415"/>
      <c r="M119" s="415"/>
      <c r="N119" s="595"/>
    </row>
    <row r="120" spans="1:14" s="61" customFormat="1" ht="18" customHeight="1">
      <c r="A120" s="120"/>
      <c r="B120" s="123" t="s">
        <v>100</v>
      </c>
      <c r="C120" s="43" t="s">
        <v>840</v>
      </c>
      <c r="D120" s="102">
        <v>46695</v>
      </c>
      <c r="E120" s="409">
        <v>20573.91</v>
      </c>
      <c r="F120" s="539">
        <f t="shared" si="19"/>
        <v>0.440601991647928</v>
      </c>
      <c r="G120" s="549">
        <f t="shared" si="27"/>
        <v>0.001145871141020126</v>
      </c>
      <c r="H120" s="415">
        <f t="shared" si="22"/>
        <v>20573.91</v>
      </c>
      <c r="I120" s="409"/>
      <c r="J120" s="412">
        <f>H120</f>
        <v>20573.91</v>
      </c>
      <c r="K120" s="413"/>
      <c r="L120" s="415"/>
      <c r="M120" s="415"/>
      <c r="N120" s="595"/>
    </row>
    <row r="121" spans="1:14" s="61" customFormat="1" ht="17.25" customHeight="1">
      <c r="A121" s="120"/>
      <c r="B121" s="123" t="s">
        <v>839</v>
      </c>
      <c r="C121" s="43" t="s">
        <v>101</v>
      </c>
      <c r="D121" s="102">
        <v>30700</v>
      </c>
      <c r="E121" s="409">
        <v>20641.35</v>
      </c>
      <c r="F121" s="539">
        <f t="shared" si="19"/>
        <v>0.67235667752443</v>
      </c>
      <c r="G121" s="549">
        <f t="shared" si="27"/>
        <v>0.0011496272354985404</v>
      </c>
      <c r="H121" s="415">
        <f t="shared" si="22"/>
        <v>20641.35</v>
      </c>
      <c r="I121" s="409">
        <f>H121</f>
        <v>20641.35</v>
      </c>
      <c r="J121" s="412"/>
      <c r="K121" s="413"/>
      <c r="L121" s="415"/>
      <c r="M121" s="415"/>
      <c r="N121" s="595"/>
    </row>
    <row r="122" spans="1:14" s="61" customFormat="1" ht="18" customHeight="1">
      <c r="A122" s="120"/>
      <c r="B122" s="52" t="s">
        <v>102</v>
      </c>
      <c r="C122" s="43" t="s">
        <v>273</v>
      </c>
      <c r="D122" s="102">
        <v>47400</v>
      </c>
      <c r="E122" s="409">
        <v>33999.26</v>
      </c>
      <c r="F122" s="539">
        <f t="shared" si="19"/>
        <v>0.7172839662447258</v>
      </c>
      <c r="G122" s="549">
        <f t="shared" si="27"/>
        <v>0.0018936007229564014</v>
      </c>
      <c r="H122" s="415">
        <f t="shared" si="22"/>
        <v>33999.26</v>
      </c>
      <c r="I122" s="409"/>
      <c r="J122" s="412"/>
      <c r="K122" s="413"/>
      <c r="L122" s="415"/>
      <c r="M122" s="415"/>
      <c r="N122" s="595"/>
    </row>
    <row r="123" spans="1:14" s="61" customFormat="1" ht="15.75" customHeight="1">
      <c r="A123" s="120"/>
      <c r="B123" s="52" t="s">
        <v>104</v>
      </c>
      <c r="C123" s="43" t="s">
        <v>244</v>
      </c>
      <c r="D123" s="102">
        <v>70000</v>
      </c>
      <c r="E123" s="409">
        <v>39695.56</v>
      </c>
      <c r="F123" s="539">
        <f t="shared" si="19"/>
        <v>0.5670794285714286</v>
      </c>
      <c r="G123" s="549">
        <f t="shared" si="27"/>
        <v>0.002210858151446802</v>
      </c>
      <c r="H123" s="415">
        <f t="shared" si="22"/>
        <v>39695.56</v>
      </c>
      <c r="I123" s="409"/>
      <c r="J123" s="412"/>
      <c r="K123" s="413"/>
      <c r="L123" s="415"/>
      <c r="M123" s="415"/>
      <c r="N123" s="595"/>
    </row>
    <row r="124" spans="1:14" s="61" customFormat="1" ht="15.75" customHeight="1">
      <c r="A124" s="120"/>
      <c r="B124" s="52" t="s">
        <v>106</v>
      </c>
      <c r="C124" s="43" t="s">
        <v>245</v>
      </c>
      <c r="D124" s="102">
        <v>57000</v>
      </c>
      <c r="E124" s="409">
        <v>12916.27</v>
      </c>
      <c r="F124" s="539">
        <f t="shared" si="19"/>
        <v>0.22660122807017544</v>
      </c>
      <c r="G124" s="549">
        <f t="shared" si="27"/>
        <v>0.000719376192596547</v>
      </c>
      <c r="H124" s="415">
        <f t="shared" si="22"/>
        <v>12916.27</v>
      </c>
      <c r="I124" s="409"/>
      <c r="J124" s="412"/>
      <c r="K124" s="413"/>
      <c r="L124" s="415"/>
      <c r="M124" s="415"/>
      <c r="N124" s="595"/>
    </row>
    <row r="125" spans="1:14" s="61" customFormat="1" ht="15" customHeight="1">
      <c r="A125" s="120"/>
      <c r="B125" s="52" t="s">
        <v>231</v>
      </c>
      <c r="C125" s="43" t="s">
        <v>232</v>
      </c>
      <c r="D125" s="102">
        <v>1000</v>
      </c>
      <c r="E125" s="409">
        <v>0</v>
      </c>
      <c r="F125" s="539">
        <f t="shared" si="19"/>
        <v>0</v>
      </c>
      <c r="G125" s="549">
        <f t="shared" si="27"/>
        <v>0</v>
      </c>
      <c r="H125" s="415">
        <f t="shared" si="22"/>
        <v>0</v>
      </c>
      <c r="I125" s="409"/>
      <c r="J125" s="412"/>
      <c r="K125" s="413"/>
      <c r="L125" s="415"/>
      <c r="M125" s="415"/>
      <c r="N125" s="595"/>
    </row>
    <row r="126" spans="1:14" s="61" customFormat="1" ht="16.5" customHeight="1">
      <c r="A126" s="120"/>
      <c r="B126" s="52" t="s">
        <v>108</v>
      </c>
      <c r="C126" s="43" t="s">
        <v>246</v>
      </c>
      <c r="D126" s="102">
        <v>427266</v>
      </c>
      <c r="E126" s="409">
        <v>211953.72</v>
      </c>
      <c r="F126" s="539">
        <f t="shared" si="19"/>
        <v>0.496069708331578</v>
      </c>
      <c r="G126" s="549">
        <f t="shared" si="27"/>
        <v>0.011804836853075585</v>
      </c>
      <c r="H126" s="415">
        <f t="shared" si="22"/>
        <v>211953.72</v>
      </c>
      <c r="I126" s="409"/>
      <c r="J126" s="412"/>
      <c r="K126" s="413"/>
      <c r="L126" s="415"/>
      <c r="M126" s="415"/>
      <c r="N126" s="595"/>
    </row>
    <row r="127" spans="1:14" s="61" customFormat="1" ht="15" customHeight="1">
      <c r="A127" s="120"/>
      <c r="B127" s="52" t="s">
        <v>841</v>
      </c>
      <c r="C127" s="43" t="s">
        <v>607</v>
      </c>
      <c r="D127" s="102">
        <v>3500</v>
      </c>
      <c r="E127" s="409">
        <v>1464</v>
      </c>
      <c r="F127" s="539">
        <f t="shared" si="19"/>
        <v>0.41828571428571426</v>
      </c>
      <c r="G127" s="549">
        <f t="shared" si="27"/>
        <v>8.15379940154042E-05</v>
      </c>
      <c r="H127" s="415">
        <f t="shared" si="22"/>
        <v>1464</v>
      </c>
      <c r="I127" s="409"/>
      <c r="J127" s="412"/>
      <c r="K127" s="413"/>
      <c r="L127" s="415"/>
      <c r="M127" s="415"/>
      <c r="N127" s="595"/>
    </row>
    <row r="128" spans="1:14" s="61" customFormat="1" ht="17.25" customHeight="1">
      <c r="A128" s="120"/>
      <c r="B128" s="52" t="s">
        <v>415</v>
      </c>
      <c r="C128" s="43" t="s">
        <v>946</v>
      </c>
      <c r="D128" s="102">
        <v>10000</v>
      </c>
      <c r="E128" s="409">
        <v>4634.65</v>
      </c>
      <c r="F128" s="539">
        <f t="shared" si="19"/>
        <v>0.46346499999999996</v>
      </c>
      <c r="G128" s="549">
        <f t="shared" si="27"/>
        <v>0.000258128458991457</v>
      </c>
      <c r="H128" s="415">
        <f t="shared" si="22"/>
        <v>4634.65</v>
      </c>
      <c r="I128" s="409"/>
      <c r="J128" s="412"/>
      <c r="K128" s="413"/>
      <c r="L128" s="415"/>
      <c r="M128" s="415"/>
      <c r="N128" s="595"/>
    </row>
    <row r="129" spans="1:14" s="61" customFormat="1" ht="18" customHeight="1">
      <c r="A129" s="120"/>
      <c r="B129" s="52" t="s">
        <v>408</v>
      </c>
      <c r="C129" s="43" t="s">
        <v>947</v>
      </c>
      <c r="D129" s="102">
        <v>10000</v>
      </c>
      <c r="E129" s="409">
        <v>3631.75</v>
      </c>
      <c r="F129" s="539">
        <f t="shared" si="19"/>
        <v>0.363175</v>
      </c>
      <c r="G129" s="549">
        <f t="shared" si="27"/>
        <v>0.00020227159136983894</v>
      </c>
      <c r="H129" s="415">
        <f t="shared" si="22"/>
        <v>3631.75</v>
      </c>
      <c r="I129" s="409"/>
      <c r="J129" s="412"/>
      <c r="K129" s="413"/>
      <c r="L129" s="415"/>
      <c r="M129" s="415"/>
      <c r="N129" s="595"/>
    </row>
    <row r="130" spans="1:14" s="61" customFormat="1" ht="18.75" customHeight="1">
      <c r="A130" s="120"/>
      <c r="B130" s="52" t="s">
        <v>416</v>
      </c>
      <c r="C130" s="43" t="s">
        <v>1064</v>
      </c>
      <c r="D130" s="102">
        <v>600</v>
      </c>
      <c r="E130" s="409">
        <v>80.52</v>
      </c>
      <c r="F130" s="539">
        <f t="shared" si="19"/>
        <v>0.13419999999999999</v>
      </c>
      <c r="G130" s="549">
        <f t="shared" si="27"/>
        <v>4.4845896708472305E-06</v>
      </c>
      <c r="H130" s="415">
        <f t="shared" si="22"/>
        <v>80.52</v>
      </c>
      <c r="I130" s="409"/>
      <c r="J130" s="412"/>
      <c r="K130" s="413"/>
      <c r="L130" s="415"/>
      <c r="M130" s="415"/>
      <c r="N130" s="595"/>
    </row>
    <row r="131" spans="1:14" s="61" customFormat="1" ht="13.5" customHeight="1">
      <c r="A131" s="120"/>
      <c r="B131" s="52" t="s">
        <v>110</v>
      </c>
      <c r="C131" s="43" t="s">
        <v>111</v>
      </c>
      <c r="D131" s="102">
        <v>9300</v>
      </c>
      <c r="E131" s="409">
        <v>4030.46</v>
      </c>
      <c r="F131" s="539">
        <f t="shared" si="19"/>
        <v>0.43338279569892474</v>
      </c>
      <c r="G131" s="549">
        <f t="shared" si="27"/>
        <v>0.0002244778848082828</v>
      </c>
      <c r="H131" s="415">
        <f t="shared" si="22"/>
        <v>4030.46</v>
      </c>
      <c r="I131" s="409"/>
      <c r="J131" s="412"/>
      <c r="K131" s="413"/>
      <c r="L131" s="415"/>
      <c r="M131" s="415"/>
      <c r="N131" s="595"/>
    </row>
    <row r="132" spans="1:14" s="61" customFormat="1" ht="15" customHeight="1">
      <c r="A132" s="120"/>
      <c r="B132" s="52" t="s">
        <v>916</v>
      </c>
      <c r="C132" s="43" t="s">
        <v>917</v>
      </c>
      <c r="D132" s="102">
        <v>4000</v>
      </c>
      <c r="E132" s="409">
        <v>882.11</v>
      </c>
      <c r="F132" s="539">
        <f t="shared" si="19"/>
        <v>0.22052750000000002</v>
      </c>
      <c r="G132" s="549">
        <f t="shared" si="27"/>
        <v>4.9129426161836204E-05</v>
      </c>
      <c r="H132" s="415">
        <f t="shared" si="22"/>
        <v>882.11</v>
      </c>
      <c r="I132" s="409"/>
      <c r="J132" s="412"/>
      <c r="K132" s="413"/>
      <c r="L132" s="415"/>
      <c r="M132" s="415"/>
      <c r="N132" s="595"/>
    </row>
    <row r="133" spans="1:14" s="61" customFormat="1" ht="16.5" customHeight="1">
      <c r="A133" s="120"/>
      <c r="B133" s="52" t="s">
        <v>112</v>
      </c>
      <c r="C133" s="43" t="s">
        <v>113</v>
      </c>
      <c r="D133" s="102">
        <v>686</v>
      </c>
      <c r="E133" s="409">
        <v>0</v>
      </c>
      <c r="F133" s="539">
        <f t="shared" si="19"/>
        <v>0</v>
      </c>
      <c r="G133" s="549">
        <f t="shared" si="27"/>
        <v>0</v>
      </c>
      <c r="H133" s="415">
        <f t="shared" si="22"/>
        <v>0</v>
      </c>
      <c r="I133" s="409"/>
      <c r="J133" s="412"/>
      <c r="K133" s="413"/>
      <c r="L133" s="415"/>
      <c r="M133" s="415"/>
      <c r="N133" s="595"/>
    </row>
    <row r="134" spans="1:14" s="61" customFormat="1" ht="15.75" customHeight="1">
      <c r="A134" s="120"/>
      <c r="B134" s="52" t="s">
        <v>114</v>
      </c>
      <c r="C134" s="43" t="s">
        <v>115</v>
      </c>
      <c r="D134" s="102">
        <v>46196</v>
      </c>
      <c r="E134" s="409">
        <v>34700</v>
      </c>
      <c r="F134" s="539">
        <f t="shared" si="19"/>
        <v>0.7511472854792622</v>
      </c>
      <c r="G134" s="549">
        <f t="shared" si="27"/>
        <v>0.0019326286832886104</v>
      </c>
      <c r="H134" s="415">
        <f t="shared" si="22"/>
        <v>34700</v>
      </c>
      <c r="I134" s="409"/>
      <c r="J134" s="412"/>
      <c r="K134" s="413"/>
      <c r="L134" s="415"/>
      <c r="M134" s="415"/>
      <c r="N134" s="595"/>
    </row>
    <row r="135" spans="1:14" s="61" customFormat="1" ht="18" customHeight="1">
      <c r="A135" s="121"/>
      <c r="B135" s="123" t="s">
        <v>130</v>
      </c>
      <c r="C135" s="43" t="s">
        <v>131</v>
      </c>
      <c r="D135" s="102">
        <v>138</v>
      </c>
      <c r="E135" s="409">
        <v>52</v>
      </c>
      <c r="F135" s="539">
        <f t="shared" si="19"/>
        <v>0.37681159420289856</v>
      </c>
      <c r="G135" s="549">
        <f t="shared" si="27"/>
        <v>2.896158257377745E-06</v>
      </c>
      <c r="H135" s="415">
        <f t="shared" si="22"/>
        <v>52</v>
      </c>
      <c r="I135" s="409"/>
      <c r="J135" s="412"/>
      <c r="K135" s="413"/>
      <c r="L135" s="415"/>
      <c r="M135" s="415"/>
      <c r="N135" s="595"/>
    </row>
    <row r="136" spans="1:14" s="61" customFormat="1" ht="18.75" customHeight="1">
      <c r="A136" s="121"/>
      <c r="B136" s="123" t="s">
        <v>856</v>
      </c>
      <c r="C136" s="43" t="s">
        <v>1065</v>
      </c>
      <c r="D136" s="102">
        <v>700</v>
      </c>
      <c r="E136" s="409">
        <v>0</v>
      </c>
      <c r="F136" s="539">
        <f t="shared" si="19"/>
        <v>0</v>
      </c>
      <c r="G136" s="549">
        <f t="shared" si="27"/>
        <v>0</v>
      </c>
      <c r="H136" s="415">
        <f t="shared" si="22"/>
        <v>0</v>
      </c>
      <c r="I136" s="409"/>
      <c r="J136" s="412"/>
      <c r="K136" s="413"/>
      <c r="L136" s="415"/>
      <c r="M136" s="415"/>
      <c r="N136" s="595"/>
    </row>
    <row r="137" spans="1:14" s="61" customFormat="1" ht="18" customHeight="1">
      <c r="A137" s="121"/>
      <c r="B137" s="123" t="s">
        <v>409</v>
      </c>
      <c r="C137" s="43" t="s">
        <v>1062</v>
      </c>
      <c r="D137" s="102">
        <v>10800</v>
      </c>
      <c r="E137" s="409">
        <v>3985</v>
      </c>
      <c r="F137" s="539">
        <f t="shared" si="19"/>
        <v>0.36898148148148147</v>
      </c>
      <c r="G137" s="549">
        <f t="shared" si="27"/>
        <v>0.0002219459741471214</v>
      </c>
      <c r="H137" s="415">
        <f t="shared" si="22"/>
        <v>3985</v>
      </c>
      <c r="I137" s="409"/>
      <c r="J137" s="412"/>
      <c r="K137" s="413"/>
      <c r="L137" s="415"/>
      <c r="M137" s="415"/>
      <c r="N137" s="595"/>
    </row>
    <row r="138" spans="1:14" s="61" customFormat="1" ht="16.5" customHeight="1">
      <c r="A138" s="121"/>
      <c r="B138" s="123" t="s">
        <v>410</v>
      </c>
      <c r="C138" s="43" t="s">
        <v>413</v>
      </c>
      <c r="D138" s="102">
        <v>4100</v>
      </c>
      <c r="E138" s="409">
        <v>1370.76</v>
      </c>
      <c r="F138" s="539">
        <f t="shared" si="19"/>
        <v>0.3343317073170732</v>
      </c>
      <c r="G138" s="549">
        <f t="shared" si="27"/>
        <v>7.634495947852148E-05</v>
      </c>
      <c r="H138" s="415">
        <f t="shared" si="22"/>
        <v>1370.76</v>
      </c>
      <c r="I138" s="409"/>
      <c r="J138" s="412"/>
      <c r="K138" s="413"/>
      <c r="L138" s="415"/>
      <c r="M138" s="415"/>
      <c r="N138" s="595"/>
    </row>
    <row r="139" spans="1:14" s="61" customFormat="1" ht="17.25" customHeight="1">
      <c r="A139" s="121"/>
      <c r="B139" s="123" t="s">
        <v>411</v>
      </c>
      <c r="C139" s="43" t="s">
        <v>414</v>
      </c>
      <c r="D139" s="102">
        <v>31700</v>
      </c>
      <c r="E139" s="409">
        <v>8641.41</v>
      </c>
      <c r="F139" s="539">
        <f t="shared" si="19"/>
        <v>0.27259968454258676</v>
      </c>
      <c r="G139" s="549">
        <f t="shared" si="27"/>
        <v>0.0004812863639785888</v>
      </c>
      <c r="H139" s="415">
        <f t="shared" si="22"/>
        <v>8641.41</v>
      </c>
      <c r="I139" s="409"/>
      <c r="J139" s="412"/>
      <c r="K139" s="413"/>
      <c r="L139" s="415"/>
      <c r="M139" s="415"/>
      <c r="N139" s="595"/>
    </row>
    <row r="140" spans="1:14" s="61" customFormat="1" ht="20.25" customHeight="1">
      <c r="A140" s="118" t="s">
        <v>223</v>
      </c>
      <c r="B140" s="114"/>
      <c r="C140" s="89" t="s">
        <v>224</v>
      </c>
      <c r="D140" s="283">
        <f>SUM(D141:D148)</f>
        <v>15000</v>
      </c>
      <c r="E140" s="407">
        <f>SUM(E141:E148)</f>
        <v>15000.000000000002</v>
      </c>
      <c r="F140" s="575">
        <f t="shared" si="19"/>
        <v>1.0000000000000002</v>
      </c>
      <c r="G140" s="575">
        <f t="shared" si="27"/>
        <v>0.0008354302665512727</v>
      </c>
      <c r="H140" s="407">
        <f aca="true" t="shared" si="28" ref="H140:N140">SUM(H141:H148)</f>
        <v>15000.000000000002</v>
      </c>
      <c r="I140" s="407">
        <f t="shared" si="28"/>
        <v>6450</v>
      </c>
      <c r="J140" s="407">
        <f t="shared" si="28"/>
        <v>1014.38</v>
      </c>
      <c r="K140" s="407">
        <f t="shared" si="28"/>
        <v>0</v>
      </c>
      <c r="L140" s="407">
        <f t="shared" si="28"/>
        <v>0</v>
      </c>
      <c r="M140" s="407">
        <f t="shared" si="28"/>
        <v>0</v>
      </c>
      <c r="N140" s="411">
        <f t="shared" si="28"/>
        <v>0</v>
      </c>
    </row>
    <row r="141" spans="1:14" s="61" customFormat="1" ht="18.75" customHeight="1">
      <c r="A141" s="121"/>
      <c r="B141" s="52" t="s">
        <v>94</v>
      </c>
      <c r="C141" s="43" t="s">
        <v>220</v>
      </c>
      <c r="D141" s="102">
        <v>6630</v>
      </c>
      <c r="E141" s="409">
        <v>6630</v>
      </c>
      <c r="F141" s="539">
        <f t="shared" si="19"/>
        <v>1</v>
      </c>
      <c r="G141" s="549">
        <f aca="true" t="shared" si="29" ref="G141:G175">E141/$E$695</f>
        <v>0.0003692601778156625</v>
      </c>
      <c r="H141" s="415">
        <f t="shared" si="22"/>
        <v>6630</v>
      </c>
      <c r="I141" s="409"/>
      <c r="J141" s="412"/>
      <c r="K141" s="413"/>
      <c r="L141" s="415"/>
      <c r="M141" s="415"/>
      <c r="N141" s="595"/>
    </row>
    <row r="142" spans="1:14" s="61" customFormat="1" ht="15.75" customHeight="1">
      <c r="A142" s="120"/>
      <c r="B142" s="52" t="s">
        <v>125</v>
      </c>
      <c r="C142" s="43" t="s">
        <v>225</v>
      </c>
      <c r="D142" s="102">
        <v>975</v>
      </c>
      <c r="E142" s="409">
        <v>973.95</v>
      </c>
      <c r="F142" s="539">
        <f t="shared" si="19"/>
        <v>0.998923076923077</v>
      </c>
      <c r="G142" s="549">
        <f t="shared" si="29"/>
        <v>5.4244487207174125E-05</v>
      </c>
      <c r="H142" s="415">
        <f t="shared" si="22"/>
        <v>973.95</v>
      </c>
      <c r="I142" s="409"/>
      <c r="J142" s="412">
        <f>H142</f>
        <v>973.95</v>
      </c>
      <c r="K142" s="413"/>
      <c r="L142" s="415"/>
      <c r="M142" s="415"/>
      <c r="N142" s="595"/>
    </row>
    <row r="143" spans="1:14" s="61" customFormat="1" ht="15.75" customHeight="1">
      <c r="A143" s="120"/>
      <c r="B143" s="52" t="s">
        <v>100</v>
      </c>
      <c r="C143" s="43" t="s">
        <v>101</v>
      </c>
      <c r="D143" s="102">
        <v>40</v>
      </c>
      <c r="E143" s="409">
        <v>40.43</v>
      </c>
      <c r="F143" s="539">
        <f t="shared" si="19"/>
        <v>1.01075</v>
      </c>
      <c r="G143" s="549">
        <f t="shared" si="29"/>
        <v>2.2517630451111967E-06</v>
      </c>
      <c r="H143" s="415">
        <f t="shared" si="22"/>
        <v>40.43</v>
      </c>
      <c r="I143" s="409"/>
      <c r="J143" s="412">
        <f>H143</f>
        <v>40.43</v>
      </c>
      <c r="K143" s="413"/>
      <c r="L143" s="415"/>
      <c r="M143" s="415"/>
      <c r="N143" s="595"/>
    </row>
    <row r="144" spans="1:14" s="61" customFormat="1" ht="15.75" customHeight="1">
      <c r="A144" s="120"/>
      <c r="B144" s="52" t="s">
        <v>839</v>
      </c>
      <c r="C144" s="43" t="s">
        <v>840</v>
      </c>
      <c r="D144" s="102">
        <v>6450</v>
      </c>
      <c r="E144" s="409">
        <v>6450</v>
      </c>
      <c r="F144" s="539">
        <f t="shared" si="19"/>
        <v>1</v>
      </c>
      <c r="G144" s="549">
        <f t="shared" si="29"/>
        <v>0.00035923501461704717</v>
      </c>
      <c r="H144" s="415">
        <f t="shared" si="22"/>
        <v>6450</v>
      </c>
      <c r="I144" s="409">
        <f>H144</f>
        <v>6450</v>
      </c>
      <c r="J144" s="412"/>
      <c r="K144" s="413"/>
      <c r="L144" s="415"/>
      <c r="M144" s="415"/>
      <c r="N144" s="595"/>
    </row>
    <row r="145" spans="1:14" s="61" customFormat="1" ht="16.5" customHeight="1">
      <c r="A145" s="120"/>
      <c r="B145" s="52" t="s">
        <v>102</v>
      </c>
      <c r="C145" s="43" t="s">
        <v>273</v>
      </c>
      <c r="D145" s="102">
        <v>176</v>
      </c>
      <c r="E145" s="409">
        <v>176</v>
      </c>
      <c r="F145" s="539">
        <f t="shared" si="19"/>
        <v>1</v>
      </c>
      <c r="G145" s="549">
        <f t="shared" si="29"/>
        <v>9.802381794201597E-06</v>
      </c>
      <c r="H145" s="415">
        <f t="shared" si="22"/>
        <v>176</v>
      </c>
      <c r="I145" s="409"/>
      <c r="J145" s="412"/>
      <c r="K145" s="413"/>
      <c r="L145" s="415"/>
      <c r="M145" s="415"/>
      <c r="N145" s="595"/>
    </row>
    <row r="146" spans="1:14" s="61" customFormat="1" ht="15.75" customHeight="1">
      <c r="A146" s="120"/>
      <c r="B146" s="52" t="s">
        <v>108</v>
      </c>
      <c r="C146" s="43" t="s">
        <v>246</v>
      </c>
      <c r="D146" s="102">
        <v>245</v>
      </c>
      <c r="E146" s="409">
        <v>245.45</v>
      </c>
      <c r="F146" s="539">
        <f t="shared" si="19"/>
        <v>1.0018367346938775</v>
      </c>
      <c r="G146" s="549">
        <f t="shared" si="29"/>
        <v>1.3670423928333988E-05</v>
      </c>
      <c r="H146" s="415">
        <f t="shared" si="22"/>
        <v>245.45</v>
      </c>
      <c r="I146" s="409"/>
      <c r="J146" s="412"/>
      <c r="K146" s="413"/>
      <c r="L146" s="415"/>
      <c r="M146" s="415"/>
      <c r="N146" s="595"/>
    </row>
    <row r="147" spans="1:14" s="61" customFormat="1" ht="20.25" customHeight="1">
      <c r="A147" s="120"/>
      <c r="B147" s="52" t="s">
        <v>410</v>
      </c>
      <c r="C147" s="43" t="s">
        <v>413</v>
      </c>
      <c r="D147" s="102">
        <v>94</v>
      </c>
      <c r="E147" s="409">
        <v>93.77</v>
      </c>
      <c r="F147" s="539">
        <f aca="true" t="shared" si="30" ref="F147:F256">E147/D147</f>
        <v>0.9975531914893616</v>
      </c>
      <c r="G147" s="549">
        <f t="shared" si="29"/>
        <v>5.2225530729675215E-06</v>
      </c>
      <c r="H147" s="415">
        <f t="shared" si="22"/>
        <v>93.77</v>
      </c>
      <c r="I147" s="409"/>
      <c r="J147" s="412"/>
      <c r="K147" s="413"/>
      <c r="L147" s="415"/>
      <c r="M147" s="415"/>
      <c r="N147" s="595"/>
    </row>
    <row r="148" spans="1:14" s="61" customFormat="1" ht="20.25" customHeight="1">
      <c r="A148" s="120"/>
      <c r="B148" s="52" t="s">
        <v>411</v>
      </c>
      <c r="C148" s="43" t="s">
        <v>414</v>
      </c>
      <c r="D148" s="102">
        <v>390</v>
      </c>
      <c r="E148" s="409">
        <v>390.4</v>
      </c>
      <c r="F148" s="539">
        <f t="shared" si="30"/>
        <v>1.001025641025641</v>
      </c>
      <c r="G148" s="549">
        <f t="shared" si="29"/>
        <v>2.174346507077445E-05</v>
      </c>
      <c r="H148" s="415">
        <f t="shared" si="22"/>
        <v>390.4</v>
      </c>
      <c r="I148" s="409"/>
      <c r="J148" s="412"/>
      <c r="K148" s="413"/>
      <c r="L148" s="415"/>
      <c r="M148" s="415"/>
      <c r="N148" s="595"/>
    </row>
    <row r="149" spans="1:14" s="60" customFormat="1" ht="22.5" customHeight="1">
      <c r="A149" s="118" t="s">
        <v>479</v>
      </c>
      <c r="B149" s="114"/>
      <c r="C149" s="89" t="s">
        <v>480</v>
      </c>
      <c r="D149" s="283">
        <f>SUM(D150:D175)</f>
        <v>671592</v>
      </c>
      <c r="E149" s="407">
        <f>SUM(E150:E175)</f>
        <v>641112.66</v>
      </c>
      <c r="F149" s="575">
        <f t="shared" si="30"/>
        <v>0.954616284887253</v>
      </c>
      <c r="G149" s="575">
        <f t="shared" si="29"/>
        <v>0.035706994695546355</v>
      </c>
      <c r="H149" s="407">
        <f>SUM(H150:H175)</f>
        <v>641112.66</v>
      </c>
      <c r="I149" s="407">
        <f aca="true" t="shared" si="31" ref="I149:N149">SUM(I150:I175)</f>
        <v>63474.79</v>
      </c>
      <c r="J149" s="407">
        <f t="shared" si="31"/>
        <v>5934.1</v>
      </c>
      <c r="K149" s="407">
        <f t="shared" si="31"/>
        <v>0</v>
      </c>
      <c r="L149" s="407">
        <f t="shared" si="31"/>
        <v>0</v>
      </c>
      <c r="M149" s="407">
        <f t="shared" si="31"/>
        <v>0</v>
      </c>
      <c r="N149" s="411">
        <f t="shared" si="31"/>
        <v>0</v>
      </c>
    </row>
    <row r="150" spans="1:14" s="60" customFormat="1" ht="33.75" customHeight="1">
      <c r="A150" s="796"/>
      <c r="B150" s="170" t="s">
        <v>691</v>
      </c>
      <c r="C150" s="171" t="s">
        <v>692</v>
      </c>
      <c r="D150" s="286">
        <v>976</v>
      </c>
      <c r="E150" s="419">
        <v>0</v>
      </c>
      <c r="F150" s="539">
        <f t="shared" si="30"/>
        <v>0</v>
      </c>
      <c r="G150" s="549">
        <f t="shared" si="29"/>
        <v>0</v>
      </c>
      <c r="H150" s="412">
        <f>E150</f>
        <v>0</v>
      </c>
      <c r="I150" s="419"/>
      <c r="J150" s="419"/>
      <c r="K150" s="412">
        <f>E150</f>
        <v>0</v>
      </c>
      <c r="L150" s="419"/>
      <c r="M150" s="419"/>
      <c r="N150" s="681"/>
    </row>
    <row r="151" spans="1:14" s="60" customFormat="1" ht="34.5" customHeight="1">
      <c r="A151" s="120"/>
      <c r="B151" s="574" t="s">
        <v>425</v>
      </c>
      <c r="C151" s="53" t="s">
        <v>724</v>
      </c>
      <c r="D151" s="576">
        <v>5000</v>
      </c>
      <c r="E151" s="412">
        <v>0</v>
      </c>
      <c r="F151" s="539">
        <f t="shared" si="30"/>
        <v>0</v>
      </c>
      <c r="G151" s="549">
        <f t="shared" si="29"/>
        <v>0</v>
      </c>
      <c r="H151" s="412">
        <f>E151</f>
        <v>0</v>
      </c>
      <c r="I151" s="412"/>
      <c r="J151" s="412"/>
      <c r="K151" s="412">
        <f>E151</f>
        <v>0</v>
      </c>
      <c r="L151" s="412"/>
      <c r="M151" s="412"/>
      <c r="N151" s="596"/>
    </row>
    <row r="152" spans="1:14" s="60" customFormat="1" ht="18" customHeight="1">
      <c r="A152" s="120"/>
      <c r="B152" s="574" t="s">
        <v>634</v>
      </c>
      <c r="C152" s="43" t="s">
        <v>225</v>
      </c>
      <c r="D152" s="576">
        <v>4331</v>
      </c>
      <c r="E152" s="412">
        <v>4330.4</v>
      </c>
      <c r="F152" s="539">
        <f t="shared" si="30"/>
        <v>0.9998614638651581</v>
      </c>
      <c r="G152" s="549">
        <f t="shared" si="29"/>
        <v>0.000241183148418242</v>
      </c>
      <c r="H152" s="412">
        <f aca="true" t="shared" si="32" ref="H152:H175">E152</f>
        <v>4330.4</v>
      </c>
      <c r="I152" s="412"/>
      <c r="J152" s="412">
        <f>E152</f>
        <v>4330.4</v>
      </c>
      <c r="K152" s="412"/>
      <c r="L152" s="412"/>
      <c r="M152" s="412"/>
      <c r="N152" s="596"/>
    </row>
    <row r="153" spans="1:14" s="60" customFormat="1" ht="18.75" customHeight="1">
      <c r="A153" s="120"/>
      <c r="B153" s="574" t="s">
        <v>635</v>
      </c>
      <c r="C153" s="43" t="s">
        <v>225</v>
      </c>
      <c r="D153" s="576">
        <v>764</v>
      </c>
      <c r="E153" s="412">
        <v>764.19</v>
      </c>
      <c r="F153" s="539">
        <f t="shared" si="30"/>
        <v>1.0002486910994766</v>
      </c>
      <c r="G153" s="549">
        <f t="shared" si="29"/>
        <v>4.2561830359721135E-05</v>
      </c>
      <c r="H153" s="412">
        <f t="shared" si="32"/>
        <v>764.19</v>
      </c>
      <c r="I153" s="412"/>
      <c r="J153" s="412">
        <f>E153</f>
        <v>764.19</v>
      </c>
      <c r="K153" s="412"/>
      <c r="L153" s="412"/>
      <c r="M153" s="412"/>
      <c r="N153" s="596"/>
    </row>
    <row r="154" spans="1:14" s="61" customFormat="1" ht="16.5" customHeight="1">
      <c r="A154" s="120"/>
      <c r="B154" s="52" t="s">
        <v>636</v>
      </c>
      <c r="C154" s="43" t="s">
        <v>101</v>
      </c>
      <c r="D154" s="576">
        <v>714</v>
      </c>
      <c r="E154" s="412">
        <v>713.58</v>
      </c>
      <c r="F154" s="539">
        <f t="shared" si="30"/>
        <v>0.9994117647058824</v>
      </c>
      <c r="G154" s="549">
        <f t="shared" si="29"/>
        <v>3.974308864037714E-05</v>
      </c>
      <c r="H154" s="412">
        <f t="shared" si="32"/>
        <v>713.58</v>
      </c>
      <c r="I154" s="412"/>
      <c r="J154" s="412">
        <f>E154</f>
        <v>713.58</v>
      </c>
      <c r="K154" s="413"/>
      <c r="L154" s="413"/>
      <c r="M154" s="413"/>
      <c r="N154" s="597"/>
    </row>
    <row r="155" spans="1:14" s="61" customFormat="1" ht="17.25" customHeight="1">
      <c r="A155" s="120"/>
      <c r="B155" s="52" t="s">
        <v>637</v>
      </c>
      <c r="C155" s="43" t="s">
        <v>101</v>
      </c>
      <c r="D155" s="576">
        <v>126</v>
      </c>
      <c r="E155" s="412">
        <v>125.93</v>
      </c>
      <c r="F155" s="539">
        <f t="shared" si="30"/>
        <v>0.9994444444444445</v>
      </c>
      <c r="G155" s="549">
        <f t="shared" si="29"/>
        <v>7.01371556445345E-06</v>
      </c>
      <c r="H155" s="412">
        <f t="shared" si="32"/>
        <v>125.93</v>
      </c>
      <c r="I155" s="412"/>
      <c r="J155" s="412">
        <f>E155</f>
        <v>125.93</v>
      </c>
      <c r="K155" s="413"/>
      <c r="L155" s="413"/>
      <c r="M155" s="413"/>
      <c r="N155" s="597"/>
    </row>
    <row r="156" spans="1:14" s="61" customFormat="1" ht="17.25" customHeight="1">
      <c r="A156" s="120"/>
      <c r="B156" s="52" t="s">
        <v>839</v>
      </c>
      <c r="C156" s="43" t="s">
        <v>840</v>
      </c>
      <c r="D156" s="576">
        <v>4500</v>
      </c>
      <c r="E156" s="412">
        <v>2200</v>
      </c>
      <c r="F156" s="539">
        <f t="shared" si="30"/>
        <v>0.4888888888888889</v>
      </c>
      <c r="G156" s="549">
        <f t="shared" si="29"/>
        <v>0.00012252977242751997</v>
      </c>
      <c r="H156" s="412">
        <f t="shared" si="32"/>
        <v>2200</v>
      </c>
      <c r="I156" s="412">
        <f>E156</f>
        <v>2200</v>
      </c>
      <c r="J156" s="412"/>
      <c r="K156" s="413"/>
      <c r="L156" s="413"/>
      <c r="M156" s="413"/>
      <c r="N156" s="597"/>
    </row>
    <row r="157" spans="1:14" s="61" customFormat="1" ht="18" customHeight="1">
      <c r="A157" s="120"/>
      <c r="B157" s="52" t="s">
        <v>638</v>
      </c>
      <c r="C157" s="43" t="s">
        <v>840</v>
      </c>
      <c r="D157" s="576">
        <v>52084</v>
      </c>
      <c r="E157" s="412">
        <v>52083.58</v>
      </c>
      <c r="F157" s="539">
        <f t="shared" si="30"/>
        <v>0.9999919361032179</v>
      </c>
      <c r="G157" s="549">
        <f t="shared" si="29"/>
        <v>0.0029008132748229686</v>
      </c>
      <c r="H157" s="412">
        <f t="shared" si="32"/>
        <v>52083.58</v>
      </c>
      <c r="I157" s="412">
        <f>E157</f>
        <v>52083.58</v>
      </c>
      <c r="J157" s="412"/>
      <c r="K157" s="413"/>
      <c r="L157" s="413"/>
      <c r="M157" s="413"/>
      <c r="N157" s="597"/>
    </row>
    <row r="158" spans="1:14" s="61" customFormat="1" ht="18" customHeight="1">
      <c r="A158" s="120"/>
      <c r="B158" s="52" t="s">
        <v>639</v>
      </c>
      <c r="C158" s="43" t="s">
        <v>840</v>
      </c>
      <c r="D158" s="576">
        <v>9191</v>
      </c>
      <c r="E158" s="412">
        <v>9191.21</v>
      </c>
      <c r="F158" s="539">
        <f t="shared" si="30"/>
        <v>1.00002284843869</v>
      </c>
      <c r="G158" s="549">
        <f t="shared" si="29"/>
        <v>0.0005119076680152481</v>
      </c>
      <c r="H158" s="412">
        <f t="shared" si="32"/>
        <v>9191.21</v>
      </c>
      <c r="I158" s="412">
        <f>E158</f>
        <v>9191.21</v>
      </c>
      <c r="J158" s="412"/>
      <c r="K158" s="413"/>
      <c r="L158" s="413"/>
      <c r="M158" s="413"/>
      <c r="N158" s="597"/>
    </row>
    <row r="159" spans="1:14" s="61" customFormat="1" ht="17.25" customHeight="1">
      <c r="A159" s="120"/>
      <c r="B159" s="52" t="s">
        <v>102</v>
      </c>
      <c r="C159" s="43" t="s">
        <v>273</v>
      </c>
      <c r="D159" s="576">
        <v>14000</v>
      </c>
      <c r="E159" s="412">
        <v>9921.17</v>
      </c>
      <c r="F159" s="539">
        <f t="shared" si="30"/>
        <v>0.708655</v>
      </c>
      <c r="G159" s="549">
        <f t="shared" si="29"/>
        <v>0.0005525630465066993</v>
      </c>
      <c r="H159" s="412">
        <f t="shared" si="32"/>
        <v>9921.17</v>
      </c>
      <c r="I159" s="412"/>
      <c r="J159" s="412"/>
      <c r="K159" s="413"/>
      <c r="L159" s="413"/>
      <c r="M159" s="413"/>
      <c r="N159" s="597"/>
    </row>
    <row r="160" spans="1:14" s="61" customFormat="1" ht="18" customHeight="1">
      <c r="A160" s="120"/>
      <c r="B160" s="52" t="s">
        <v>640</v>
      </c>
      <c r="C160" s="43" t="s">
        <v>273</v>
      </c>
      <c r="D160" s="576">
        <v>4425</v>
      </c>
      <c r="E160" s="412">
        <v>4424.99</v>
      </c>
      <c r="F160" s="539">
        <f t="shared" si="30"/>
        <v>0.9999977401129942</v>
      </c>
      <c r="G160" s="549">
        <f t="shared" si="29"/>
        <v>0.00024645137167911437</v>
      </c>
      <c r="H160" s="412">
        <f t="shared" si="32"/>
        <v>4424.99</v>
      </c>
      <c r="I160" s="412"/>
      <c r="J160" s="412"/>
      <c r="K160" s="413"/>
      <c r="L160" s="413"/>
      <c r="M160" s="413"/>
      <c r="N160" s="597"/>
    </row>
    <row r="161" spans="1:14" s="61" customFormat="1" ht="17.25" customHeight="1">
      <c r="A161" s="120"/>
      <c r="B161" s="52" t="s">
        <v>641</v>
      </c>
      <c r="C161" s="43" t="s">
        <v>273</v>
      </c>
      <c r="D161" s="576">
        <v>781</v>
      </c>
      <c r="E161" s="412">
        <v>780.89</v>
      </c>
      <c r="F161" s="539">
        <f t="shared" si="30"/>
        <v>0.9998591549295774</v>
      </c>
      <c r="G161" s="549">
        <f t="shared" si="29"/>
        <v>4.349194272314821E-05</v>
      </c>
      <c r="H161" s="412">
        <f t="shared" si="32"/>
        <v>780.89</v>
      </c>
      <c r="I161" s="412"/>
      <c r="J161" s="412"/>
      <c r="K161" s="413"/>
      <c r="L161" s="413"/>
      <c r="M161" s="413"/>
      <c r="N161" s="597"/>
    </row>
    <row r="162" spans="1:14" s="68" customFormat="1" ht="18.75" customHeight="1">
      <c r="A162" s="120"/>
      <c r="B162" s="52" t="s">
        <v>108</v>
      </c>
      <c r="C162" s="43" t="s">
        <v>246</v>
      </c>
      <c r="D162" s="576">
        <v>3200</v>
      </c>
      <c r="E162" s="412">
        <v>1160.2</v>
      </c>
      <c r="F162" s="539">
        <f t="shared" si="30"/>
        <v>0.3625625</v>
      </c>
      <c r="G162" s="549">
        <f t="shared" si="29"/>
        <v>6.461774635018576E-05</v>
      </c>
      <c r="H162" s="412">
        <f t="shared" si="32"/>
        <v>1160.2</v>
      </c>
      <c r="I162" s="412"/>
      <c r="J162" s="412"/>
      <c r="K162" s="413"/>
      <c r="L162" s="413"/>
      <c r="M162" s="413"/>
      <c r="N162" s="597"/>
    </row>
    <row r="163" spans="1:14" s="68" customFormat="1" ht="18.75" customHeight="1">
      <c r="A163" s="120"/>
      <c r="B163" s="52" t="s">
        <v>642</v>
      </c>
      <c r="C163" s="43" t="s">
        <v>246</v>
      </c>
      <c r="D163" s="576">
        <v>478854</v>
      </c>
      <c r="E163" s="412">
        <v>465916.02</v>
      </c>
      <c r="F163" s="539">
        <f t="shared" si="30"/>
        <v>0.9729813680161385</v>
      </c>
      <c r="G163" s="549">
        <f t="shared" si="29"/>
        <v>0.025949356318607203</v>
      </c>
      <c r="H163" s="412">
        <f t="shared" si="32"/>
        <v>465916.02</v>
      </c>
      <c r="I163" s="412"/>
      <c r="J163" s="412"/>
      <c r="K163" s="413"/>
      <c r="L163" s="413"/>
      <c r="M163" s="413"/>
      <c r="N163" s="597"/>
    </row>
    <row r="164" spans="1:14" s="68" customFormat="1" ht="18.75" customHeight="1">
      <c r="A164" s="120"/>
      <c r="B164" s="52" t="s">
        <v>643</v>
      </c>
      <c r="C164" s="43" t="s">
        <v>246</v>
      </c>
      <c r="D164" s="576">
        <v>84503</v>
      </c>
      <c r="E164" s="412">
        <v>82220.48</v>
      </c>
      <c r="F164" s="539">
        <f t="shared" si="30"/>
        <v>0.9729888879684745</v>
      </c>
      <c r="G164" s="549">
        <f t="shared" si="29"/>
        <v>0.004579298501491571</v>
      </c>
      <c r="H164" s="412">
        <f t="shared" si="32"/>
        <v>82220.48</v>
      </c>
      <c r="I164" s="412"/>
      <c r="J164" s="412"/>
      <c r="K164" s="413"/>
      <c r="L164" s="413"/>
      <c r="M164" s="413"/>
      <c r="N164" s="597"/>
    </row>
    <row r="165" spans="1:14" s="68" customFormat="1" ht="18.75" customHeight="1">
      <c r="A165" s="120"/>
      <c r="B165" s="52" t="s">
        <v>416</v>
      </c>
      <c r="C165" s="43" t="s">
        <v>657</v>
      </c>
      <c r="D165" s="576">
        <v>600</v>
      </c>
      <c r="E165" s="412">
        <v>0</v>
      </c>
      <c r="F165" s="539">
        <f t="shared" si="30"/>
        <v>0</v>
      </c>
      <c r="G165" s="549">
        <f t="shared" si="29"/>
        <v>0</v>
      </c>
      <c r="H165" s="412">
        <f t="shared" si="32"/>
        <v>0</v>
      </c>
      <c r="I165" s="412"/>
      <c r="J165" s="412"/>
      <c r="K165" s="413"/>
      <c r="L165" s="413"/>
      <c r="M165" s="413"/>
      <c r="N165" s="597"/>
    </row>
    <row r="166" spans="1:14" s="68" customFormat="1" ht="18.75" customHeight="1">
      <c r="A166" s="120"/>
      <c r="B166" s="52" t="s">
        <v>693</v>
      </c>
      <c r="C166" s="43" t="s">
        <v>657</v>
      </c>
      <c r="D166" s="576">
        <v>3048</v>
      </c>
      <c r="E166" s="412">
        <v>3048.07</v>
      </c>
      <c r="F166" s="539">
        <f t="shared" si="30"/>
        <v>1.0000229658792652</v>
      </c>
      <c r="G166" s="549">
        <f t="shared" si="29"/>
        <v>0.00016976332883779583</v>
      </c>
      <c r="H166" s="412">
        <f t="shared" si="32"/>
        <v>3048.07</v>
      </c>
      <c r="I166" s="412"/>
      <c r="J166" s="412"/>
      <c r="K166" s="413"/>
      <c r="L166" s="413"/>
      <c r="M166" s="413"/>
      <c r="N166" s="597"/>
    </row>
    <row r="167" spans="1:14" s="68" customFormat="1" ht="18.75" customHeight="1">
      <c r="A167" s="120"/>
      <c r="B167" s="52" t="s">
        <v>694</v>
      </c>
      <c r="C167" s="43" t="s">
        <v>657</v>
      </c>
      <c r="D167" s="576">
        <v>538</v>
      </c>
      <c r="E167" s="412">
        <v>537.9</v>
      </c>
      <c r="F167" s="539">
        <f t="shared" si="30"/>
        <v>0.999814126394052</v>
      </c>
      <c r="G167" s="549">
        <f t="shared" si="29"/>
        <v>2.995852935852863E-05</v>
      </c>
      <c r="H167" s="412">
        <f t="shared" si="32"/>
        <v>537.9</v>
      </c>
      <c r="I167" s="412"/>
      <c r="J167" s="412"/>
      <c r="K167" s="413"/>
      <c r="L167" s="413"/>
      <c r="M167" s="413"/>
      <c r="N167" s="597"/>
    </row>
    <row r="168" spans="1:14" s="68" customFormat="1" ht="18.75" customHeight="1">
      <c r="A168" s="120"/>
      <c r="B168" s="52" t="s">
        <v>644</v>
      </c>
      <c r="C168" s="43" t="s">
        <v>917</v>
      </c>
      <c r="D168" s="576">
        <v>1056</v>
      </c>
      <c r="E168" s="412">
        <v>1055.79</v>
      </c>
      <c r="F168" s="539">
        <f t="shared" si="30"/>
        <v>0.9998011363636363</v>
      </c>
      <c r="G168" s="549">
        <f t="shared" si="29"/>
        <v>5.8802594741477865E-05</v>
      </c>
      <c r="H168" s="412">
        <f t="shared" si="32"/>
        <v>1055.79</v>
      </c>
      <c r="I168" s="412"/>
      <c r="J168" s="412"/>
      <c r="K168" s="413"/>
      <c r="L168" s="413"/>
      <c r="M168" s="413"/>
      <c r="N168" s="597"/>
    </row>
    <row r="169" spans="1:14" s="68" customFormat="1" ht="18.75" customHeight="1">
      <c r="A169" s="120"/>
      <c r="B169" s="52" t="s">
        <v>645</v>
      </c>
      <c r="C169" s="43" t="s">
        <v>917</v>
      </c>
      <c r="D169" s="576">
        <v>186</v>
      </c>
      <c r="E169" s="412">
        <v>186.36</v>
      </c>
      <c r="F169" s="539">
        <f t="shared" si="30"/>
        <v>1.0019354838709678</v>
      </c>
      <c r="G169" s="549">
        <f t="shared" si="29"/>
        <v>1.037938563163301E-05</v>
      </c>
      <c r="H169" s="412">
        <f t="shared" si="32"/>
        <v>186.36</v>
      </c>
      <c r="I169" s="412"/>
      <c r="J169" s="412"/>
      <c r="K169" s="413"/>
      <c r="L169" s="413"/>
      <c r="M169" s="413"/>
      <c r="N169" s="597"/>
    </row>
    <row r="170" spans="1:14" s="68" customFormat="1" ht="18.75" customHeight="1">
      <c r="A170" s="120"/>
      <c r="B170" s="52" t="s">
        <v>112</v>
      </c>
      <c r="C170" s="43" t="s">
        <v>113</v>
      </c>
      <c r="D170" s="576">
        <v>500</v>
      </c>
      <c r="E170" s="412">
        <v>238</v>
      </c>
      <c r="F170" s="539">
        <f t="shared" si="30"/>
        <v>0.476</v>
      </c>
      <c r="G170" s="549">
        <f t="shared" si="29"/>
        <v>1.3255493562613523E-05</v>
      </c>
      <c r="H170" s="412">
        <f t="shared" si="32"/>
        <v>238</v>
      </c>
      <c r="I170" s="412"/>
      <c r="J170" s="412"/>
      <c r="K170" s="413"/>
      <c r="L170" s="413"/>
      <c r="M170" s="413"/>
      <c r="N170" s="597"/>
    </row>
    <row r="171" spans="1:14" s="68" customFormat="1" ht="18.75" customHeight="1">
      <c r="A171" s="120"/>
      <c r="B171" s="52" t="s">
        <v>646</v>
      </c>
      <c r="C171" s="43" t="s">
        <v>113</v>
      </c>
      <c r="D171" s="576">
        <v>373</v>
      </c>
      <c r="E171" s="412">
        <v>372.3</v>
      </c>
      <c r="F171" s="539">
        <f t="shared" si="30"/>
        <v>0.9981233243967829</v>
      </c>
      <c r="G171" s="549">
        <f t="shared" si="29"/>
        <v>2.0735379215802586E-05</v>
      </c>
      <c r="H171" s="412">
        <f t="shared" si="32"/>
        <v>372.3</v>
      </c>
      <c r="I171" s="412"/>
      <c r="J171" s="412"/>
      <c r="K171" s="413"/>
      <c r="L171" s="413"/>
      <c r="M171" s="413"/>
      <c r="N171" s="597"/>
    </row>
    <row r="172" spans="1:14" s="68" customFormat="1" ht="18.75" customHeight="1">
      <c r="A172" s="120"/>
      <c r="B172" s="52" t="s">
        <v>647</v>
      </c>
      <c r="C172" s="43" t="s">
        <v>113</v>
      </c>
      <c r="D172" s="576">
        <v>66</v>
      </c>
      <c r="E172" s="412">
        <v>65.7</v>
      </c>
      <c r="F172" s="539">
        <f t="shared" si="30"/>
        <v>0.9954545454545455</v>
      </c>
      <c r="G172" s="549">
        <f t="shared" si="29"/>
        <v>3.6591845674945737E-06</v>
      </c>
      <c r="H172" s="412">
        <f t="shared" si="32"/>
        <v>65.7</v>
      </c>
      <c r="I172" s="412"/>
      <c r="J172" s="412"/>
      <c r="K172" s="413"/>
      <c r="L172" s="413"/>
      <c r="M172" s="413"/>
      <c r="N172" s="597"/>
    </row>
    <row r="173" spans="1:14" s="68" customFormat="1" ht="18" customHeight="1">
      <c r="A173" s="120"/>
      <c r="B173" s="52" t="s">
        <v>648</v>
      </c>
      <c r="C173" s="43" t="s">
        <v>414</v>
      </c>
      <c r="D173" s="576">
        <v>1190</v>
      </c>
      <c r="E173" s="412">
        <v>1189.99</v>
      </c>
      <c r="F173" s="539">
        <f t="shared" si="30"/>
        <v>0.9999915966386554</v>
      </c>
      <c r="G173" s="549">
        <f t="shared" si="29"/>
        <v>6.627691085955659E-05</v>
      </c>
      <c r="H173" s="412">
        <f t="shared" si="32"/>
        <v>1189.99</v>
      </c>
      <c r="I173" s="412"/>
      <c r="J173" s="412"/>
      <c r="K173" s="413"/>
      <c r="L173" s="413"/>
      <c r="M173" s="413"/>
      <c r="N173" s="597"/>
    </row>
    <row r="174" spans="1:14" s="68" customFormat="1" ht="18" customHeight="1">
      <c r="A174" s="120"/>
      <c r="B174" s="52" t="s">
        <v>649</v>
      </c>
      <c r="C174" s="43" t="s">
        <v>414</v>
      </c>
      <c r="D174" s="576">
        <v>210</v>
      </c>
      <c r="E174" s="412">
        <v>210</v>
      </c>
      <c r="F174" s="539">
        <f t="shared" si="30"/>
        <v>1</v>
      </c>
      <c r="G174" s="549">
        <f t="shared" si="29"/>
        <v>1.1696023731717815E-05</v>
      </c>
      <c r="H174" s="412">
        <f t="shared" si="32"/>
        <v>210</v>
      </c>
      <c r="I174" s="412"/>
      <c r="J174" s="412"/>
      <c r="K174" s="413"/>
      <c r="L174" s="413"/>
      <c r="M174" s="413"/>
      <c r="N174" s="597"/>
    </row>
    <row r="175" spans="1:14" s="68" customFormat="1" ht="18.75" customHeight="1">
      <c r="A175" s="120"/>
      <c r="B175" s="52" t="s">
        <v>695</v>
      </c>
      <c r="C175" s="43" t="s">
        <v>696</v>
      </c>
      <c r="D175" s="576">
        <v>376</v>
      </c>
      <c r="E175" s="412">
        <v>375.91</v>
      </c>
      <c r="F175" s="539">
        <f t="shared" si="30"/>
        <v>0.9997606382978724</v>
      </c>
      <c r="G175" s="549">
        <f t="shared" si="29"/>
        <v>2.0936439433285926E-05</v>
      </c>
      <c r="H175" s="412">
        <f t="shared" si="32"/>
        <v>375.91</v>
      </c>
      <c r="I175" s="412"/>
      <c r="J175" s="412"/>
      <c r="K175" s="413"/>
      <c r="L175" s="413"/>
      <c r="M175" s="413"/>
      <c r="N175" s="597"/>
    </row>
    <row r="176" spans="1:14" s="68" customFormat="1" ht="18" customHeight="1">
      <c r="A176" s="118" t="s">
        <v>226</v>
      </c>
      <c r="B176" s="114"/>
      <c r="C176" s="89" t="s">
        <v>227</v>
      </c>
      <c r="D176" s="283">
        <f>SUM(D177:D180)</f>
        <v>23730</v>
      </c>
      <c r="E176" s="407">
        <f>SUM(E177:E180)</f>
        <v>11917.6</v>
      </c>
      <c r="F176" s="575">
        <f t="shared" si="30"/>
        <v>0.5022166034555415</v>
      </c>
      <c r="G176" s="575">
        <f aca="true" t="shared" si="33" ref="G176:G188">E176/$E$695</f>
        <v>0.0006637549163100964</v>
      </c>
      <c r="H176" s="410">
        <f t="shared" si="22"/>
        <v>11917.6</v>
      </c>
      <c r="I176" s="410">
        <f aca="true" t="shared" si="34" ref="I176:N176">SUM(I177:I180)</f>
        <v>0</v>
      </c>
      <c r="J176" s="410">
        <f t="shared" si="34"/>
        <v>0</v>
      </c>
      <c r="K176" s="410">
        <f t="shared" si="34"/>
        <v>0</v>
      </c>
      <c r="L176" s="410">
        <f t="shared" si="34"/>
        <v>0</v>
      </c>
      <c r="M176" s="410">
        <f t="shared" si="34"/>
        <v>0</v>
      </c>
      <c r="N176" s="422">
        <f t="shared" si="34"/>
        <v>0</v>
      </c>
    </row>
    <row r="177" spans="1:14" s="68" customFormat="1" ht="33.75" customHeight="1">
      <c r="A177" s="796"/>
      <c r="B177" s="170" t="s">
        <v>697</v>
      </c>
      <c r="C177" s="171" t="s">
        <v>723</v>
      </c>
      <c r="D177" s="286">
        <v>1500</v>
      </c>
      <c r="E177" s="419">
        <v>0</v>
      </c>
      <c r="F177" s="539">
        <f t="shared" si="30"/>
        <v>0</v>
      </c>
      <c r="G177" s="549">
        <f t="shared" si="33"/>
        <v>0</v>
      </c>
      <c r="H177" s="415">
        <f t="shared" si="22"/>
        <v>0</v>
      </c>
      <c r="I177" s="419"/>
      <c r="J177" s="419"/>
      <c r="K177" s="419">
        <f>H177</f>
        <v>0</v>
      </c>
      <c r="L177" s="419"/>
      <c r="M177" s="419"/>
      <c r="N177" s="681"/>
    </row>
    <row r="178" spans="1:14" s="61" customFormat="1" ht="16.5" customHeight="1">
      <c r="A178" s="120"/>
      <c r="B178" s="52" t="s">
        <v>102</v>
      </c>
      <c r="C178" s="43" t="s">
        <v>273</v>
      </c>
      <c r="D178" s="102">
        <v>400</v>
      </c>
      <c r="E178" s="409">
        <v>0</v>
      </c>
      <c r="F178" s="539">
        <f t="shared" si="30"/>
        <v>0</v>
      </c>
      <c r="G178" s="549">
        <f t="shared" si="33"/>
        <v>0</v>
      </c>
      <c r="H178" s="415">
        <f t="shared" si="22"/>
        <v>0</v>
      </c>
      <c r="I178" s="409"/>
      <c r="J178" s="412"/>
      <c r="K178" s="413"/>
      <c r="L178" s="415"/>
      <c r="M178" s="415"/>
      <c r="N178" s="595"/>
    </row>
    <row r="179" spans="1:14" s="61" customFormat="1" ht="15.75" customHeight="1">
      <c r="A179" s="120"/>
      <c r="B179" s="52" t="s">
        <v>108</v>
      </c>
      <c r="C179" s="43" t="s">
        <v>246</v>
      </c>
      <c r="D179" s="102">
        <v>1100</v>
      </c>
      <c r="E179" s="409">
        <v>0</v>
      </c>
      <c r="F179" s="539">
        <f t="shared" si="30"/>
        <v>0</v>
      </c>
      <c r="G179" s="549">
        <f t="shared" si="33"/>
        <v>0</v>
      </c>
      <c r="H179" s="415">
        <f t="shared" si="22"/>
        <v>0</v>
      </c>
      <c r="I179" s="409"/>
      <c r="J179" s="412"/>
      <c r="K179" s="413"/>
      <c r="L179" s="415"/>
      <c r="M179" s="415"/>
      <c r="N179" s="595"/>
    </row>
    <row r="180" spans="1:14" s="61" customFormat="1" ht="18" customHeight="1">
      <c r="A180" s="120"/>
      <c r="B180" s="52" t="s">
        <v>112</v>
      </c>
      <c r="C180" s="43" t="s">
        <v>113</v>
      </c>
      <c r="D180" s="102">
        <v>20730</v>
      </c>
      <c r="E180" s="409">
        <v>11917.6</v>
      </c>
      <c r="F180" s="539">
        <f t="shared" si="30"/>
        <v>0.5748962855764592</v>
      </c>
      <c r="G180" s="549">
        <f t="shared" si="33"/>
        <v>0.0006637549163100964</v>
      </c>
      <c r="H180" s="415">
        <f t="shared" si="22"/>
        <v>11917.6</v>
      </c>
      <c r="I180" s="409"/>
      <c r="J180" s="412"/>
      <c r="K180" s="413"/>
      <c r="L180" s="415"/>
      <c r="M180" s="415"/>
      <c r="N180" s="595"/>
    </row>
    <row r="181" spans="1:14" s="61" customFormat="1" ht="18" customHeight="1">
      <c r="A181" s="797" t="s">
        <v>698</v>
      </c>
      <c r="B181" s="793"/>
      <c r="C181" s="782" t="s">
        <v>699</v>
      </c>
      <c r="D181" s="773">
        <f>D182</f>
        <v>4700</v>
      </c>
      <c r="E181" s="417">
        <f>E182</f>
        <v>700</v>
      </c>
      <c r="F181" s="674">
        <f t="shared" si="30"/>
        <v>0.14893617021276595</v>
      </c>
      <c r="G181" s="674">
        <f t="shared" si="33"/>
        <v>3.8986745772392716E-05</v>
      </c>
      <c r="H181" s="417">
        <f>H182</f>
        <v>700</v>
      </c>
      <c r="I181" s="417">
        <f aca="true" t="shared" si="35" ref="I181:N181">I182</f>
        <v>0</v>
      </c>
      <c r="J181" s="417">
        <f t="shared" si="35"/>
        <v>0</v>
      </c>
      <c r="K181" s="417">
        <f t="shared" si="35"/>
        <v>0</v>
      </c>
      <c r="L181" s="417">
        <f t="shared" si="35"/>
        <v>0</v>
      </c>
      <c r="M181" s="417">
        <f t="shared" si="35"/>
        <v>0</v>
      </c>
      <c r="N181" s="418">
        <f t="shared" si="35"/>
        <v>0</v>
      </c>
    </row>
    <row r="182" spans="1:14" s="61" customFormat="1" ht="18" customHeight="1">
      <c r="A182" s="638" t="s">
        <v>701</v>
      </c>
      <c r="B182" s="592"/>
      <c r="C182" s="587" t="s">
        <v>763</v>
      </c>
      <c r="D182" s="588">
        <f>SUM(D183:D184)</f>
        <v>4700</v>
      </c>
      <c r="E182" s="410">
        <f>SUM(E183:E184)</f>
        <v>700</v>
      </c>
      <c r="F182" s="575">
        <f t="shared" si="30"/>
        <v>0.14893617021276595</v>
      </c>
      <c r="G182" s="575">
        <f t="shared" si="33"/>
        <v>3.8986745772392716E-05</v>
      </c>
      <c r="H182" s="410">
        <f>SUM(H183:H184)</f>
        <v>700</v>
      </c>
      <c r="I182" s="410">
        <f aca="true" t="shared" si="36" ref="I182:N182">SUM(I183:I184)</f>
        <v>0</v>
      </c>
      <c r="J182" s="410">
        <f t="shared" si="36"/>
        <v>0</v>
      </c>
      <c r="K182" s="410">
        <f t="shared" si="36"/>
        <v>0</v>
      </c>
      <c r="L182" s="410">
        <f t="shared" si="36"/>
        <v>0</v>
      </c>
      <c r="M182" s="410">
        <f t="shared" si="36"/>
        <v>0</v>
      </c>
      <c r="N182" s="422">
        <f t="shared" si="36"/>
        <v>0</v>
      </c>
    </row>
    <row r="183" spans="1:14" s="61" customFormat="1" ht="18" customHeight="1">
      <c r="A183" s="120"/>
      <c r="B183" s="52" t="s">
        <v>102</v>
      </c>
      <c r="C183" s="43" t="s">
        <v>273</v>
      </c>
      <c r="D183" s="102">
        <v>700</v>
      </c>
      <c r="E183" s="409">
        <v>700</v>
      </c>
      <c r="F183" s="549">
        <f t="shared" si="30"/>
        <v>1</v>
      </c>
      <c r="G183" s="549">
        <f t="shared" si="33"/>
        <v>3.8986745772392716E-05</v>
      </c>
      <c r="H183" s="415">
        <f>E183</f>
        <v>700</v>
      </c>
      <c r="I183" s="409"/>
      <c r="J183" s="412"/>
      <c r="K183" s="413"/>
      <c r="L183" s="415"/>
      <c r="M183" s="415"/>
      <c r="N183" s="595"/>
    </row>
    <row r="184" spans="1:14" s="61" customFormat="1" ht="18" customHeight="1">
      <c r="A184" s="120"/>
      <c r="B184" s="52" t="s">
        <v>108</v>
      </c>
      <c r="C184" s="43" t="s">
        <v>246</v>
      </c>
      <c r="D184" s="102">
        <v>4000</v>
      </c>
      <c r="E184" s="409">
        <v>0</v>
      </c>
      <c r="F184" s="549">
        <f t="shared" si="30"/>
        <v>0</v>
      </c>
      <c r="G184" s="549">
        <f t="shared" si="33"/>
        <v>0</v>
      </c>
      <c r="H184" s="415">
        <f>E184</f>
        <v>0</v>
      </c>
      <c r="I184" s="409"/>
      <c r="J184" s="412"/>
      <c r="K184" s="413"/>
      <c r="L184" s="415"/>
      <c r="M184" s="415"/>
      <c r="N184" s="595"/>
    </row>
    <row r="185" spans="1:14" s="61" customFormat="1" ht="27" customHeight="1">
      <c r="A185" s="116" t="s">
        <v>228</v>
      </c>
      <c r="B185" s="124"/>
      <c r="C185" s="86" t="s">
        <v>229</v>
      </c>
      <c r="D185" s="159">
        <f>D186+D189+D216+D220</f>
        <v>3558685</v>
      </c>
      <c r="E185" s="408">
        <f>E186+E189+E216+E220</f>
        <v>1606145.9399999997</v>
      </c>
      <c r="F185" s="674">
        <f t="shared" si="30"/>
        <v>0.4513313035573533</v>
      </c>
      <c r="G185" s="674">
        <f t="shared" si="33"/>
        <v>0.0894548620516296</v>
      </c>
      <c r="H185" s="408">
        <f>H186+H189+H216+H220</f>
        <v>1606145.9399999997</v>
      </c>
      <c r="I185" s="408">
        <f aca="true" t="shared" si="37" ref="I185:N185">I186+I189+I216+I220</f>
        <v>1267533.41</v>
      </c>
      <c r="J185" s="408">
        <f t="shared" si="37"/>
        <v>9430.44</v>
      </c>
      <c r="K185" s="408">
        <f t="shared" si="37"/>
        <v>0</v>
      </c>
      <c r="L185" s="408">
        <f t="shared" si="37"/>
        <v>0</v>
      </c>
      <c r="M185" s="408">
        <f t="shared" si="37"/>
        <v>0</v>
      </c>
      <c r="N185" s="414">
        <f t="shared" si="37"/>
        <v>0</v>
      </c>
    </row>
    <row r="186" spans="1:14" s="61" customFormat="1" ht="19.5" customHeight="1">
      <c r="A186" s="118" t="s">
        <v>658</v>
      </c>
      <c r="B186" s="114"/>
      <c r="C186" s="89" t="s">
        <v>659</v>
      </c>
      <c r="D186" s="283">
        <f>D187+D188</f>
        <v>13500</v>
      </c>
      <c r="E186" s="410">
        <f>E187+E188</f>
        <v>0</v>
      </c>
      <c r="F186" s="575">
        <f t="shared" si="30"/>
        <v>0</v>
      </c>
      <c r="G186" s="575">
        <f t="shared" si="33"/>
        <v>0</v>
      </c>
      <c r="H186" s="410">
        <f>H187+H188</f>
        <v>0</v>
      </c>
      <c r="I186" s="410">
        <f aca="true" t="shared" si="38" ref="I186:N186">I187+I188</f>
        <v>0</v>
      </c>
      <c r="J186" s="410">
        <f t="shared" si="38"/>
        <v>0</v>
      </c>
      <c r="K186" s="410">
        <f t="shared" si="38"/>
        <v>0</v>
      </c>
      <c r="L186" s="410">
        <f t="shared" si="38"/>
        <v>0</v>
      </c>
      <c r="M186" s="410">
        <f t="shared" si="38"/>
        <v>0</v>
      </c>
      <c r="N186" s="422">
        <f t="shared" si="38"/>
        <v>0</v>
      </c>
    </row>
    <row r="187" spans="1:14" s="61" customFormat="1" ht="19.5" customHeight="1">
      <c r="A187" s="796"/>
      <c r="B187" s="170" t="s">
        <v>702</v>
      </c>
      <c r="C187" s="171" t="s">
        <v>703</v>
      </c>
      <c r="D187" s="286">
        <v>1500</v>
      </c>
      <c r="E187" s="419">
        <v>0</v>
      </c>
      <c r="F187" s="539">
        <f t="shared" si="30"/>
        <v>0</v>
      </c>
      <c r="G187" s="549">
        <f t="shared" si="33"/>
        <v>0</v>
      </c>
      <c r="H187" s="419">
        <f>E187</f>
        <v>0</v>
      </c>
      <c r="I187" s="419"/>
      <c r="J187" s="419"/>
      <c r="K187" s="419"/>
      <c r="L187" s="419"/>
      <c r="M187" s="419"/>
      <c r="N187" s="681"/>
    </row>
    <row r="188" spans="1:14" s="61" customFormat="1" ht="23.25" customHeight="1">
      <c r="A188" s="125"/>
      <c r="B188" s="122" t="s">
        <v>660</v>
      </c>
      <c r="C188" s="43" t="s">
        <v>661</v>
      </c>
      <c r="D188" s="284">
        <v>12000</v>
      </c>
      <c r="E188" s="415">
        <v>0</v>
      </c>
      <c r="F188" s="539">
        <f t="shared" si="30"/>
        <v>0</v>
      </c>
      <c r="G188" s="549">
        <f t="shared" si="33"/>
        <v>0</v>
      </c>
      <c r="H188" s="415"/>
      <c r="I188" s="415"/>
      <c r="J188" s="415"/>
      <c r="K188" s="415"/>
      <c r="L188" s="415"/>
      <c r="M188" s="415"/>
      <c r="N188" s="423">
        <f>E188</f>
        <v>0</v>
      </c>
    </row>
    <row r="189" spans="1:14" s="61" customFormat="1" ht="23.25" customHeight="1">
      <c r="A189" s="118" t="s">
        <v>247</v>
      </c>
      <c r="B189" s="114"/>
      <c r="C189" s="89" t="s">
        <v>248</v>
      </c>
      <c r="D189" s="283">
        <f aca="true" t="shared" si="39" ref="D189:N189">SUM(D190:D215)</f>
        <v>3490200</v>
      </c>
      <c r="E189" s="410">
        <f t="shared" si="39"/>
        <v>1577954.0599999998</v>
      </c>
      <c r="F189" s="410">
        <f t="shared" si="39"/>
        <v>13.709477210512365</v>
      </c>
      <c r="G189" s="410">
        <f t="shared" si="39"/>
        <v>0.08788470539676421</v>
      </c>
      <c r="H189" s="410">
        <f t="shared" si="39"/>
        <v>1577954.0599999998</v>
      </c>
      <c r="I189" s="410">
        <f t="shared" si="39"/>
        <v>1245822.41</v>
      </c>
      <c r="J189" s="410">
        <f t="shared" si="39"/>
        <v>6321.4400000000005</v>
      </c>
      <c r="K189" s="410">
        <f t="shared" si="39"/>
        <v>0</v>
      </c>
      <c r="L189" s="410">
        <f t="shared" si="39"/>
        <v>0</v>
      </c>
      <c r="M189" s="410">
        <f t="shared" si="39"/>
        <v>0</v>
      </c>
      <c r="N189" s="422">
        <f t="shared" si="39"/>
        <v>0</v>
      </c>
    </row>
    <row r="190" spans="1:14" s="61" customFormat="1" ht="15.75" customHeight="1">
      <c r="A190" s="120"/>
      <c r="B190" s="52" t="s">
        <v>608</v>
      </c>
      <c r="C190" s="43" t="s">
        <v>609</v>
      </c>
      <c r="D190" s="102">
        <v>164000</v>
      </c>
      <c r="E190" s="409">
        <v>94646.34</v>
      </c>
      <c r="F190" s="539">
        <f t="shared" si="30"/>
        <v>0.5771118292682926</v>
      </c>
      <c r="G190" s="549">
        <f aca="true" t="shared" si="40" ref="G190:G212">E190/$E$695</f>
        <v>0.005271361136953491</v>
      </c>
      <c r="H190" s="415">
        <f aca="true" t="shared" si="41" ref="H190:H265">E190</f>
        <v>94646.34</v>
      </c>
      <c r="I190" s="409"/>
      <c r="J190" s="412"/>
      <c r="K190" s="412"/>
      <c r="L190" s="415"/>
      <c r="M190" s="415"/>
      <c r="N190" s="595"/>
    </row>
    <row r="191" spans="1:14" s="61" customFormat="1" ht="15.75" customHeight="1">
      <c r="A191" s="120"/>
      <c r="B191" s="52" t="s">
        <v>97</v>
      </c>
      <c r="C191" s="43" t="s">
        <v>618</v>
      </c>
      <c r="D191" s="102">
        <v>61000</v>
      </c>
      <c r="E191" s="409">
        <v>30462.74</v>
      </c>
      <c r="F191" s="539">
        <f t="shared" si="30"/>
        <v>0.4993891803278689</v>
      </c>
      <c r="G191" s="549">
        <f t="shared" si="40"/>
        <v>0.0016966329998721408</v>
      </c>
      <c r="H191" s="415">
        <f t="shared" si="41"/>
        <v>30462.74</v>
      </c>
      <c r="I191" s="409">
        <f>H191</f>
        <v>30462.74</v>
      </c>
      <c r="J191" s="412"/>
      <c r="K191" s="412"/>
      <c r="L191" s="415"/>
      <c r="M191" s="415"/>
      <c r="N191" s="595"/>
    </row>
    <row r="192" spans="1:14" s="61" customFormat="1" ht="15.75" customHeight="1">
      <c r="A192" s="120"/>
      <c r="B192" s="52" t="s">
        <v>98</v>
      </c>
      <c r="C192" s="43" t="s">
        <v>99</v>
      </c>
      <c r="D192" s="102">
        <v>3797</v>
      </c>
      <c r="E192" s="409">
        <v>3797.28</v>
      </c>
      <c r="F192" s="539">
        <f t="shared" si="30"/>
        <v>1.0000737424282329</v>
      </c>
      <c r="G192" s="549">
        <f t="shared" si="40"/>
        <v>0.00021149084283798774</v>
      </c>
      <c r="H192" s="415">
        <f t="shared" si="41"/>
        <v>3797.28</v>
      </c>
      <c r="I192" s="409">
        <f>H192</f>
        <v>3797.28</v>
      </c>
      <c r="J192" s="412"/>
      <c r="K192" s="412"/>
      <c r="L192" s="415"/>
      <c r="M192" s="415"/>
      <c r="N192" s="595"/>
    </row>
    <row r="193" spans="1:14" s="61" customFormat="1" ht="20.25" customHeight="1">
      <c r="A193" s="120"/>
      <c r="B193" s="52" t="s">
        <v>236</v>
      </c>
      <c r="C193" s="43" t="s">
        <v>72</v>
      </c>
      <c r="D193" s="102">
        <v>1943000</v>
      </c>
      <c r="E193" s="409">
        <v>949137.54</v>
      </c>
      <c r="F193" s="539">
        <f t="shared" si="30"/>
        <v>0.4884907565620175</v>
      </c>
      <c r="G193" s="549">
        <f t="shared" si="40"/>
        <v>0.052862548535734605</v>
      </c>
      <c r="H193" s="415">
        <f t="shared" si="41"/>
        <v>949137.54</v>
      </c>
      <c r="I193" s="409">
        <f>H193</f>
        <v>949137.54</v>
      </c>
      <c r="J193" s="412"/>
      <c r="K193" s="412"/>
      <c r="L193" s="415"/>
      <c r="M193" s="415"/>
      <c r="N193" s="595"/>
    </row>
    <row r="194" spans="1:14" s="61" customFormat="1" ht="15" customHeight="1">
      <c r="A194" s="120"/>
      <c r="B194" s="52" t="s">
        <v>237</v>
      </c>
      <c r="C194" s="43" t="s">
        <v>238</v>
      </c>
      <c r="D194" s="102">
        <v>168155</v>
      </c>
      <c r="E194" s="409">
        <v>110580.2</v>
      </c>
      <c r="F194" s="539">
        <f t="shared" si="30"/>
        <v>0.6576087538283132</v>
      </c>
      <c r="G194" s="549">
        <f t="shared" si="40"/>
        <v>0.006158803064086202</v>
      </c>
      <c r="H194" s="415">
        <f t="shared" si="41"/>
        <v>110580.2</v>
      </c>
      <c r="I194" s="409">
        <f>H194</f>
        <v>110580.2</v>
      </c>
      <c r="J194" s="412"/>
      <c r="K194" s="412"/>
      <c r="L194" s="415"/>
      <c r="M194" s="415"/>
      <c r="N194" s="595"/>
    </row>
    <row r="195" spans="1:14" s="61" customFormat="1" ht="15.75" customHeight="1">
      <c r="A195" s="120"/>
      <c r="B195" s="52" t="s">
        <v>239</v>
      </c>
      <c r="C195" s="43" t="s">
        <v>240</v>
      </c>
      <c r="D195" s="102">
        <v>151845</v>
      </c>
      <c r="E195" s="409">
        <v>151844.65</v>
      </c>
      <c r="F195" s="539">
        <f t="shared" si="30"/>
        <v>0.9999976950179459</v>
      </c>
      <c r="G195" s="549">
        <f t="shared" si="40"/>
        <v>0.008457041094925646</v>
      </c>
      <c r="H195" s="415">
        <f t="shared" si="41"/>
        <v>151844.65</v>
      </c>
      <c r="I195" s="409">
        <f>H195</f>
        <v>151844.65</v>
      </c>
      <c r="J195" s="412"/>
      <c r="K195" s="412"/>
      <c r="L195" s="415"/>
      <c r="M195" s="415"/>
      <c r="N195" s="595"/>
    </row>
    <row r="196" spans="1:14" s="61" customFormat="1" ht="15.75" customHeight="1">
      <c r="A196" s="120"/>
      <c r="B196" s="123" t="s">
        <v>146</v>
      </c>
      <c r="C196" s="43" t="s">
        <v>225</v>
      </c>
      <c r="D196" s="102">
        <v>10203</v>
      </c>
      <c r="E196" s="409">
        <v>5482.06</v>
      </c>
      <c r="F196" s="539">
        <f t="shared" si="30"/>
        <v>0.5372988336763698</v>
      </c>
      <c r="G196" s="549">
        <f t="shared" si="40"/>
        <v>0.00030532525647000464</v>
      </c>
      <c r="H196" s="415">
        <f t="shared" si="41"/>
        <v>5482.06</v>
      </c>
      <c r="I196" s="409"/>
      <c r="J196" s="412">
        <f>H196</f>
        <v>5482.06</v>
      </c>
      <c r="K196" s="412"/>
      <c r="L196" s="415"/>
      <c r="M196" s="415"/>
      <c r="N196" s="595"/>
    </row>
    <row r="197" spans="1:14" s="61" customFormat="1" ht="15.75" customHeight="1">
      <c r="A197" s="120"/>
      <c r="B197" s="52" t="s">
        <v>100</v>
      </c>
      <c r="C197" s="43" t="s">
        <v>101</v>
      </c>
      <c r="D197" s="102">
        <v>2000</v>
      </c>
      <c r="E197" s="409">
        <v>839.38</v>
      </c>
      <c r="F197" s="539">
        <f t="shared" si="30"/>
        <v>0.41969</v>
      </c>
      <c r="G197" s="549">
        <f t="shared" si="40"/>
        <v>4.6749563809187145E-05</v>
      </c>
      <c r="H197" s="415">
        <f t="shared" si="41"/>
        <v>839.38</v>
      </c>
      <c r="I197" s="409"/>
      <c r="J197" s="412">
        <f>H197</f>
        <v>839.38</v>
      </c>
      <c r="K197" s="412"/>
      <c r="L197" s="415"/>
      <c r="M197" s="415"/>
      <c r="N197" s="595"/>
    </row>
    <row r="198" spans="1:14" s="61" customFormat="1" ht="15.75" customHeight="1">
      <c r="A198" s="120"/>
      <c r="B198" s="52" t="s">
        <v>610</v>
      </c>
      <c r="C198" s="43" t="s">
        <v>611</v>
      </c>
      <c r="D198" s="102">
        <v>83023</v>
      </c>
      <c r="E198" s="409">
        <v>83022.64</v>
      </c>
      <c r="F198" s="539">
        <f t="shared" si="30"/>
        <v>0.9999956638521855</v>
      </c>
      <c r="G198" s="549">
        <f t="shared" si="40"/>
        <v>0.004623975084332689</v>
      </c>
      <c r="H198" s="415">
        <f t="shared" si="41"/>
        <v>83022.64</v>
      </c>
      <c r="I198" s="409"/>
      <c r="J198" s="412">
        <v>0</v>
      </c>
      <c r="K198" s="412"/>
      <c r="L198" s="415"/>
      <c r="M198" s="415"/>
      <c r="N198" s="595"/>
    </row>
    <row r="199" spans="1:14" s="61" customFormat="1" ht="15.75" customHeight="1">
      <c r="A199" s="120"/>
      <c r="B199" s="52" t="s">
        <v>102</v>
      </c>
      <c r="C199" s="43" t="s">
        <v>273</v>
      </c>
      <c r="D199" s="102">
        <v>116977</v>
      </c>
      <c r="E199" s="409">
        <v>73296.55</v>
      </c>
      <c r="F199" s="539">
        <f t="shared" si="30"/>
        <v>0.6265894150132078</v>
      </c>
      <c r="G199" s="549">
        <f t="shared" si="40"/>
        <v>0.004082277086919245</v>
      </c>
      <c r="H199" s="415">
        <f t="shared" si="41"/>
        <v>73296.55</v>
      </c>
      <c r="I199" s="409"/>
      <c r="J199" s="412"/>
      <c r="K199" s="412"/>
      <c r="L199" s="415"/>
      <c r="M199" s="415"/>
      <c r="N199" s="595"/>
    </row>
    <row r="200" spans="1:14" s="61" customFormat="1" ht="16.5" customHeight="1">
      <c r="A200" s="120"/>
      <c r="B200" s="52" t="s">
        <v>242</v>
      </c>
      <c r="C200" s="43" t="s">
        <v>243</v>
      </c>
      <c r="D200" s="102">
        <v>20000</v>
      </c>
      <c r="E200" s="409">
        <v>0</v>
      </c>
      <c r="F200" s="539">
        <f t="shared" si="30"/>
        <v>0</v>
      </c>
      <c r="G200" s="549">
        <f t="shared" si="40"/>
        <v>0</v>
      </c>
      <c r="H200" s="415">
        <f t="shared" si="41"/>
        <v>0</v>
      </c>
      <c r="I200" s="409"/>
      <c r="J200" s="412"/>
      <c r="K200" s="412"/>
      <c r="L200" s="415"/>
      <c r="M200" s="415"/>
      <c r="N200" s="595"/>
    </row>
    <row r="201" spans="1:14" s="61" customFormat="1" ht="15.75" customHeight="1">
      <c r="A201" s="120"/>
      <c r="B201" s="52" t="s">
        <v>104</v>
      </c>
      <c r="C201" s="43" t="s">
        <v>244</v>
      </c>
      <c r="D201" s="102">
        <v>28000</v>
      </c>
      <c r="E201" s="409">
        <v>14513.67</v>
      </c>
      <c r="F201" s="539">
        <f t="shared" si="30"/>
        <v>0.5183453571428571</v>
      </c>
      <c r="G201" s="549">
        <f t="shared" si="40"/>
        <v>0.0008083439464491471</v>
      </c>
      <c r="H201" s="415">
        <f t="shared" si="41"/>
        <v>14513.67</v>
      </c>
      <c r="I201" s="409"/>
      <c r="J201" s="412"/>
      <c r="K201" s="412"/>
      <c r="L201" s="415"/>
      <c r="M201" s="415"/>
      <c r="N201" s="595"/>
    </row>
    <row r="202" spans="1:14" s="61" customFormat="1" ht="17.25" customHeight="1">
      <c r="A202" s="120"/>
      <c r="B202" s="52" t="s">
        <v>106</v>
      </c>
      <c r="C202" s="43" t="s">
        <v>245</v>
      </c>
      <c r="D202" s="102">
        <v>20000</v>
      </c>
      <c r="E202" s="409">
        <v>9386.43</v>
      </c>
      <c r="F202" s="539">
        <f t="shared" si="30"/>
        <v>0.4693215</v>
      </c>
      <c r="G202" s="549">
        <f t="shared" si="40"/>
        <v>0.0005227805144576574</v>
      </c>
      <c r="H202" s="415">
        <f t="shared" si="41"/>
        <v>9386.43</v>
      </c>
      <c r="I202" s="409"/>
      <c r="J202" s="412"/>
      <c r="K202" s="412"/>
      <c r="L202" s="415"/>
      <c r="M202" s="415"/>
      <c r="N202" s="595"/>
    </row>
    <row r="203" spans="1:14" s="61" customFormat="1" ht="17.25" customHeight="1">
      <c r="A203" s="120"/>
      <c r="B203" s="52" t="s">
        <v>231</v>
      </c>
      <c r="C203" s="43" t="s">
        <v>232</v>
      </c>
      <c r="D203" s="102">
        <v>17500</v>
      </c>
      <c r="E203" s="409">
        <v>5895</v>
      </c>
      <c r="F203" s="539">
        <f t="shared" si="30"/>
        <v>0.33685714285714285</v>
      </c>
      <c r="G203" s="549">
        <f t="shared" si="40"/>
        <v>0.0003283240947546501</v>
      </c>
      <c r="H203" s="415">
        <f t="shared" si="41"/>
        <v>5895</v>
      </c>
      <c r="I203" s="409"/>
      <c r="J203" s="412"/>
      <c r="K203" s="412"/>
      <c r="L203" s="415"/>
      <c r="M203" s="415"/>
      <c r="N203" s="595"/>
    </row>
    <row r="204" spans="1:14" s="61" customFormat="1" ht="17.25" customHeight="1">
      <c r="A204" s="120"/>
      <c r="B204" s="52" t="s">
        <v>108</v>
      </c>
      <c r="C204" s="43" t="s">
        <v>246</v>
      </c>
      <c r="D204" s="102">
        <v>33670</v>
      </c>
      <c r="E204" s="409">
        <v>24162.23</v>
      </c>
      <c r="F204" s="539">
        <f t="shared" si="30"/>
        <v>0.7176189486189486</v>
      </c>
      <c r="G204" s="549">
        <f t="shared" si="40"/>
        <v>0.0013457238832915435</v>
      </c>
      <c r="H204" s="415">
        <f t="shared" si="41"/>
        <v>24162.23</v>
      </c>
      <c r="I204" s="409"/>
      <c r="J204" s="412"/>
      <c r="K204" s="412"/>
      <c r="L204" s="415"/>
      <c r="M204" s="415"/>
      <c r="N204" s="595"/>
    </row>
    <row r="205" spans="1:14" s="61" customFormat="1" ht="17.25" customHeight="1">
      <c r="A205" s="120"/>
      <c r="B205" s="52" t="s">
        <v>841</v>
      </c>
      <c r="C205" s="44" t="s">
        <v>842</v>
      </c>
      <c r="D205" s="102">
        <v>2000</v>
      </c>
      <c r="E205" s="409">
        <v>660</v>
      </c>
      <c r="F205" s="539">
        <f t="shared" si="30"/>
        <v>0.33</v>
      </c>
      <c r="G205" s="549">
        <f t="shared" si="40"/>
        <v>3.675893172825599E-05</v>
      </c>
      <c r="H205" s="415">
        <f t="shared" si="41"/>
        <v>660</v>
      </c>
      <c r="I205" s="409"/>
      <c r="J205" s="412"/>
      <c r="K205" s="412"/>
      <c r="L205" s="415"/>
      <c r="M205" s="415"/>
      <c r="N205" s="595"/>
    </row>
    <row r="206" spans="1:14" s="61" customFormat="1" ht="17.25" customHeight="1">
      <c r="A206" s="120"/>
      <c r="B206" s="52" t="s">
        <v>415</v>
      </c>
      <c r="C206" s="43" t="s">
        <v>946</v>
      </c>
      <c r="D206" s="102">
        <v>5000</v>
      </c>
      <c r="E206" s="409">
        <v>2479.54</v>
      </c>
      <c r="F206" s="539">
        <f t="shared" si="30"/>
        <v>0.495908</v>
      </c>
      <c r="G206" s="549">
        <f t="shared" si="40"/>
        <v>0.00013809885087496949</v>
      </c>
      <c r="H206" s="415">
        <f t="shared" si="41"/>
        <v>2479.54</v>
      </c>
      <c r="I206" s="409"/>
      <c r="J206" s="412"/>
      <c r="K206" s="412"/>
      <c r="L206" s="415"/>
      <c r="M206" s="415"/>
      <c r="N206" s="595"/>
    </row>
    <row r="207" spans="1:14" s="61" customFormat="1" ht="17.25" customHeight="1">
      <c r="A207" s="120"/>
      <c r="B207" s="52" t="s">
        <v>408</v>
      </c>
      <c r="C207" s="43" t="s">
        <v>947</v>
      </c>
      <c r="D207" s="102">
        <v>7300</v>
      </c>
      <c r="E207" s="409">
        <v>2628.13</v>
      </c>
      <c r="F207" s="539">
        <f t="shared" si="30"/>
        <v>0.3600178082191781</v>
      </c>
      <c r="G207" s="549">
        <f t="shared" si="40"/>
        <v>0.0001463746230954264</v>
      </c>
      <c r="H207" s="415">
        <f t="shared" si="41"/>
        <v>2628.13</v>
      </c>
      <c r="I207" s="409"/>
      <c r="J207" s="412"/>
      <c r="K207" s="412"/>
      <c r="L207" s="415"/>
      <c r="M207" s="415"/>
      <c r="N207" s="595"/>
    </row>
    <row r="208" spans="1:14" s="61" customFormat="1" ht="14.25" customHeight="1">
      <c r="A208" s="120"/>
      <c r="B208" s="52" t="s">
        <v>110</v>
      </c>
      <c r="C208" s="43" t="s">
        <v>111</v>
      </c>
      <c r="D208" s="102">
        <v>5000</v>
      </c>
      <c r="E208" s="409">
        <v>2772.06</v>
      </c>
      <c r="F208" s="539">
        <f t="shared" si="30"/>
        <v>0.554412</v>
      </c>
      <c r="G208" s="549">
        <f t="shared" si="40"/>
        <v>0.00015439085497974137</v>
      </c>
      <c r="H208" s="415">
        <f t="shared" si="41"/>
        <v>2772.06</v>
      </c>
      <c r="I208" s="409"/>
      <c r="J208" s="412"/>
      <c r="K208" s="412"/>
      <c r="L208" s="415"/>
      <c r="M208" s="415"/>
      <c r="N208" s="595"/>
    </row>
    <row r="209" spans="1:14" s="61" customFormat="1" ht="15.75" customHeight="1">
      <c r="A209" s="120"/>
      <c r="B209" s="52" t="s">
        <v>112</v>
      </c>
      <c r="C209" s="43" t="s">
        <v>113</v>
      </c>
      <c r="D209" s="102">
        <v>3644</v>
      </c>
      <c r="E209" s="409">
        <v>375.45</v>
      </c>
      <c r="F209" s="539">
        <f t="shared" si="30"/>
        <v>0.10303238199780461</v>
      </c>
      <c r="G209" s="549">
        <f t="shared" si="40"/>
        <v>2.091081957177835E-05</v>
      </c>
      <c r="H209" s="415">
        <f t="shared" si="41"/>
        <v>375.45</v>
      </c>
      <c r="I209" s="409"/>
      <c r="J209" s="412"/>
      <c r="K209" s="412"/>
      <c r="L209" s="415"/>
      <c r="M209" s="415"/>
      <c r="N209" s="595"/>
    </row>
    <row r="210" spans="1:14" s="61" customFormat="1" ht="12.75" customHeight="1">
      <c r="A210" s="120"/>
      <c r="B210" s="52" t="s">
        <v>114</v>
      </c>
      <c r="C210" s="43" t="s">
        <v>115</v>
      </c>
      <c r="D210" s="102">
        <v>2000</v>
      </c>
      <c r="E210" s="409">
        <v>2000.08</v>
      </c>
      <c r="F210" s="539">
        <f t="shared" si="30"/>
        <v>1.00004</v>
      </c>
      <c r="G210" s="549">
        <f t="shared" si="40"/>
        <v>0.0001113951578349246</v>
      </c>
      <c r="H210" s="415">
        <f t="shared" si="41"/>
        <v>2000.08</v>
      </c>
      <c r="I210" s="409"/>
      <c r="J210" s="412"/>
      <c r="K210" s="412"/>
      <c r="L210" s="415"/>
      <c r="M210" s="415"/>
      <c r="N210" s="595"/>
    </row>
    <row r="211" spans="1:14" s="61" customFormat="1" ht="14.25" customHeight="1">
      <c r="A211" s="120"/>
      <c r="B211" s="52" t="s">
        <v>230</v>
      </c>
      <c r="C211" s="43" t="s">
        <v>73</v>
      </c>
      <c r="D211" s="102">
        <v>13396</v>
      </c>
      <c r="E211" s="409">
        <v>6696</v>
      </c>
      <c r="F211" s="539">
        <f t="shared" si="30"/>
        <v>0.4998507017020006</v>
      </c>
      <c r="G211" s="549">
        <f t="shared" si="40"/>
        <v>0.00037293607098848807</v>
      </c>
      <c r="H211" s="415">
        <f t="shared" si="41"/>
        <v>6696</v>
      </c>
      <c r="I211" s="409"/>
      <c r="J211" s="412"/>
      <c r="K211" s="412"/>
      <c r="L211" s="415"/>
      <c r="M211" s="415"/>
      <c r="N211" s="595"/>
    </row>
    <row r="212" spans="1:14" s="61" customFormat="1" ht="14.25" customHeight="1">
      <c r="A212" s="120"/>
      <c r="B212" s="52" t="s">
        <v>249</v>
      </c>
      <c r="C212" s="43" t="s">
        <v>421</v>
      </c>
      <c r="D212" s="102">
        <v>160</v>
      </c>
      <c r="E212" s="409">
        <v>159.75</v>
      </c>
      <c r="F212" s="539">
        <f t="shared" si="30"/>
        <v>0.9984375</v>
      </c>
      <c r="G212" s="549">
        <f t="shared" si="40"/>
        <v>8.897332338771052E-06</v>
      </c>
      <c r="H212" s="415">
        <f t="shared" si="41"/>
        <v>159.75</v>
      </c>
      <c r="I212" s="409"/>
      <c r="J212" s="412"/>
      <c r="K212" s="412"/>
      <c r="L212" s="415"/>
      <c r="M212" s="415"/>
      <c r="N212" s="595"/>
    </row>
    <row r="213" spans="1:14" s="61" customFormat="1" ht="14.25" customHeight="1">
      <c r="A213" s="120"/>
      <c r="B213" s="52" t="s">
        <v>410</v>
      </c>
      <c r="C213" s="43" t="s">
        <v>413</v>
      </c>
      <c r="D213" s="102">
        <v>6000</v>
      </c>
      <c r="E213" s="409">
        <v>3116.34</v>
      </c>
      <c r="F213" s="539">
        <f t="shared" si="30"/>
        <v>0.51939</v>
      </c>
      <c r="G213" s="549">
        <f aca="true" t="shared" si="42" ref="G213:G244">E213/$E$695</f>
        <v>0.0001735656504576262</v>
      </c>
      <c r="H213" s="415">
        <f t="shared" si="41"/>
        <v>3116.34</v>
      </c>
      <c r="I213" s="409"/>
      <c r="J213" s="412"/>
      <c r="K213" s="412"/>
      <c r="L213" s="415"/>
      <c r="M213" s="415"/>
      <c r="N213" s="595"/>
    </row>
    <row r="214" spans="1:14" s="61" customFormat="1" ht="14.25" customHeight="1">
      <c r="A214" s="120"/>
      <c r="B214" s="52" t="s">
        <v>411</v>
      </c>
      <c r="C214" s="43" t="s">
        <v>414</v>
      </c>
      <c r="D214" s="102">
        <v>3000</v>
      </c>
      <c r="E214" s="409">
        <v>0</v>
      </c>
      <c r="F214" s="539">
        <f t="shared" si="30"/>
        <v>0</v>
      </c>
      <c r="G214" s="549">
        <f t="shared" si="42"/>
        <v>0</v>
      </c>
      <c r="H214" s="415">
        <f t="shared" si="41"/>
        <v>0</v>
      </c>
      <c r="I214" s="409"/>
      <c r="J214" s="412"/>
      <c r="K214" s="412"/>
      <c r="L214" s="415"/>
      <c r="M214" s="415"/>
      <c r="N214" s="595"/>
    </row>
    <row r="215" spans="1:14" s="61" customFormat="1" ht="14.25" customHeight="1">
      <c r="A215" s="120"/>
      <c r="B215" s="52" t="s">
        <v>92</v>
      </c>
      <c r="C215" s="43" t="s">
        <v>74</v>
      </c>
      <c r="D215" s="102">
        <v>619530</v>
      </c>
      <c r="E215" s="409">
        <v>0</v>
      </c>
      <c r="F215" s="539">
        <f t="shared" si="30"/>
        <v>0</v>
      </c>
      <c r="G215" s="549">
        <f t="shared" si="42"/>
        <v>0</v>
      </c>
      <c r="H215" s="415"/>
      <c r="I215" s="409"/>
      <c r="J215" s="412"/>
      <c r="K215" s="412"/>
      <c r="L215" s="415"/>
      <c r="M215" s="415"/>
      <c r="N215" s="597">
        <f>E215</f>
        <v>0</v>
      </c>
    </row>
    <row r="216" spans="1:14" s="61" customFormat="1" ht="14.25" customHeight="1">
      <c r="A216" s="638" t="s">
        <v>704</v>
      </c>
      <c r="B216" s="592"/>
      <c r="C216" s="587" t="s">
        <v>764</v>
      </c>
      <c r="D216" s="588">
        <f>SUM(D217:D219)</f>
        <v>1000</v>
      </c>
      <c r="E216" s="410">
        <f>SUM(E217:E219)</f>
        <v>0</v>
      </c>
      <c r="F216" s="575">
        <f>E216/D216</f>
        <v>0</v>
      </c>
      <c r="G216" s="575">
        <f t="shared" si="42"/>
        <v>0</v>
      </c>
      <c r="H216" s="410">
        <f>SUM(H217:H219)</f>
        <v>0</v>
      </c>
      <c r="I216" s="410">
        <f aca="true" t="shared" si="43" ref="I216:N216">SUM(I217:I219)</f>
        <v>0</v>
      </c>
      <c r="J216" s="410">
        <f t="shared" si="43"/>
        <v>0</v>
      </c>
      <c r="K216" s="410">
        <f t="shared" si="43"/>
        <v>0</v>
      </c>
      <c r="L216" s="410">
        <f t="shared" si="43"/>
        <v>0</v>
      </c>
      <c r="M216" s="410">
        <f t="shared" si="43"/>
        <v>0</v>
      </c>
      <c r="N216" s="422">
        <f t="shared" si="43"/>
        <v>0</v>
      </c>
    </row>
    <row r="217" spans="1:14" s="61" customFormat="1" ht="14.25" customHeight="1">
      <c r="A217" s="120"/>
      <c r="B217" s="52" t="s">
        <v>938</v>
      </c>
      <c r="C217" s="43" t="s">
        <v>875</v>
      </c>
      <c r="D217" s="102">
        <v>300</v>
      </c>
      <c r="E217" s="409">
        <v>0</v>
      </c>
      <c r="F217" s="539">
        <f>E217/D217</f>
        <v>0</v>
      </c>
      <c r="G217" s="549">
        <f t="shared" si="42"/>
        <v>0</v>
      </c>
      <c r="H217" s="415">
        <f>E217</f>
        <v>0</v>
      </c>
      <c r="I217" s="409"/>
      <c r="J217" s="412"/>
      <c r="K217" s="412"/>
      <c r="L217" s="415"/>
      <c r="M217" s="415"/>
      <c r="N217" s="597"/>
    </row>
    <row r="218" spans="1:14" s="61" customFormat="1" ht="14.25" customHeight="1">
      <c r="A218" s="120"/>
      <c r="B218" s="52" t="s">
        <v>102</v>
      </c>
      <c r="C218" s="44" t="s">
        <v>405</v>
      </c>
      <c r="D218" s="102">
        <v>200</v>
      </c>
      <c r="E218" s="409">
        <v>0</v>
      </c>
      <c r="F218" s="539">
        <f>E218/D218</f>
        <v>0</v>
      </c>
      <c r="G218" s="549">
        <f t="shared" si="42"/>
        <v>0</v>
      </c>
      <c r="H218" s="415">
        <f>E218</f>
        <v>0</v>
      </c>
      <c r="I218" s="409"/>
      <c r="J218" s="412"/>
      <c r="K218" s="412"/>
      <c r="L218" s="415"/>
      <c r="M218" s="415"/>
      <c r="N218" s="597"/>
    </row>
    <row r="219" spans="1:14" s="61" customFormat="1" ht="14.25" customHeight="1">
      <c r="A219" s="120"/>
      <c r="B219" s="52" t="s">
        <v>108</v>
      </c>
      <c r="C219" s="43" t="s">
        <v>246</v>
      </c>
      <c r="D219" s="102">
        <v>500</v>
      </c>
      <c r="E219" s="409">
        <v>0</v>
      </c>
      <c r="F219" s="539">
        <f>E219/D219</f>
        <v>0</v>
      </c>
      <c r="G219" s="549">
        <f t="shared" si="42"/>
        <v>0</v>
      </c>
      <c r="H219" s="415">
        <f>E219</f>
        <v>0</v>
      </c>
      <c r="I219" s="409"/>
      <c r="J219" s="412"/>
      <c r="K219" s="412"/>
      <c r="L219" s="415"/>
      <c r="M219" s="415"/>
      <c r="N219" s="597"/>
    </row>
    <row r="220" spans="1:14" s="577" customFormat="1" ht="18.75" customHeight="1">
      <c r="A220" s="638" t="s">
        <v>662</v>
      </c>
      <c r="B220" s="678"/>
      <c r="C220" s="677" t="s">
        <v>663</v>
      </c>
      <c r="D220" s="588">
        <f>SUM(D221:D231)</f>
        <v>53985</v>
      </c>
      <c r="E220" s="410">
        <f>SUM(E221:E231)</f>
        <v>28191.879999999997</v>
      </c>
      <c r="F220" s="575">
        <f t="shared" si="30"/>
        <v>0.5222169121052144</v>
      </c>
      <c r="G220" s="575">
        <f t="shared" si="42"/>
        <v>0.0015701566548654323</v>
      </c>
      <c r="H220" s="410">
        <f>SUM(H221:H231)</f>
        <v>28191.879999999997</v>
      </c>
      <c r="I220" s="410">
        <f aca="true" t="shared" si="44" ref="I220:N220">SUM(I221:I231)</f>
        <v>21711</v>
      </c>
      <c r="J220" s="410">
        <f t="shared" si="44"/>
        <v>3109</v>
      </c>
      <c r="K220" s="410">
        <f t="shared" si="44"/>
        <v>0</v>
      </c>
      <c r="L220" s="410">
        <f t="shared" si="44"/>
        <v>0</v>
      </c>
      <c r="M220" s="410">
        <f t="shared" si="44"/>
        <v>0</v>
      </c>
      <c r="N220" s="422">
        <f t="shared" si="44"/>
        <v>0</v>
      </c>
    </row>
    <row r="221" spans="1:14" s="61" customFormat="1" ht="15.75" customHeight="1">
      <c r="A221" s="120"/>
      <c r="B221" s="52" t="s">
        <v>95</v>
      </c>
      <c r="C221" s="43" t="s">
        <v>488</v>
      </c>
      <c r="D221" s="102">
        <v>33865</v>
      </c>
      <c r="E221" s="409">
        <v>19251</v>
      </c>
      <c r="F221" s="539">
        <f t="shared" si="30"/>
        <v>0.5684630149121512</v>
      </c>
      <c r="G221" s="549">
        <f t="shared" si="42"/>
        <v>0.0010721912040919032</v>
      </c>
      <c r="H221" s="415">
        <f>E221</f>
        <v>19251</v>
      </c>
      <c r="I221" s="409">
        <f>H221</f>
        <v>19251</v>
      </c>
      <c r="J221" s="412"/>
      <c r="K221" s="412"/>
      <c r="L221" s="415"/>
      <c r="M221" s="415"/>
      <c r="N221" s="597"/>
    </row>
    <row r="222" spans="1:14" s="61" customFormat="1" ht="20.25" customHeight="1">
      <c r="A222" s="120"/>
      <c r="B222" s="52" t="s">
        <v>98</v>
      </c>
      <c r="C222" s="43" t="s">
        <v>99</v>
      </c>
      <c r="D222" s="102">
        <v>2460</v>
      </c>
      <c r="E222" s="409">
        <v>2460</v>
      </c>
      <c r="F222" s="539">
        <f t="shared" si="30"/>
        <v>1</v>
      </c>
      <c r="G222" s="549">
        <f t="shared" si="42"/>
        <v>0.0001370105637144087</v>
      </c>
      <c r="H222" s="415">
        <f aca="true" t="shared" si="45" ref="H222:H231">E222</f>
        <v>2460</v>
      </c>
      <c r="I222" s="409">
        <f>H222</f>
        <v>2460</v>
      </c>
      <c r="J222" s="412"/>
      <c r="K222" s="412"/>
      <c r="L222" s="415"/>
      <c r="M222" s="415"/>
      <c r="N222" s="597"/>
    </row>
    <row r="223" spans="1:14" s="61" customFormat="1" ht="20.25" customHeight="1">
      <c r="A223" s="120"/>
      <c r="B223" s="52" t="s">
        <v>125</v>
      </c>
      <c r="C223" s="43" t="s">
        <v>126</v>
      </c>
      <c r="D223" s="102">
        <v>5090</v>
      </c>
      <c r="E223" s="409">
        <v>2681</v>
      </c>
      <c r="F223" s="539">
        <f t="shared" si="30"/>
        <v>0.5267190569744598</v>
      </c>
      <c r="G223" s="549">
        <f t="shared" si="42"/>
        <v>0.0001493192363082641</v>
      </c>
      <c r="H223" s="415">
        <f t="shared" si="45"/>
        <v>2681</v>
      </c>
      <c r="I223" s="409"/>
      <c r="J223" s="412">
        <f>H223</f>
        <v>2681</v>
      </c>
      <c r="K223" s="412"/>
      <c r="L223" s="415"/>
      <c r="M223" s="415"/>
      <c r="N223" s="597"/>
    </row>
    <row r="224" spans="1:14" s="61" customFormat="1" ht="18.75" customHeight="1">
      <c r="A224" s="120"/>
      <c r="B224" s="52" t="s">
        <v>100</v>
      </c>
      <c r="C224" s="43" t="s">
        <v>101</v>
      </c>
      <c r="D224" s="102">
        <v>830</v>
      </c>
      <c r="E224" s="409">
        <v>428</v>
      </c>
      <c r="F224" s="539">
        <f t="shared" si="30"/>
        <v>0.5156626506024097</v>
      </c>
      <c r="G224" s="549">
        <f t="shared" si="42"/>
        <v>2.3837610272262977E-05</v>
      </c>
      <c r="H224" s="415">
        <f t="shared" si="45"/>
        <v>428</v>
      </c>
      <c r="I224" s="409"/>
      <c r="J224" s="412">
        <f>H224</f>
        <v>428</v>
      </c>
      <c r="K224" s="412"/>
      <c r="L224" s="415"/>
      <c r="M224" s="415"/>
      <c r="N224" s="597"/>
    </row>
    <row r="225" spans="1:14" s="61" customFormat="1" ht="19.5" customHeight="1">
      <c r="A225" s="120"/>
      <c r="B225" s="52" t="s">
        <v>102</v>
      </c>
      <c r="C225" s="44" t="s">
        <v>405</v>
      </c>
      <c r="D225" s="102">
        <v>3440</v>
      </c>
      <c r="E225" s="409">
        <v>353</v>
      </c>
      <c r="F225" s="539">
        <f t="shared" si="30"/>
        <v>0.10261627906976745</v>
      </c>
      <c r="G225" s="549">
        <f t="shared" si="42"/>
        <v>1.9660458939506615E-05</v>
      </c>
      <c r="H225" s="415">
        <f t="shared" si="45"/>
        <v>353</v>
      </c>
      <c r="I225" s="409"/>
      <c r="J225" s="412"/>
      <c r="K225" s="412"/>
      <c r="L225" s="415"/>
      <c r="M225" s="415"/>
      <c r="N225" s="597"/>
    </row>
    <row r="226" spans="1:14" s="61" customFormat="1" ht="19.5" customHeight="1">
      <c r="A226" s="120"/>
      <c r="B226" s="52" t="s">
        <v>108</v>
      </c>
      <c r="C226" s="43" t="s">
        <v>246</v>
      </c>
      <c r="D226" s="102">
        <v>3100</v>
      </c>
      <c r="E226" s="409">
        <v>58.44</v>
      </c>
      <c r="F226" s="539">
        <f t="shared" si="30"/>
        <v>0.018851612903225807</v>
      </c>
      <c r="G226" s="549">
        <f t="shared" si="42"/>
        <v>3.2548363184837574E-06</v>
      </c>
      <c r="H226" s="415">
        <f t="shared" si="45"/>
        <v>58.44</v>
      </c>
      <c r="I226" s="409"/>
      <c r="J226" s="412"/>
      <c r="K226" s="412"/>
      <c r="L226" s="415"/>
      <c r="M226" s="415"/>
      <c r="N226" s="597"/>
    </row>
    <row r="227" spans="1:14" s="61" customFormat="1" ht="17.25" customHeight="1">
      <c r="A227" s="120"/>
      <c r="B227" s="52" t="s">
        <v>110</v>
      </c>
      <c r="C227" s="43" t="s">
        <v>111</v>
      </c>
      <c r="D227" s="102">
        <v>1000</v>
      </c>
      <c r="E227" s="409">
        <v>258.44</v>
      </c>
      <c r="F227" s="539">
        <f t="shared" si="30"/>
        <v>0.25844</v>
      </c>
      <c r="G227" s="549">
        <f t="shared" si="42"/>
        <v>1.4393906539167392E-05</v>
      </c>
      <c r="H227" s="415">
        <f t="shared" si="45"/>
        <v>258.44</v>
      </c>
      <c r="I227" s="409"/>
      <c r="J227" s="412"/>
      <c r="K227" s="412"/>
      <c r="L227" s="415"/>
      <c r="M227" s="415"/>
      <c r="N227" s="597"/>
    </row>
    <row r="228" spans="1:14" s="61" customFormat="1" ht="18" customHeight="1">
      <c r="A228" s="120"/>
      <c r="B228" s="52" t="s">
        <v>114</v>
      </c>
      <c r="C228" s="43" t="s">
        <v>115</v>
      </c>
      <c r="D228" s="102">
        <v>1000</v>
      </c>
      <c r="E228" s="409">
        <v>750</v>
      </c>
      <c r="F228" s="539">
        <f t="shared" si="30"/>
        <v>0.75</v>
      </c>
      <c r="G228" s="549">
        <f t="shared" si="42"/>
        <v>4.1771513327563626E-05</v>
      </c>
      <c r="H228" s="415">
        <f t="shared" si="45"/>
        <v>750</v>
      </c>
      <c r="I228" s="409"/>
      <c r="J228" s="412"/>
      <c r="K228" s="412"/>
      <c r="L228" s="415"/>
      <c r="M228" s="415"/>
      <c r="N228" s="597"/>
    </row>
    <row r="229" spans="1:14" s="61" customFormat="1" ht="17.25" customHeight="1">
      <c r="A229" s="120"/>
      <c r="B229" s="52" t="s">
        <v>409</v>
      </c>
      <c r="C229" s="43" t="s">
        <v>1050</v>
      </c>
      <c r="D229" s="102">
        <v>1700</v>
      </c>
      <c r="E229" s="409">
        <v>475.8</v>
      </c>
      <c r="F229" s="539">
        <f t="shared" si="30"/>
        <v>0.27988235294117647</v>
      </c>
      <c r="G229" s="549">
        <f t="shared" si="42"/>
        <v>2.6499848055006365E-05</v>
      </c>
      <c r="H229" s="415">
        <f t="shared" si="45"/>
        <v>475.8</v>
      </c>
      <c r="I229" s="409"/>
      <c r="J229" s="412"/>
      <c r="K229" s="412"/>
      <c r="L229" s="415"/>
      <c r="M229" s="415"/>
      <c r="N229" s="597"/>
    </row>
    <row r="230" spans="1:14" s="61" customFormat="1" ht="17.25" customHeight="1">
      <c r="A230" s="120"/>
      <c r="B230" s="52" t="s">
        <v>410</v>
      </c>
      <c r="C230" s="43" t="s">
        <v>413</v>
      </c>
      <c r="D230" s="102">
        <v>500</v>
      </c>
      <c r="E230" s="409">
        <v>500.2</v>
      </c>
      <c r="F230" s="539">
        <f t="shared" si="30"/>
        <v>1.0004</v>
      </c>
      <c r="G230" s="549">
        <f t="shared" si="42"/>
        <v>2.7858814621929767E-05</v>
      </c>
      <c r="H230" s="415">
        <f t="shared" si="45"/>
        <v>500.2</v>
      </c>
      <c r="I230" s="409"/>
      <c r="J230" s="412"/>
      <c r="K230" s="412"/>
      <c r="L230" s="415"/>
      <c r="M230" s="415"/>
      <c r="N230" s="597"/>
    </row>
    <row r="231" spans="1:14" s="61" customFormat="1" ht="17.25" customHeight="1">
      <c r="A231" s="120"/>
      <c r="B231" s="52" t="s">
        <v>411</v>
      </c>
      <c r="C231" s="43" t="s">
        <v>414</v>
      </c>
      <c r="D231" s="102">
        <v>1000</v>
      </c>
      <c r="E231" s="409">
        <v>976</v>
      </c>
      <c r="F231" s="539">
        <f t="shared" si="30"/>
        <v>0.976</v>
      </c>
      <c r="G231" s="549">
        <f t="shared" si="42"/>
        <v>5.435866267693613E-05</v>
      </c>
      <c r="H231" s="415">
        <f t="shared" si="45"/>
        <v>976</v>
      </c>
      <c r="I231" s="409"/>
      <c r="J231" s="412"/>
      <c r="K231" s="412"/>
      <c r="L231" s="415"/>
      <c r="M231" s="415"/>
      <c r="N231" s="597"/>
    </row>
    <row r="232" spans="1:14" s="61" customFormat="1" ht="20.25" customHeight="1">
      <c r="A232" s="116" t="s">
        <v>260</v>
      </c>
      <c r="B232" s="124"/>
      <c r="C232" s="76" t="s">
        <v>669</v>
      </c>
      <c r="D232" s="159">
        <f>D233</f>
        <v>903245</v>
      </c>
      <c r="E232" s="408">
        <f>E233</f>
        <v>285938.18</v>
      </c>
      <c r="F232" s="674">
        <f t="shared" si="30"/>
        <v>0.31656768650809025</v>
      </c>
      <c r="G232" s="674">
        <f t="shared" si="42"/>
        <v>0.015925427328972383</v>
      </c>
      <c r="H232" s="417">
        <f t="shared" si="41"/>
        <v>285938.18</v>
      </c>
      <c r="I232" s="417">
        <f aca="true" t="shared" si="46" ref="I232:N232">I233</f>
        <v>0</v>
      </c>
      <c r="J232" s="417">
        <f t="shared" si="46"/>
        <v>0</v>
      </c>
      <c r="K232" s="417">
        <f t="shared" si="46"/>
        <v>0</v>
      </c>
      <c r="L232" s="417">
        <f t="shared" si="46"/>
        <v>285938.18</v>
      </c>
      <c r="M232" s="417">
        <f t="shared" si="46"/>
        <v>0</v>
      </c>
      <c r="N232" s="418">
        <f t="shared" si="46"/>
        <v>0</v>
      </c>
    </row>
    <row r="233" spans="1:14" s="61" customFormat="1" ht="23.25" customHeight="1">
      <c r="A233" s="118" t="s">
        <v>261</v>
      </c>
      <c r="B233" s="114"/>
      <c r="C233" s="89" t="s">
        <v>668</v>
      </c>
      <c r="D233" s="283">
        <f>SUM(D234:D235)</f>
        <v>903245</v>
      </c>
      <c r="E233" s="407">
        <f>SUM(E234:E235)</f>
        <v>285938.18</v>
      </c>
      <c r="F233" s="575">
        <f t="shared" si="30"/>
        <v>0.31656768650809025</v>
      </c>
      <c r="G233" s="575">
        <f t="shared" si="42"/>
        <v>0.015925427328972383</v>
      </c>
      <c r="H233" s="410">
        <f aca="true" t="shared" si="47" ref="H233:N233">SUM(H234:H235)</f>
        <v>285938.18</v>
      </c>
      <c r="I233" s="410">
        <f t="shared" si="47"/>
        <v>0</v>
      </c>
      <c r="J233" s="410">
        <f t="shared" si="47"/>
        <v>0</v>
      </c>
      <c r="K233" s="410">
        <f t="shared" si="47"/>
        <v>0</v>
      </c>
      <c r="L233" s="410">
        <f t="shared" si="47"/>
        <v>285938.18</v>
      </c>
      <c r="M233" s="410">
        <f t="shared" si="47"/>
        <v>0</v>
      </c>
      <c r="N233" s="422">
        <f t="shared" si="47"/>
        <v>0</v>
      </c>
    </row>
    <row r="234" spans="1:14" s="61" customFormat="1" ht="23.25" customHeight="1">
      <c r="A234" s="125"/>
      <c r="B234" s="122" t="s">
        <v>664</v>
      </c>
      <c r="C234" s="43" t="s">
        <v>665</v>
      </c>
      <c r="D234" s="284">
        <v>10000</v>
      </c>
      <c r="E234" s="415">
        <v>0</v>
      </c>
      <c r="F234" s="539">
        <f t="shared" si="30"/>
        <v>0</v>
      </c>
      <c r="G234" s="549">
        <f t="shared" si="42"/>
        <v>0</v>
      </c>
      <c r="H234" s="415">
        <f t="shared" si="41"/>
        <v>0</v>
      </c>
      <c r="I234" s="415"/>
      <c r="J234" s="415"/>
      <c r="K234" s="415"/>
      <c r="L234" s="415">
        <f>H234</f>
        <v>0</v>
      </c>
      <c r="M234" s="415"/>
      <c r="N234" s="595"/>
    </row>
    <row r="235" spans="1:14" s="61" customFormat="1" ht="18.75" customHeight="1">
      <c r="A235" s="120"/>
      <c r="B235" s="52" t="s">
        <v>262</v>
      </c>
      <c r="C235" s="43" t="s">
        <v>666</v>
      </c>
      <c r="D235" s="102">
        <v>893245</v>
      </c>
      <c r="E235" s="409">
        <v>285938.18</v>
      </c>
      <c r="F235" s="539">
        <f t="shared" si="30"/>
        <v>0.3201117050753153</v>
      </c>
      <c r="G235" s="549">
        <f t="shared" si="42"/>
        <v>0.015925427328972383</v>
      </c>
      <c r="H235" s="415">
        <f t="shared" si="41"/>
        <v>285938.18</v>
      </c>
      <c r="I235" s="409"/>
      <c r="J235" s="412"/>
      <c r="K235" s="413"/>
      <c r="L235" s="415">
        <f>H235</f>
        <v>285938.18</v>
      </c>
      <c r="M235" s="415"/>
      <c r="N235" s="595"/>
    </row>
    <row r="236" spans="1:14" s="61" customFormat="1" ht="17.25" customHeight="1">
      <c r="A236" s="116" t="s">
        <v>263</v>
      </c>
      <c r="B236" s="124"/>
      <c r="C236" s="76" t="s">
        <v>264</v>
      </c>
      <c r="D236" s="159">
        <f>D237</f>
        <v>416266</v>
      </c>
      <c r="E236" s="408">
        <f>E237</f>
        <v>0</v>
      </c>
      <c r="F236" s="674">
        <f t="shared" si="30"/>
        <v>0</v>
      </c>
      <c r="G236" s="674">
        <f t="shared" si="42"/>
        <v>0</v>
      </c>
      <c r="H236" s="417">
        <f t="shared" si="41"/>
        <v>0</v>
      </c>
      <c r="I236" s="408">
        <f aca="true" t="shared" si="48" ref="I236:N236">I237</f>
        <v>0</v>
      </c>
      <c r="J236" s="408">
        <f t="shared" si="48"/>
        <v>0</v>
      </c>
      <c r="K236" s="408">
        <f t="shared" si="48"/>
        <v>0</v>
      </c>
      <c r="L236" s="408">
        <f t="shared" si="48"/>
        <v>0</v>
      </c>
      <c r="M236" s="408">
        <f t="shared" si="48"/>
        <v>0</v>
      </c>
      <c r="N236" s="414">
        <f t="shared" si="48"/>
        <v>0</v>
      </c>
    </row>
    <row r="237" spans="1:14" s="61" customFormat="1" ht="16.5" customHeight="1">
      <c r="A237" s="118" t="s">
        <v>265</v>
      </c>
      <c r="B237" s="114"/>
      <c r="C237" s="89" t="s">
        <v>266</v>
      </c>
      <c r="D237" s="283">
        <f>D238+D239</f>
        <v>416266</v>
      </c>
      <c r="E237" s="407">
        <f>E238+E239</f>
        <v>0</v>
      </c>
      <c r="F237" s="575">
        <f t="shared" si="30"/>
        <v>0</v>
      </c>
      <c r="G237" s="575">
        <f t="shared" si="42"/>
        <v>0</v>
      </c>
      <c r="H237" s="410">
        <f t="shared" si="41"/>
        <v>0</v>
      </c>
      <c r="I237" s="410">
        <f aca="true" t="shared" si="49" ref="I237:N237">I238+I239</f>
        <v>0</v>
      </c>
      <c r="J237" s="407">
        <f t="shared" si="49"/>
        <v>0</v>
      </c>
      <c r="K237" s="407">
        <f t="shared" si="49"/>
        <v>0</v>
      </c>
      <c r="L237" s="407">
        <f t="shared" si="49"/>
        <v>0</v>
      </c>
      <c r="M237" s="407">
        <f t="shared" si="49"/>
        <v>0</v>
      </c>
      <c r="N237" s="411">
        <f t="shared" si="49"/>
        <v>0</v>
      </c>
    </row>
    <row r="238" spans="1:14" s="61" customFormat="1" ht="16.5" customHeight="1">
      <c r="A238" s="120"/>
      <c r="B238" s="52" t="s">
        <v>267</v>
      </c>
      <c r="C238" s="43" t="s">
        <v>667</v>
      </c>
      <c r="D238" s="102">
        <v>1000</v>
      </c>
      <c r="E238" s="409">
        <v>0</v>
      </c>
      <c r="F238" s="539">
        <f t="shared" si="30"/>
        <v>0</v>
      </c>
      <c r="G238" s="549">
        <f t="shared" si="42"/>
        <v>0</v>
      </c>
      <c r="H238" s="415">
        <f t="shared" si="41"/>
        <v>0</v>
      </c>
      <c r="I238" s="409"/>
      <c r="J238" s="412"/>
      <c r="K238" s="413"/>
      <c r="L238" s="415"/>
      <c r="M238" s="415"/>
      <c r="N238" s="595"/>
    </row>
    <row r="239" spans="1:14" s="61" customFormat="1" ht="16.5" customHeight="1">
      <c r="A239" s="120"/>
      <c r="B239" s="52" t="s">
        <v>267</v>
      </c>
      <c r="C239" s="43" t="s">
        <v>268</v>
      </c>
      <c r="D239" s="102">
        <v>415266</v>
      </c>
      <c r="E239" s="409">
        <v>0</v>
      </c>
      <c r="F239" s="539">
        <f t="shared" si="30"/>
        <v>0</v>
      </c>
      <c r="G239" s="549">
        <f t="shared" si="42"/>
        <v>0</v>
      </c>
      <c r="H239" s="415">
        <f t="shared" si="41"/>
        <v>0</v>
      </c>
      <c r="I239" s="409"/>
      <c r="J239" s="412"/>
      <c r="K239" s="413"/>
      <c r="L239" s="415"/>
      <c r="M239" s="415"/>
      <c r="N239" s="595"/>
    </row>
    <row r="240" spans="1:14" s="61" customFormat="1" ht="18" customHeight="1">
      <c r="A240" s="116" t="s">
        <v>269</v>
      </c>
      <c r="B240" s="124"/>
      <c r="C240" s="86" t="s">
        <v>270</v>
      </c>
      <c r="D240" s="159">
        <f>D241+D258+D260+D274+D296+D306+D368+D382+D391+D405+D434</f>
        <v>14763940</v>
      </c>
      <c r="E240" s="408">
        <f>E241+E258+E260+E274+E296+E306+E368+E382+E391+E405+E434</f>
        <v>7338208.149999999</v>
      </c>
      <c r="F240" s="674">
        <f t="shared" si="30"/>
        <v>0.4970358962444984</v>
      </c>
      <c r="G240" s="674">
        <f t="shared" si="42"/>
        <v>0.40870407938421466</v>
      </c>
      <c r="H240" s="408">
        <f>H241+H258+H260+H274+H296+H306+H368+H382+H391+H405+H434</f>
        <v>7338208.149999999</v>
      </c>
      <c r="I240" s="408">
        <f aca="true" t="shared" si="50" ref="I240:N240">I241+I258+I260+I274+I296+I306+I368+I382+I391+I405+I434</f>
        <v>4145180.93</v>
      </c>
      <c r="J240" s="408">
        <f t="shared" si="50"/>
        <v>710176.6499999999</v>
      </c>
      <c r="K240" s="408">
        <f t="shared" si="50"/>
        <v>1139304</v>
      </c>
      <c r="L240" s="408">
        <f t="shared" si="50"/>
        <v>0</v>
      </c>
      <c r="M240" s="408">
        <f t="shared" si="50"/>
        <v>0</v>
      </c>
      <c r="N240" s="414">
        <f t="shared" si="50"/>
        <v>0</v>
      </c>
    </row>
    <row r="241" spans="1:14" s="61" customFormat="1" ht="16.5" customHeight="1">
      <c r="A241" s="118" t="s">
        <v>271</v>
      </c>
      <c r="B241" s="114"/>
      <c r="C241" s="89" t="s">
        <v>272</v>
      </c>
      <c r="D241" s="283">
        <f>SUM(D242:D257)</f>
        <v>1338622</v>
      </c>
      <c r="E241" s="407">
        <f>SUM(E242:E257)</f>
        <v>697617.86</v>
      </c>
      <c r="F241" s="575">
        <f t="shared" si="30"/>
        <v>0.5211462683266822</v>
      </c>
      <c r="G241" s="575">
        <f t="shared" si="42"/>
        <v>0.03885407164871522</v>
      </c>
      <c r="H241" s="410">
        <f aca="true" t="shared" si="51" ref="H241:N241">SUM(H242:H257)</f>
        <v>697617.86</v>
      </c>
      <c r="I241" s="410">
        <f t="shared" si="51"/>
        <v>229716.03999999998</v>
      </c>
      <c r="J241" s="410">
        <f t="shared" si="51"/>
        <v>33850.22</v>
      </c>
      <c r="K241" s="410">
        <f t="shared" si="51"/>
        <v>379933</v>
      </c>
      <c r="L241" s="410">
        <f t="shared" si="51"/>
        <v>0</v>
      </c>
      <c r="M241" s="410">
        <f t="shared" si="51"/>
        <v>0</v>
      </c>
      <c r="N241" s="422">
        <f t="shared" si="51"/>
        <v>0</v>
      </c>
    </row>
    <row r="242" spans="1:14" s="61" customFormat="1" ht="21.75" customHeight="1">
      <c r="A242" s="121"/>
      <c r="B242" s="52" t="s">
        <v>276</v>
      </c>
      <c r="C242" s="43" t="s">
        <v>670</v>
      </c>
      <c r="D242" s="657">
        <v>661890</v>
      </c>
      <c r="E242" s="662">
        <v>379933</v>
      </c>
      <c r="F242" s="663">
        <f t="shared" si="30"/>
        <v>0.5740122981160012</v>
      </c>
      <c r="G242" s="663">
        <f t="shared" si="42"/>
        <v>0.021160501830774975</v>
      </c>
      <c r="H242" s="415">
        <f t="shared" si="41"/>
        <v>379933</v>
      </c>
      <c r="I242" s="662"/>
      <c r="J242" s="662"/>
      <c r="K242" s="662">
        <f>H242</f>
        <v>379933</v>
      </c>
      <c r="L242" s="662"/>
      <c r="M242" s="662"/>
      <c r="N242" s="682"/>
    </row>
    <row r="243" spans="1:14" s="61" customFormat="1" ht="15" customHeight="1">
      <c r="A243" s="121"/>
      <c r="B243" s="52" t="s">
        <v>95</v>
      </c>
      <c r="C243" s="43" t="s">
        <v>488</v>
      </c>
      <c r="D243" s="102">
        <v>428776</v>
      </c>
      <c r="E243" s="409">
        <v>198923.49</v>
      </c>
      <c r="F243" s="539">
        <f t="shared" si="30"/>
        <v>0.4639333591432356</v>
      </c>
      <c r="G243" s="549">
        <f t="shared" si="42"/>
        <v>0.011079113618267293</v>
      </c>
      <c r="H243" s="415">
        <f t="shared" si="41"/>
        <v>198923.49</v>
      </c>
      <c r="I243" s="409">
        <f>H243</f>
        <v>198923.49</v>
      </c>
      <c r="J243" s="412"/>
      <c r="K243" s="413"/>
      <c r="L243" s="415"/>
      <c r="M243" s="415"/>
      <c r="N243" s="595"/>
    </row>
    <row r="244" spans="1:14" s="61" customFormat="1" ht="15.75" customHeight="1">
      <c r="A244" s="121"/>
      <c r="B244" s="52" t="s">
        <v>98</v>
      </c>
      <c r="C244" s="43" t="s">
        <v>99</v>
      </c>
      <c r="D244" s="102">
        <v>30793</v>
      </c>
      <c r="E244" s="409">
        <v>30792.55</v>
      </c>
      <c r="F244" s="539">
        <f t="shared" si="30"/>
        <v>0.9999853862890916</v>
      </c>
      <c r="G244" s="549">
        <f t="shared" si="42"/>
        <v>0.001715001883619559</v>
      </c>
      <c r="H244" s="415">
        <f t="shared" si="41"/>
        <v>30792.55</v>
      </c>
      <c r="I244" s="409">
        <f>H244</f>
        <v>30792.55</v>
      </c>
      <c r="J244" s="412"/>
      <c r="K244" s="413"/>
      <c r="L244" s="415"/>
      <c r="M244" s="415"/>
      <c r="N244" s="595"/>
    </row>
    <row r="245" spans="1:14" s="61" customFormat="1" ht="15" customHeight="1">
      <c r="A245" s="121"/>
      <c r="B245" s="123" t="s">
        <v>146</v>
      </c>
      <c r="C245" s="43" t="s">
        <v>126</v>
      </c>
      <c r="D245" s="102">
        <v>75435</v>
      </c>
      <c r="E245" s="409">
        <v>28622.84</v>
      </c>
      <c r="F245" s="539">
        <f t="shared" si="30"/>
        <v>0.3794371313050971</v>
      </c>
      <c r="G245" s="549">
        <f aca="true" t="shared" si="52" ref="G245:G276">E245/$E$695</f>
        <v>0.0015941591233769616</v>
      </c>
      <c r="H245" s="415">
        <f t="shared" si="41"/>
        <v>28622.84</v>
      </c>
      <c r="I245" s="409"/>
      <c r="J245" s="412">
        <f>H245</f>
        <v>28622.84</v>
      </c>
      <c r="K245" s="413"/>
      <c r="L245" s="415"/>
      <c r="M245" s="415"/>
      <c r="N245" s="595"/>
    </row>
    <row r="246" spans="1:14" s="61" customFormat="1" ht="15" customHeight="1">
      <c r="A246" s="121"/>
      <c r="B246" s="123" t="s">
        <v>100</v>
      </c>
      <c r="C246" s="43" t="s">
        <v>101</v>
      </c>
      <c r="D246" s="102">
        <v>11749</v>
      </c>
      <c r="E246" s="409">
        <v>5227.38</v>
      </c>
      <c r="F246" s="539">
        <f t="shared" si="30"/>
        <v>0.4449212698953102</v>
      </c>
      <c r="G246" s="549">
        <f t="shared" si="52"/>
        <v>0.0002911407644509861</v>
      </c>
      <c r="H246" s="415">
        <f t="shared" si="41"/>
        <v>5227.38</v>
      </c>
      <c r="I246" s="409"/>
      <c r="J246" s="412">
        <f>H246</f>
        <v>5227.38</v>
      </c>
      <c r="K246" s="413"/>
      <c r="L246" s="415"/>
      <c r="M246" s="415"/>
      <c r="N246" s="595"/>
    </row>
    <row r="247" spans="1:14" s="61" customFormat="1" ht="14.25" customHeight="1">
      <c r="A247" s="121"/>
      <c r="B247" s="123" t="s">
        <v>839</v>
      </c>
      <c r="C247" s="43" t="s">
        <v>840</v>
      </c>
      <c r="D247" s="102">
        <v>4000</v>
      </c>
      <c r="E247" s="409">
        <v>0</v>
      </c>
      <c r="F247" s="539">
        <f t="shared" si="30"/>
        <v>0</v>
      </c>
      <c r="G247" s="549">
        <f t="shared" si="52"/>
        <v>0</v>
      </c>
      <c r="H247" s="415">
        <f t="shared" si="41"/>
        <v>0</v>
      </c>
      <c r="I247" s="409">
        <f>H247</f>
        <v>0</v>
      </c>
      <c r="J247" s="412"/>
      <c r="K247" s="413"/>
      <c r="L247" s="415"/>
      <c r="M247" s="415"/>
      <c r="N247" s="595"/>
    </row>
    <row r="248" spans="1:14" s="61" customFormat="1" ht="15" customHeight="1">
      <c r="A248" s="121"/>
      <c r="B248" s="123" t="s">
        <v>102</v>
      </c>
      <c r="C248" s="44" t="s">
        <v>405</v>
      </c>
      <c r="D248" s="102">
        <v>61855</v>
      </c>
      <c r="E248" s="409">
        <v>20289.17</v>
      </c>
      <c r="F248" s="539">
        <f t="shared" si="30"/>
        <v>0.3280118017945194</v>
      </c>
      <c r="G248" s="549">
        <f t="shared" si="52"/>
        <v>0.0011300124467469386</v>
      </c>
      <c r="H248" s="415">
        <f t="shared" si="41"/>
        <v>20289.17</v>
      </c>
      <c r="I248" s="409"/>
      <c r="J248" s="412"/>
      <c r="K248" s="413"/>
      <c r="L248" s="415"/>
      <c r="M248" s="415"/>
      <c r="N248" s="595"/>
    </row>
    <row r="249" spans="1:14" s="61" customFormat="1" ht="13.5" customHeight="1">
      <c r="A249" s="121"/>
      <c r="B249" s="123" t="s">
        <v>104</v>
      </c>
      <c r="C249" s="44" t="s">
        <v>244</v>
      </c>
      <c r="D249" s="102">
        <v>11880</v>
      </c>
      <c r="E249" s="409">
        <v>7006.82</v>
      </c>
      <c r="F249" s="539">
        <f t="shared" si="30"/>
        <v>0.5897996632996633</v>
      </c>
      <c r="G249" s="549">
        <f t="shared" si="52"/>
        <v>0.0003902473000184525</v>
      </c>
      <c r="H249" s="415">
        <f t="shared" si="41"/>
        <v>7006.82</v>
      </c>
      <c r="I249" s="409"/>
      <c r="J249" s="412"/>
      <c r="K249" s="413"/>
      <c r="L249" s="415"/>
      <c r="M249" s="415"/>
      <c r="N249" s="595"/>
    </row>
    <row r="250" spans="1:14" s="61" customFormat="1" ht="13.5" customHeight="1">
      <c r="A250" s="121"/>
      <c r="B250" s="123" t="s">
        <v>231</v>
      </c>
      <c r="C250" s="43" t="s">
        <v>232</v>
      </c>
      <c r="D250" s="102">
        <v>2000</v>
      </c>
      <c r="E250" s="409">
        <v>0</v>
      </c>
      <c r="F250" s="539">
        <f t="shared" si="30"/>
        <v>0</v>
      </c>
      <c r="G250" s="549">
        <f t="shared" si="52"/>
        <v>0</v>
      </c>
      <c r="H250" s="415">
        <f t="shared" si="41"/>
        <v>0</v>
      </c>
      <c r="I250" s="409"/>
      <c r="J250" s="412"/>
      <c r="K250" s="413"/>
      <c r="L250" s="415"/>
      <c r="M250" s="415"/>
      <c r="N250" s="595"/>
    </row>
    <row r="251" spans="1:14" s="61" customFormat="1" ht="14.25" customHeight="1">
      <c r="A251" s="121"/>
      <c r="B251" s="123" t="s">
        <v>108</v>
      </c>
      <c r="C251" s="43" t="s">
        <v>246</v>
      </c>
      <c r="D251" s="102">
        <v>12672</v>
      </c>
      <c r="E251" s="409">
        <v>2705.44</v>
      </c>
      <c r="F251" s="539">
        <f t="shared" si="30"/>
        <v>0.21349747474747474</v>
      </c>
      <c r="G251" s="549">
        <f t="shared" si="52"/>
        <v>0.00015068043068923166</v>
      </c>
      <c r="H251" s="415">
        <f t="shared" si="41"/>
        <v>2705.44</v>
      </c>
      <c r="I251" s="409"/>
      <c r="J251" s="412"/>
      <c r="K251" s="413"/>
      <c r="L251" s="415"/>
      <c r="M251" s="415"/>
      <c r="N251" s="595"/>
    </row>
    <row r="252" spans="1:14" s="61" customFormat="1" ht="14.25" customHeight="1">
      <c r="A252" s="121"/>
      <c r="B252" s="123" t="s">
        <v>841</v>
      </c>
      <c r="C252" s="43" t="s">
        <v>842</v>
      </c>
      <c r="D252" s="102">
        <v>515</v>
      </c>
      <c r="E252" s="409">
        <v>113.55</v>
      </c>
      <c r="F252" s="539">
        <f t="shared" si="30"/>
        <v>0.22048543689320388</v>
      </c>
      <c r="G252" s="549">
        <f t="shared" si="52"/>
        <v>6.324207117793133E-06</v>
      </c>
      <c r="H252" s="415">
        <f t="shared" si="41"/>
        <v>113.55</v>
      </c>
      <c r="I252" s="409"/>
      <c r="J252" s="412"/>
      <c r="K252" s="413"/>
      <c r="L252" s="415"/>
      <c r="M252" s="415"/>
      <c r="N252" s="595"/>
    </row>
    <row r="253" spans="1:14" s="61" customFormat="1" ht="14.25" customHeight="1">
      <c r="A253" s="121"/>
      <c r="B253" s="123" t="s">
        <v>408</v>
      </c>
      <c r="C253" s="43" t="s">
        <v>947</v>
      </c>
      <c r="D253" s="102">
        <v>3000</v>
      </c>
      <c r="E253" s="409">
        <v>792.19</v>
      </c>
      <c r="F253" s="539">
        <f t="shared" si="30"/>
        <v>0.26406333333333337</v>
      </c>
      <c r="G253" s="549">
        <f t="shared" si="52"/>
        <v>4.4121300190616844E-05</v>
      </c>
      <c r="H253" s="415">
        <f t="shared" si="41"/>
        <v>792.19</v>
      </c>
      <c r="I253" s="409"/>
      <c r="J253" s="412"/>
      <c r="K253" s="413"/>
      <c r="L253" s="415"/>
      <c r="M253" s="415"/>
      <c r="N253" s="595"/>
    </row>
    <row r="254" spans="1:14" s="61" customFormat="1" ht="13.5" customHeight="1">
      <c r="A254" s="121"/>
      <c r="B254" s="123" t="s">
        <v>110</v>
      </c>
      <c r="C254" s="43" t="s">
        <v>111</v>
      </c>
      <c r="D254" s="102">
        <v>1338</v>
      </c>
      <c r="E254" s="409">
        <v>599.75</v>
      </c>
      <c r="F254" s="539">
        <f t="shared" si="30"/>
        <v>0.44824364723467863</v>
      </c>
      <c r="G254" s="549">
        <f t="shared" si="52"/>
        <v>3.340328682427504E-05</v>
      </c>
      <c r="H254" s="415">
        <f t="shared" si="41"/>
        <v>599.75</v>
      </c>
      <c r="I254" s="409"/>
      <c r="J254" s="412"/>
      <c r="K254" s="413"/>
      <c r="L254" s="415"/>
      <c r="M254" s="415"/>
      <c r="N254" s="595"/>
    </row>
    <row r="255" spans="1:14" s="61" customFormat="1" ht="14.25" customHeight="1">
      <c r="A255" s="121"/>
      <c r="B255" s="123" t="s">
        <v>114</v>
      </c>
      <c r="C255" s="43" t="s">
        <v>115</v>
      </c>
      <c r="D255" s="102">
        <v>24901</v>
      </c>
      <c r="E255" s="409">
        <v>18676</v>
      </c>
      <c r="F255" s="539">
        <f t="shared" si="30"/>
        <v>0.7500100397574394</v>
      </c>
      <c r="G255" s="549">
        <f t="shared" si="52"/>
        <v>0.0010401663772074377</v>
      </c>
      <c r="H255" s="415">
        <f t="shared" si="41"/>
        <v>18676</v>
      </c>
      <c r="I255" s="409"/>
      <c r="J255" s="412"/>
      <c r="K255" s="413"/>
      <c r="L255" s="415"/>
      <c r="M255" s="415"/>
      <c r="N255" s="595"/>
    </row>
    <row r="256" spans="1:14" s="61" customFormat="1" ht="14.25" customHeight="1">
      <c r="A256" s="121"/>
      <c r="B256" s="123" t="s">
        <v>409</v>
      </c>
      <c r="C256" s="43" t="s">
        <v>2</v>
      </c>
      <c r="D256" s="102">
        <v>2000</v>
      </c>
      <c r="E256" s="409">
        <v>1090</v>
      </c>
      <c r="F256" s="539">
        <f t="shared" si="30"/>
        <v>0.545</v>
      </c>
      <c r="G256" s="549">
        <f t="shared" si="52"/>
        <v>6.0707932702725804E-05</v>
      </c>
      <c r="H256" s="415">
        <f t="shared" si="41"/>
        <v>1090</v>
      </c>
      <c r="I256" s="409"/>
      <c r="J256" s="412"/>
      <c r="K256" s="413"/>
      <c r="L256" s="415"/>
      <c r="M256" s="415"/>
      <c r="N256" s="595"/>
    </row>
    <row r="257" spans="1:14" s="61" customFormat="1" ht="15" customHeight="1">
      <c r="A257" s="121"/>
      <c r="B257" s="123" t="s">
        <v>411</v>
      </c>
      <c r="C257" s="43" t="s">
        <v>1066</v>
      </c>
      <c r="D257" s="102">
        <v>5818</v>
      </c>
      <c r="E257" s="409">
        <v>2845.68</v>
      </c>
      <c r="F257" s="539">
        <f aca="true" t="shared" si="53" ref="F257:F313">E257/D257</f>
        <v>0.48911653489171536</v>
      </c>
      <c r="G257" s="549">
        <f t="shared" si="52"/>
        <v>0.000158491146727975</v>
      </c>
      <c r="H257" s="415">
        <f t="shared" si="41"/>
        <v>2845.68</v>
      </c>
      <c r="I257" s="409"/>
      <c r="J257" s="412"/>
      <c r="K257" s="413"/>
      <c r="L257" s="415"/>
      <c r="M257" s="415"/>
      <c r="N257" s="595"/>
    </row>
    <row r="258" spans="1:14" s="61" customFormat="1" ht="18.75" customHeight="1">
      <c r="A258" s="118" t="s">
        <v>507</v>
      </c>
      <c r="B258" s="114"/>
      <c r="C258" s="89" t="s">
        <v>505</v>
      </c>
      <c r="D258" s="283">
        <f>D259</f>
        <v>300505</v>
      </c>
      <c r="E258" s="407">
        <f>E259</f>
        <v>147846</v>
      </c>
      <c r="F258" s="575">
        <f t="shared" si="53"/>
        <v>0.4919918137801368</v>
      </c>
      <c r="G258" s="575">
        <f t="shared" si="52"/>
        <v>0.008234334879235963</v>
      </c>
      <c r="H258" s="410">
        <f t="shared" si="41"/>
        <v>147846</v>
      </c>
      <c r="I258" s="410">
        <f aca="true" t="shared" si="54" ref="I258:N258">I259</f>
        <v>0</v>
      </c>
      <c r="J258" s="410">
        <f t="shared" si="54"/>
        <v>0</v>
      </c>
      <c r="K258" s="410">
        <f t="shared" si="54"/>
        <v>147846</v>
      </c>
      <c r="L258" s="410">
        <f t="shared" si="54"/>
        <v>0</v>
      </c>
      <c r="M258" s="410">
        <f t="shared" si="54"/>
        <v>0</v>
      </c>
      <c r="N258" s="422">
        <f t="shared" si="54"/>
        <v>0</v>
      </c>
    </row>
    <row r="259" spans="1:14" s="61" customFormat="1" ht="26.25" customHeight="1">
      <c r="A259" s="121"/>
      <c r="B259" s="52" t="s">
        <v>276</v>
      </c>
      <c r="C259" s="43" t="s">
        <v>670</v>
      </c>
      <c r="D259" s="102">
        <v>300505</v>
      </c>
      <c r="E259" s="409">
        <v>147846</v>
      </c>
      <c r="F259" s="539">
        <f t="shared" si="53"/>
        <v>0.4919918137801368</v>
      </c>
      <c r="G259" s="549">
        <f t="shared" si="52"/>
        <v>0.008234334879235963</v>
      </c>
      <c r="H259" s="415">
        <f t="shared" si="41"/>
        <v>147846</v>
      </c>
      <c r="I259" s="409"/>
      <c r="J259" s="412"/>
      <c r="K259" s="412">
        <f>H259</f>
        <v>147846</v>
      </c>
      <c r="L259" s="415"/>
      <c r="M259" s="415"/>
      <c r="N259" s="595"/>
    </row>
    <row r="260" spans="1:14" s="61" customFormat="1" ht="17.25" customHeight="1">
      <c r="A260" s="118" t="s">
        <v>278</v>
      </c>
      <c r="B260" s="114"/>
      <c r="C260" s="89" t="s">
        <v>280</v>
      </c>
      <c r="D260" s="283">
        <f>SUM(D261:D273)</f>
        <v>745601</v>
      </c>
      <c r="E260" s="407">
        <f>SUM(E261:E273)</f>
        <v>393727.9</v>
      </c>
      <c r="F260" s="575">
        <f t="shared" si="53"/>
        <v>0.528067827162249</v>
      </c>
      <c r="G260" s="575">
        <f t="shared" si="52"/>
        <v>0.02192881362971152</v>
      </c>
      <c r="H260" s="410">
        <f t="shared" si="41"/>
        <v>393727.9</v>
      </c>
      <c r="I260" s="410">
        <f>SUM(I262:I273)</f>
        <v>199704.12</v>
      </c>
      <c r="J260" s="410">
        <f>SUM(J262:J273)</f>
        <v>35013.4</v>
      </c>
      <c r="K260" s="410">
        <f>SUM(K261:K273)</f>
        <v>122767</v>
      </c>
      <c r="L260" s="410">
        <f>SUM(L262:L273)</f>
        <v>0</v>
      </c>
      <c r="M260" s="410">
        <f>SUM(M262:M273)</f>
        <v>0</v>
      </c>
      <c r="N260" s="422">
        <f>SUM(N262:N273)</f>
        <v>0</v>
      </c>
    </row>
    <row r="261" spans="1:14" s="61" customFormat="1" ht="21" customHeight="1">
      <c r="A261" s="121"/>
      <c r="B261" s="661" t="s">
        <v>276</v>
      </c>
      <c r="C261" s="43" t="s">
        <v>670</v>
      </c>
      <c r="D261" s="657">
        <v>199750</v>
      </c>
      <c r="E261" s="662">
        <v>122767</v>
      </c>
      <c r="F261" s="679">
        <f t="shared" si="53"/>
        <v>0.6146032540675844</v>
      </c>
      <c r="G261" s="663">
        <f t="shared" si="52"/>
        <v>0.006837551168913338</v>
      </c>
      <c r="H261" s="415">
        <f t="shared" si="41"/>
        <v>122767</v>
      </c>
      <c r="I261" s="662"/>
      <c r="J261" s="662"/>
      <c r="K261" s="662">
        <f>H261</f>
        <v>122767</v>
      </c>
      <c r="L261" s="662"/>
      <c r="M261" s="662"/>
      <c r="N261" s="682"/>
    </row>
    <row r="262" spans="1:14" s="61" customFormat="1" ht="17.25" customHeight="1">
      <c r="A262" s="121"/>
      <c r="B262" s="52" t="s">
        <v>95</v>
      </c>
      <c r="C262" s="43" t="s">
        <v>488</v>
      </c>
      <c r="D262" s="102">
        <v>393637</v>
      </c>
      <c r="E262" s="409">
        <v>173178.02</v>
      </c>
      <c r="F262" s="539">
        <f t="shared" si="53"/>
        <v>0.4399434504378399</v>
      </c>
      <c r="G262" s="549">
        <f t="shared" si="52"/>
        <v>0.009645210627294773</v>
      </c>
      <c r="H262" s="415">
        <f t="shared" si="41"/>
        <v>173178.02</v>
      </c>
      <c r="I262" s="409">
        <f>H262</f>
        <v>173178.02</v>
      </c>
      <c r="J262" s="412"/>
      <c r="K262" s="413"/>
      <c r="L262" s="415"/>
      <c r="M262" s="415"/>
      <c r="N262" s="595"/>
    </row>
    <row r="263" spans="1:14" s="61" customFormat="1" ht="17.25" customHeight="1">
      <c r="A263" s="121"/>
      <c r="B263" s="52" t="s">
        <v>98</v>
      </c>
      <c r="C263" s="43" t="s">
        <v>99</v>
      </c>
      <c r="D263" s="102">
        <v>26526</v>
      </c>
      <c r="E263" s="409">
        <v>26526.1</v>
      </c>
      <c r="F263" s="539">
        <f t="shared" si="53"/>
        <v>1.0000037698861495</v>
      </c>
      <c r="G263" s="549">
        <f t="shared" si="52"/>
        <v>0.0014773804529043806</v>
      </c>
      <c r="H263" s="415">
        <f t="shared" si="41"/>
        <v>26526.1</v>
      </c>
      <c r="I263" s="409">
        <f>H263</f>
        <v>26526.1</v>
      </c>
      <c r="J263" s="412"/>
      <c r="K263" s="413"/>
      <c r="L263" s="415"/>
      <c r="M263" s="415"/>
      <c r="N263" s="595"/>
    </row>
    <row r="264" spans="1:14" s="61" customFormat="1" ht="15.75" customHeight="1">
      <c r="A264" s="121"/>
      <c r="B264" s="123" t="s">
        <v>146</v>
      </c>
      <c r="C264" s="43" t="s">
        <v>126</v>
      </c>
      <c r="D264" s="102">
        <v>69238</v>
      </c>
      <c r="E264" s="409">
        <v>30243.32</v>
      </c>
      <c r="F264" s="539">
        <f t="shared" si="53"/>
        <v>0.43680233397845114</v>
      </c>
      <c r="G264" s="549">
        <f t="shared" si="52"/>
        <v>0.0016844123259330288</v>
      </c>
      <c r="H264" s="415">
        <f t="shared" si="41"/>
        <v>30243.32</v>
      </c>
      <c r="I264" s="409"/>
      <c r="J264" s="412">
        <f>H264</f>
        <v>30243.32</v>
      </c>
      <c r="K264" s="413"/>
      <c r="L264" s="415"/>
      <c r="M264" s="415"/>
      <c r="N264" s="595"/>
    </row>
    <row r="265" spans="1:14" s="61" customFormat="1" ht="14.25" customHeight="1">
      <c r="A265" s="121"/>
      <c r="B265" s="123" t="s">
        <v>100</v>
      </c>
      <c r="C265" s="43" t="s">
        <v>101</v>
      </c>
      <c r="D265" s="102">
        <v>10784</v>
      </c>
      <c r="E265" s="409">
        <v>4770.08</v>
      </c>
      <c r="F265" s="539">
        <f t="shared" si="53"/>
        <v>0.4423293768545994</v>
      </c>
      <c r="G265" s="549">
        <f t="shared" si="52"/>
        <v>0.0002656712803913929</v>
      </c>
      <c r="H265" s="415">
        <f t="shared" si="41"/>
        <v>4770.08</v>
      </c>
      <c r="I265" s="409"/>
      <c r="J265" s="412">
        <f>H265</f>
        <v>4770.08</v>
      </c>
      <c r="K265" s="413"/>
      <c r="L265" s="415"/>
      <c r="M265" s="415"/>
      <c r="N265" s="595"/>
    </row>
    <row r="266" spans="1:14" s="61" customFormat="1" ht="14.25" customHeight="1">
      <c r="A266" s="121"/>
      <c r="B266" s="52" t="s">
        <v>102</v>
      </c>
      <c r="C266" s="44" t="s">
        <v>405</v>
      </c>
      <c r="D266" s="102">
        <v>9261</v>
      </c>
      <c r="E266" s="409">
        <v>9261</v>
      </c>
      <c r="F266" s="539">
        <f t="shared" si="53"/>
        <v>1</v>
      </c>
      <c r="G266" s="549">
        <f t="shared" si="52"/>
        <v>0.0005157946465687557</v>
      </c>
      <c r="H266" s="415">
        <f aca="true" t="shared" si="55" ref="H266:H323">E266</f>
        <v>9261</v>
      </c>
      <c r="I266" s="409"/>
      <c r="J266" s="412"/>
      <c r="K266" s="413"/>
      <c r="L266" s="415"/>
      <c r="M266" s="415"/>
      <c r="N266" s="595"/>
    </row>
    <row r="267" spans="1:14" s="61" customFormat="1" ht="14.25" customHeight="1">
      <c r="A267" s="121"/>
      <c r="B267" s="52" t="s">
        <v>104</v>
      </c>
      <c r="C267" s="44" t="s">
        <v>244</v>
      </c>
      <c r="D267" s="102">
        <v>2760</v>
      </c>
      <c r="E267" s="409">
        <v>2760</v>
      </c>
      <c r="F267" s="539">
        <f t="shared" si="53"/>
        <v>1</v>
      </c>
      <c r="G267" s="549">
        <f t="shared" si="52"/>
        <v>0.00015371916904543414</v>
      </c>
      <c r="H267" s="415">
        <f t="shared" si="55"/>
        <v>2760</v>
      </c>
      <c r="I267" s="409"/>
      <c r="J267" s="412"/>
      <c r="K267" s="413"/>
      <c r="L267" s="415"/>
      <c r="M267" s="415"/>
      <c r="N267" s="595"/>
    </row>
    <row r="268" spans="1:14" s="61" customFormat="1" ht="14.25" customHeight="1">
      <c r="A268" s="121"/>
      <c r="B268" s="52" t="s">
        <v>231</v>
      </c>
      <c r="C268" s="43" t="s">
        <v>232</v>
      </c>
      <c r="D268" s="102">
        <v>1500</v>
      </c>
      <c r="E268" s="409">
        <v>40</v>
      </c>
      <c r="F268" s="539">
        <f t="shared" si="53"/>
        <v>0.02666666666666667</v>
      </c>
      <c r="G268" s="549">
        <f t="shared" si="52"/>
        <v>2.2278140441367266E-06</v>
      </c>
      <c r="H268" s="415">
        <f t="shared" si="55"/>
        <v>40</v>
      </c>
      <c r="I268" s="409"/>
      <c r="J268" s="412"/>
      <c r="K268" s="413"/>
      <c r="L268" s="415"/>
      <c r="M268" s="415"/>
      <c r="N268" s="595"/>
    </row>
    <row r="269" spans="1:14" s="61" customFormat="1" ht="15" customHeight="1">
      <c r="A269" s="121"/>
      <c r="B269" s="52" t="s">
        <v>108</v>
      </c>
      <c r="C269" s="44" t="s">
        <v>246</v>
      </c>
      <c r="D269" s="102">
        <v>2367</v>
      </c>
      <c r="E269" s="409">
        <v>2367</v>
      </c>
      <c r="F269" s="539">
        <f t="shared" si="53"/>
        <v>1</v>
      </c>
      <c r="G269" s="549">
        <f t="shared" si="52"/>
        <v>0.0001318308960617908</v>
      </c>
      <c r="H269" s="415">
        <f t="shared" si="55"/>
        <v>2367</v>
      </c>
      <c r="I269" s="409"/>
      <c r="J269" s="412"/>
      <c r="K269" s="413"/>
      <c r="L269" s="415"/>
      <c r="M269" s="415"/>
      <c r="N269" s="595"/>
    </row>
    <row r="270" spans="1:14" s="61" customFormat="1" ht="15" customHeight="1">
      <c r="A270" s="121"/>
      <c r="B270" s="52" t="s">
        <v>841</v>
      </c>
      <c r="C270" s="44" t="s">
        <v>842</v>
      </c>
      <c r="D270" s="102">
        <v>515</v>
      </c>
      <c r="E270" s="409">
        <v>200.18</v>
      </c>
      <c r="F270" s="539">
        <f t="shared" si="53"/>
        <v>0.3886990291262136</v>
      </c>
      <c r="G270" s="549">
        <f t="shared" si="52"/>
        <v>1.114909538388225E-05</v>
      </c>
      <c r="H270" s="415">
        <f t="shared" si="55"/>
        <v>200.18</v>
      </c>
      <c r="I270" s="409"/>
      <c r="J270" s="412"/>
      <c r="K270" s="413"/>
      <c r="L270" s="415"/>
      <c r="M270" s="415"/>
      <c r="N270" s="595"/>
    </row>
    <row r="271" spans="1:14" s="61" customFormat="1" ht="15" customHeight="1">
      <c r="A271" s="121"/>
      <c r="B271" s="52" t="s">
        <v>408</v>
      </c>
      <c r="C271" s="43" t="s">
        <v>412</v>
      </c>
      <c r="D271" s="102">
        <v>669</v>
      </c>
      <c r="E271" s="409">
        <v>669</v>
      </c>
      <c r="F271" s="539">
        <f t="shared" si="53"/>
        <v>1</v>
      </c>
      <c r="G271" s="549">
        <f t="shared" si="52"/>
        <v>3.726018988818676E-05</v>
      </c>
      <c r="H271" s="415">
        <f t="shared" si="55"/>
        <v>669</v>
      </c>
      <c r="I271" s="409"/>
      <c r="J271" s="412"/>
      <c r="K271" s="413"/>
      <c r="L271" s="415"/>
      <c r="M271" s="415"/>
      <c r="N271" s="595"/>
    </row>
    <row r="272" spans="1:14" s="61" customFormat="1" ht="15.75" customHeight="1">
      <c r="A272" s="121"/>
      <c r="B272" s="52" t="s">
        <v>114</v>
      </c>
      <c r="C272" s="44" t="s">
        <v>115</v>
      </c>
      <c r="D272" s="102">
        <v>26594</v>
      </c>
      <c r="E272" s="409">
        <v>19946</v>
      </c>
      <c r="F272" s="539">
        <f t="shared" si="53"/>
        <v>0.750018801233361</v>
      </c>
      <c r="G272" s="549">
        <f t="shared" si="52"/>
        <v>0.0011108994731087788</v>
      </c>
      <c r="H272" s="415">
        <f t="shared" si="55"/>
        <v>19946</v>
      </c>
      <c r="I272" s="409"/>
      <c r="J272" s="412"/>
      <c r="K272" s="413"/>
      <c r="L272" s="415"/>
      <c r="M272" s="415"/>
      <c r="N272" s="595"/>
    </row>
    <row r="273" spans="1:14" s="61" customFormat="1" ht="18.75" customHeight="1">
      <c r="A273" s="121"/>
      <c r="B273" s="52" t="s">
        <v>410</v>
      </c>
      <c r="C273" s="43" t="s">
        <v>413</v>
      </c>
      <c r="D273" s="102">
        <v>2000</v>
      </c>
      <c r="E273" s="409">
        <v>1000.2</v>
      </c>
      <c r="F273" s="539">
        <f t="shared" si="53"/>
        <v>0.5001</v>
      </c>
      <c r="G273" s="549">
        <f t="shared" si="52"/>
        <v>5.570649017363885E-05</v>
      </c>
      <c r="H273" s="415">
        <f t="shared" si="55"/>
        <v>1000.2</v>
      </c>
      <c r="I273" s="409"/>
      <c r="J273" s="412"/>
      <c r="K273" s="413"/>
      <c r="L273" s="415"/>
      <c r="M273" s="415"/>
      <c r="N273" s="595"/>
    </row>
    <row r="274" spans="1:14" s="61" customFormat="1" ht="18" customHeight="1">
      <c r="A274" s="118" t="s">
        <v>282</v>
      </c>
      <c r="B274" s="119"/>
      <c r="C274" s="95" t="s">
        <v>283</v>
      </c>
      <c r="D274" s="283">
        <f>SUM(D275:D295)</f>
        <v>2400848</v>
      </c>
      <c r="E274" s="407">
        <f>SUM(E275:E295)</f>
        <v>1314578.8699999996</v>
      </c>
      <c r="F274" s="575">
        <f t="shared" si="53"/>
        <v>0.5475477289690974</v>
      </c>
      <c r="G274" s="575">
        <f t="shared" si="52"/>
        <v>0.07321593171778469</v>
      </c>
      <c r="H274" s="410">
        <f t="shared" si="55"/>
        <v>1314578.8699999996</v>
      </c>
      <c r="I274" s="410">
        <f aca="true" t="shared" si="56" ref="I274:N274">SUM(I275:I295)</f>
        <v>827241.83</v>
      </c>
      <c r="J274" s="410">
        <f t="shared" si="56"/>
        <v>143042.49</v>
      </c>
      <c r="K274" s="410">
        <f t="shared" si="56"/>
        <v>169298</v>
      </c>
      <c r="L274" s="410">
        <f t="shared" si="56"/>
        <v>0</v>
      </c>
      <c r="M274" s="410">
        <f t="shared" si="56"/>
        <v>0</v>
      </c>
      <c r="N274" s="422">
        <f t="shared" si="56"/>
        <v>0</v>
      </c>
    </row>
    <row r="275" spans="1:14" s="61" customFormat="1" ht="23.25" customHeight="1">
      <c r="A275" s="579"/>
      <c r="B275" s="655" t="s">
        <v>276</v>
      </c>
      <c r="C275" s="43" t="s">
        <v>670</v>
      </c>
      <c r="D275" s="576">
        <v>302035</v>
      </c>
      <c r="E275" s="412">
        <v>169298</v>
      </c>
      <c r="F275" s="539">
        <f t="shared" si="53"/>
        <v>0.5605244425314947</v>
      </c>
      <c r="G275" s="549">
        <f t="shared" si="52"/>
        <v>0.009429111551106489</v>
      </c>
      <c r="H275" s="415">
        <f t="shared" si="55"/>
        <v>169298</v>
      </c>
      <c r="I275" s="655"/>
      <c r="J275" s="655"/>
      <c r="K275" s="412">
        <f>H275</f>
        <v>169298</v>
      </c>
      <c r="L275" s="655"/>
      <c r="M275" s="655"/>
      <c r="N275" s="668"/>
    </row>
    <row r="276" spans="1:14" s="94" customFormat="1" ht="15.75" customHeight="1">
      <c r="A276" s="115"/>
      <c r="B276" s="52" t="s">
        <v>938</v>
      </c>
      <c r="C276" s="88" t="s">
        <v>284</v>
      </c>
      <c r="D276" s="285">
        <v>2500</v>
      </c>
      <c r="E276" s="416">
        <v>0</v>
      </c>
      <c r="F276" s="539">
        <f t="shared" si="53"/>
        <v>0</v>
      </c>
      <c r="G276" s="549">
        <f t="shared" si="52"/>
        <v>0</v>
      </c>
      <c r="H276" s="415">
        <f t="shared" si="55"/>
        <v>0</v>
      </c>
      <c r="I276" s="416"/>
      <c r="J276" s="412"/>
      <c r="K276" s="413"/>
      <c r="L276" s="415"/>
      <c r="M276" s="415"/>
      <c r="N276" s="595"/>
    </row>
    <row r="277" spans="1:14" s="61" customFormat="1" ht="14.25" customHeight="1">
      <c r="A277" s="115"/>
      <c r="B277" s="52" t="s">
        <v>95</v>
      </c>
      <c r="C277" s="43" t="s">
        <v>488</v>
      </c>
      <c r="D277" s="102">
        <v>1432324</v>
      </c>
      <c r="E277" s="409">
        <v>718975.22</v>
      </c>
      <c r="F277" s="539">
        <f t="shared" si="53"/>
        <v>0.501964094716</v>
      </c>
      <c r="G277" s="549">
        <f aca="true" t="shared" si="57" ref="G277:G300">E277/$E$695</f>
        <v>0.04004357731255732</v>
      </c>
      <c r="H277" s="415">
        <f t="shared" si="55"/>
        <v>718975.22</v>
      </c>
      <c r="I277" s="409">
        <f>H277</f>
        <v>718975.22</v>
      </c>
      <c r="J277" s="412"/>
      <c r="K277" s="413"/>
      <c r="L277" s="415"/>
      <c r="M277" s="415"/>
      <c r="N277" s="595"/>
    </row>
    <row r="278" spans="1:14" s="61" customFormat="1" ht="14.25" customHeight="1">
      <c r="A278" s="115"/>
      <c r="B278" s="52" t="s">
        <v>98</v>
      </c>
      <c r="C278" s="43" t="s">
        <v>99</v>
      </c>
      <c r="D278" s="102">
        <v>108267</v>
      </c>
      <c r="E278" s="409">
        <v>108266.61</v>
      </c>
      <c r="F278" s="539">
        <f t="shared" si="53"/>
        <v>0.9999963977943418</v>
      </c>
      <c r="G278" s="549">
        <f t="shared" si="57"/>
        <v>0.006029946856726844</v>
      </c>
      <c r="H278" s="415">
        <f t="shared" si="55"/>
        <v>108266.61</v>
      </c>
      <c r="I278" s="409">
        <f>H278</f>
        <v>108266.61</v>
      </c>
      <c r="J278" s="412"/>
      <c r="K278" s="413"/>
      <c r="L278" s="415"/>
      <c r="M278" s="415"/>
      <c r="N278" s="595"/>
    </row>
    <row r="279" spans="1:14" s="61" customFormat="1" ht="15" customHeight="1">
      <c r="A279" s="115"/>
      <c r="B279" s="123" t="s">
        <v>146</v>
      </c>
      <c r="C279" s="43" t="s">
        <v>225</v>
      </c>
      <c r="D279" s="102">
        <v>235829</v>
      </c>
      <c r="E279" s="409">
        <v>123156.06</v>
      </c>
      <c r="F279" s="539">
        <f t="shared" si="53"/>
        <v>0.5222261045079274</v>
      </c>
      <c r="G279" s="549">
        <f t="shared" si="57"/>
        <v>0.006859220002213634</v>
      </c>
      <c r="H279" s="415">
        <f t="shared" si="55"/>
        <v>123156.06</v>
      </c>
      <c r="I279" s="409"/>
      <c r="J279" s="412">
        <f>H279</f>
        <v>123156.06</v>
      </c>
      <c r="K279" s="413"/>
      <c r="L279" s="415"/>
      <c r="M279" s="415"/>
      <c r="N279" s="595"/>
    </row>
    <row r="280" spans="1:14" s="61" customFormat="1" ht="15" customHeight="1">
      <c r="A280" s="115"/>
      <c r="B280" s="123" t="s">
        <v>100</v>
      </c>
      <c r="C280" s="43" t="s">
        <v>101</v>
      </c>
      <c r="D280" s="102">
        <v>37943</v>
      </c>
      <c r="E280" s="409">
        <v>19886.43</v>
      </c>
      <c r="F280" s="539">
        <f t="shared" si="53"/>
        <v>0.5241132751759218</v>
      </c>
      <c r="G280" s="549">
        <f t="shared" si="57"/>
        <v>0.0011075817010435481</v>
      </c>
      <c r="H280" s="415">
        <f t="shared" si="55"/>
        <v>19886.43</v>
      </c>
      <c r="I280" s="409"/>
      <c r="J280" s="412">
        <f>H280</f>
        <v>19886.43</v>
      </c>
      <c r="K280" s="413"/>
      <c r="L280" s="415"/>
      <c r="M280" s="415"/>
      <c r="N280" s="595"/>
    </row>
    <row r="281" spans="1:14" s="61" customFormat="1" ht="14.25" customHeight="1">
      <c r="A281" s="115"/>
      <c r="B281" s="52" t="s">
        <v>285</v>
      </c>
      <c r="C281" s="44" t="s">
        <v>406</v>
      </c>
      <c r="D281" s="102">
        <v>14250</v>
      </c>
      <c r="E281" s="409">
        <v>5890</v>
      </c>
      <c r="F281" s="539">
        <f t="shared" si="53"/>
        <v>0.41333333333333333</v>
      </c>
      <c r="G281" s="549">
        <f t="shared" si="57"/>
        <v>0.000328045617999133</v>
      </c>
      <c r="H281" s="415">
        <f t="shared" si="55"/>
        <v>5890</v>
      </c>
      <c r="I281" s="409"/>
      <c r="J281" s="412"/>
      <c r="K281" s="413"/>
      <c r="L281" s="415"/>
      <c r="M281" s="415"/>
      <c r="N281" s="595"/>
    </row>
    <row r="282" spans="1:14" s="61" customFormat="1" ht="15" customHeight="1">
      <c r="A282" s="115"/>
      <c r="B282" s="51">
        <v>4210</v>
      </c>
      <c r="C282" s="44" t="s">
        <v>103</v>
      </c>
      <c r="D282" s="102">
        <v>72520</v>
      </c>
      <c r="E282" s="409">
        <v>37333.41</v>
      </c>
      <c r="F282" s="539">
        <f t="shared" si="53"/>
        <v>0.5148015719801434</v>
      </c>
      <c r="G282" s="549">
        <f t="shared" si="57"/>
        <v>0.002079297377837863</v>
      </c>
      <c r="H282" s="415">
        <f t="shared" si="55"/>
        <v>37333.41</v>
      </c>
      <c r="I282" s="409"/>
      <c r="J282" s="412"/>
      <c r="K282" s="413"/>
      <c r="L282" s="415"/>
      <c r="M282" s="415"/>
      <c r="N282" s="595"/>
    </row>
    <row r="283" spans="1:14" s="61" customFormat="1" ht="15" customHeight="1">
      <c r="A283" s="115"/>
      <c r="B283" s="51">
        <v>4240</v>
      </c>
      <c r="C283" s="44" t="s">
        <v>407</v>
      </c>
      <c r="D283" s="102">
        <v>4000</v>
      </c>
      <c r="E283" s="409">
        <v>2362.5</v>
      </c>
      <c r="F283" s="539">
        <f t="shared" si="53"/>
        <v>0.590625</v>
      </c>
      <c r="G283" s="549">
        <f t="shared" si="57"/>
        <v>0.0001315802669818254</v>
      </c>
      <c r="H283" s="415">
        <f t="shared" si="55"/>
        <v>2362.5</v>
      </c>
      <c r="I283" s="409"/>
      <c r="J283" s="412"/>
      <c r="K283" s="413"/>
      <c r="L283" s="415"/>
      <c r="M283" s="415"/>
      <c r="N283" s="595"/>
    </row>
    <row r="284" spans="1:14" s="61" customFormat="1" ht="13.5" customHeight="1">
      <c r="A284" s="115"/>
      <c r="B284" s="52" t="s">
        <v>104</v>
      </c>
      <c r="C284" s="44" t="s">
        <v>244</v>
      </c>
      <c r="D284" s="102">
        <v>51080</v>
      </c>
      <c r="E284" s="409">
        <v>33596.3</v>
      </c>
      <c r="F284" s="539">
        <f t="shared" si="53"/>
        <v>0.6577192638997651</v>
      </c>
      <c r="G284" s="549">
        <f t="shared" si="57"/>
        <v>0.0018711577242757679</v>
      </c>
      <c r="H284" s="415">
        <f t="shared" si="55"/>
        <v>33596.3</v>
      </c>
      <c r="I284" s="409"/>
      <c r="J284" s="412"/>
      <c r="K284" s="413"/>
      <c r="L284" s="415"/>
      <c r="M284" s="415"/>
      <c r="N284" s="595"/>
    </row>
    <row r="285" spans="1:14" s="61" customFormat="1" ht="15" customHeight="1">
      <c r="A285" s="115"/>
      <c r="B285" s="52" t="s">
        <v>231</v>
      </c>
      <c r="C285" s="44" t="s">
        <v>232</v>
      </c>
      <c r="D285" s="102">
        <v>2500</v>
      </c>
      <c r="E285" s="409">
        <v>240</v>
      </c>
      <c r="F285" s="539">
        <f t="shared" si="53"/>
        <v>0.096</v>
      </c>
      <c r="G285" s="549">
        <f t="shared" si="57"/>
        <v>1.336688426482036E-05</v>
      </c>
      <c r="H285" s="415">
        <f t="shared" si="55"/>
        <v>240</v>
      </c>
      <c r="I285" s="409"/>
      <c r="J285" s="412"/>
      <c r="K285" s="413"/>
      <c r="L285" s="415"/>
      <c r="M285" s="415"/>
      <c r="N285" s="595"/>
    </row>
    <row r="286" spans="1:14" s="61" customFormat="1" ht="14.25" customHeight="1">
      <c r="A286" s="115"/>
      <c r="B286" s="52" t="s">
        <v>108</v>
      </c>
      <c r="C286" s="44" t="s">
        <v>246</v>
      </c>
      <c r="D286" s="102">
        <v>18100</v>
      </c>
      <c r="E286" s="409">
        <v>11042.41</v>
      </c>
      <c r="F286" s="539">
        <f t="shared" si="53"/>
        <v>0.6100779005524862</v>
      </c>
      <c r="G286" s="549">
        <f t="shared" si="57"/>
        <v>0.0006150109019778958</v>
      </c>
      <c r="H286" s="415">
        <f t="shared" si="55"/>
        <v>11042.41</v>
      </c>
      <c r="I286" s="409"/>
      <c r="J286" s="412"/>
      <c r="K286" s="413"/>
      <c r="L286" s="415"/>
      <c r="M286" s="415"/>
      <c r="N286" s="595"/>
    </row>
    <row r="287" spans="1:14" s="61" customFormat="1" ht="14.25" customHeight="1">
      <c r="A287" s="115"/>
      <c r="B287" s="52" t="s">
        <v>841</v>
      </c>
      <c r="C287" s="44" t="s">
        <v>842</v>
      </c>
      <c r="D287" s="102">
        <v>3100</v>
      </c>
      <c r="E287" s="409">
        <v>1294.48</v>
      </c>
      <c r="F287" s="539">
        <f t="shared" si="53"/>
        <v>0.4175741935483871</v>
      </c>
      <c r="G287" s="549">
        <f t="shared" si="57"/>
        <v>7.209651809635275E-05</v>
      </c>
      <c r="H287" s="415">
        <f t="shared" si="55"/>
        <v>1294.48</v>
      </c>
      <c r="I287" s="409"/>
      <c r="J287" s="412"/>
      <c r="K287" s="413"/>
      <c r="L287" s="415"/>
      <c r="M287" s="415"/>
      <c r="N287" s="595"/>
    </row>
    <row r="288" spans="1:14" s="61" customFormat="1" ht="15" customHeight="1">
      <c r="A288" s="115"/>
      <c r="B288" s="52" t="s">
        <v>408</v>
      </c>
      <c r="C288" s="43" t="s">
        <v>412</v>
      </c>
      <c r="D288" s="102">
        <v>3950</v>
      </c>
      <c r="E288" s="409">
        <v>1549.29</v>
      </c>
      <c r="F288" s="539">
        <f t="shared" si="53"/>
        <v>0.3922253164556962</v>
      </c>
      <c r="G288" s="549">
        <f t="shared" si="57"/>
        <v>8.628825051101473E-05</v>
      </c>
      <c r="H288" s="415">
        <f t="shared" si="55"/>
        <v>1549.29</v>
      </c>
      <c r="I288" s="409"/>
      <c r="J288" s="412"/>
      <c r="K288" s="413"/>
      <c r="L288" s="415"/>
      <c r="M288" s="415"/>
      <c r="N288" s="595"/>
    </row>
    <row r="289" spans="1:14" s="61" customFormat="1" ht="14.25" customHeight="1">
      <c r="A289" s="115"/>
      <c r="B289" s="52" t="s">
        <v>110</v>
      </c>
      <c r="C289" s="44" t="s">
        <v>111</v>
      </c>
      <c r="D289" s="102">
        <v>3000</v>
      </c>
      <c r="E289" s="409">
        <v>1956.42</v>
      </c>
      <c r="F289" s="539">
        <f t="shared" si="53"/>
        <v>0.65214</v>
      </c>
      <c r="G289" s="549">
        <f t="shared" si="57"/>
        <v>0.00010896349880574937</v>
      </c>
      <c r="H289" s="415">
        <f t="shared" si="55"/>
        <v>1956.42</v>
      </c>
      <c r="I289" s="409"/>
      <c r="J289" s="412"/>
      <c r="K289" s="413"/>
      <c r="L289" s="415"/>
      <c r="M289" s="415"/>
      <c r="N289" s="595"/>
    </row>
    <row r="290" spans="1:14" s="61" customFormat="1" ht="14.25" customHeight="1">
      <c r="A290" s="115"/>
      <c r="B290" s="52" t="s">
        <v>114</v>
      </c>
      <c r="C290" s="44" t="s">
        <v>115</v>
      </c>
      <c r="D290" s="102">
        <v>95400</v>
      </c>
      <c r="E290" s="409">
        <v>71600</v>
      </c>
      <c r="F290" s="539">
        <f t="shared" si="53"/>
        <v>0.750524109014675</v>
      </c>
      <c r="G290" s="549">
        <f t="shared" si="57"/>
        <v>0.0039877871390047405</v>
      </c>
      <c r="H290" s="415">
        <f t="shared" si="55"/>
        <v>71600</v>
      </c>
      <c r="I290" s="409"/>
      <c r="J290" s="412"/>
      <c r="K290" s="413"/>
      <c r="L290" s="415"/>
      <c r="M290" s="415"/>
      <c r="N290" s="595"/>
    </row>
    <row r="291" spans="1:14" s="61" customFormat="1" ht="14.25" customHeight="1">
      <c r="A291" s="115"/>
      <c r="B291" s="52" t="s">
        <v>130</v>
      </c>
      <c r="C291" s="44" t="s">
        <v>131</v>
      </c>
      <c r="D291" s="102">
        <v>750</v>
      </c>
      <c r="E291" s="409">
        <v>373.5</v>
      </c>
      <c r="F291" s="539">
        <f t="shared" si="53"/>
        <v>0.498</v>
      </c>
      <c r="G291" s="549">
        <f t="shared" si="57"/>
        <v>2.0802213637126685E-05</v>
      </c>
      <c r="H291" s="415">
        <f t="shared" si="55"/>
        <v>373.5</v>
      </c>
      <c r="I291" s="409"/>
      <c r="J291" s="412"/>
      <c r="K291" s="413"/>
      <c r="L291" s="415"/>
      <c r="M291" s="415"/>
      <c r="N291" s="595"/>
    </row>
    <row r="292" spans="1:14" s="61" customFormat="1" ht="16.5" customHeight="1">
      <c r="A292" s="115"/>
      <c r="B292" s="52" t="s">
        <v>249</v>
      </c>
      <c r="C292" s="43" t="s">
        <v>421</v>
      </c>
      <c r="D292" s="102">
        <v>6500</v>
      </c>
      <c r="E292" s="409">
        <v>3863</v>
      </c>
      <c r="F292" s="539">
        <f t="shared" si="53"/>
        <v>0.5943076923076923</v>
      </c>
      <c r="G292" s="549">
        <f t="shared" si="57"/>
        <v>0.00021515114131250438</v>
      </c>
      <c r="H292" s="415">
        <f t="shared" si="55"/>
        <v>3863</v>
      </c>
      <c r="I292" s="409"/>
      <c r="J292" s="412"/>
      <c r="K292" s="413"/>
      <c r="L292" s="415"/>
      <c r="M292" s="415"/>
      <c r="N292" s="595"/>
    </row>
    <row r="293" spans="1:14" s="61" customFormat="1" ht="15.75" customHeight="1">
      <c r="A293" s="115"/>
      <c r="B293" s="52" t="s">
        <v>409</v>
      </c>
      <c r="C293" s="43" t="s">
        <v>1050</v>
      </c>
      <c r="D293" s="102">
        <v>1500</v>
      </c>
      <c r="E293" s="409">
        <v>1270</v>
      </c>
      <c r="F293" s="539">
        <f t="shared" si="53"/>
        <v>0.8466666666666667</v>
      </c>
      <c r="G293" s="549">
        <f t="shared" si="57"/>
        <v>7.073309590134107E-05</v>
      </c>
      <c r="H293" s="415">
        <f t="shared" si="55"/>
        <v>1270</v>
      </c>
      <c r="I293" s="409"/>
      <c r="J293" s="412"/>
      <c r="K293" s="413"/>
      <c r="L293" s="415"/>
      <c r="M293" s="415"/>
      <c r="N293" s="595"/>
    </row>
    <row r="294" spans="1:14" s="61" customFormat="1" ht="16.5" customHeight="1">
      <c r="A294" s="115"/>
      <c r="B294" s="52" t="s">
        <v>410</v>
      </c>
      <c r="C294" s="43" t="s">
        <v>413</v>
      </c>
      <c r="D294" s="102">
        <v>1200</v>
      </c>
      <c r="E294" s="409">
        <v>12.99</v>
      </c>
      <c r="F294" s="539">
        <f t="shared" si="53"/>
        <v>0.010825</v>
      </c>
      <c r="G294" s="549">
        <f t="shared" si="57"/>
        <v>7.23482610833402E-07</v>
      </c>
      <c r="H294" s="415">
        <f t="shared" si="55"/>
        <v>12.99</v>
      </c>
      <c r="I294" s="409"/>
      <c r="J294" s="412"/>
      <c r="K294" s="413"/>
      <c r="L294" s="415"/>
      <c r="M294" s="415"/>
      <c r="N294" s="595"/>
    </row>
    <row r="295" spans="1:14" s="61" customFormat="1" ht="15.75" customHeight="1">
      <c r="A295" s="115"/>
      <c r="B295" s="52" t="s">
        <v>411</v>
      </c>
      <c r="C295" s="43" t="s">
        <v>1066</v>
      </c>
      <c r="D295" s="102">
        <v>4100</v>
      </c>
      <c r="E295" s="409">
        <v>2612.25</v>
      </c>
      <c r="F295" s="539">
        <f t="shared" si="53"/>
        <v>0.6371341463414634</v>
      </c>
      <c r="G295" s="549">
        <f t="shared" si="57"/>
        <v>0.0001454901809199041</v>
      </c>
      <c r="H295" s="415">
        <f t="shared" si="55"/>
        <v>2612.25</v>
      </c>
      <c r="I295" s="409"/>
      <c r="J295" s="412"/>
      <c r="K295" s="413"/>
      <c r="L295" s="415"/>
      <c r="M295" s="415"/>
      <c r="N295" s="595"/>
    </row>
    <row r="296" spans="1:14" s="61" customFormat="1" ht="17.25" customHeight="1">
      <c r="A296" s="221" t="s">
        <v>909</v>
      </c>
      <c r="B296" s="95"/>
      <c r="C296" s="95" t="s">
        <v>910</v>
      </c>
      <c r="D296" s="283">
        <f>SUM(D297:D305)</f>
        <v>658532</v>
      </c>
      <c r="E296" s="407">
        <f>SUM(E297:E305)</f>
        <v>395288.7399999999</v>
      </c>
      <c r="F296" s="575">
        <f t="shared" si="53"/>
        <v>0.6002574514222542</v>
      </c>
      <c r="G296" s="575">
        <f t="shared" si="57"/>
        <v>0.02201574516152777</v>
      </c>
      <c r="H296" s="410">
        <f t="shared" si="55"/>
        <v>395288.7399999999</v>
      </c>
      <c r="I296" s="410">
        <f aca="true" t="shared" si="58" ref="I296:N296">SUM(I297:I305)</f>
        <v>305293.55</v>
      </c>
      <c r="J296" s="410">
        <f t="shared" si="58"/>
        <v>54219.84</v>
      </c>
      <c r="K296" s="410">
        <f t="shared" si="58"/>
        <v>0</v>
      </c>
      <c r="L296" s="410">
        <f t="shared" si="58"/>
        <v>0</v>
      </c>
      <c r="M296" s="410">
        <f t="shared" si="58"/>
        <v>0</v>
      </c>
      <c r="N296" s="411">
        <f t="shared" si="58"/>
        <v>0</v>
      </c>
    </row>
    <row r="297" spans="1:14" s="61" customFormat="1" ht="16.5" customHeight="1">
      <c r="A297" s="115"/>
      <c r="B297" s="51">
        <v>4010</v>
      </c>
      <c r="C297" s="43" t="s">
        <v>902</v>
      </c>
      <c r="D297" s="102">
        <v>459659</v>
      </c>
      <c r="E297" s="409">
        <v>255600.51</v>
      </c>
      <c r="F297" s="539">
        <f t="shared" si="53"/>
        <v>0.5560654963788374</v>
      </c>
      <c r="G297" s="549">
        <f t="shared" si="57"/>
        <v>0.014235760146662746</v>
      </c>
      <c r="H297" s="415">
        <f t="shared" si="55"/>
        <v>255600.51</v>
      </c>
      <c r="I297" s="409">
        <f>H297</f>
        <v>255600.51</v>
      </c>
      <c r="J297" s="412"/>
      <c r="K297" s="413"/>
      <c r="L297" s="415"/>
      <c r="M297" s="415"/>
      <c r="N297" s="595"/>
    </row>
    <row r="298" spans="1:14" s="61" customFormat="1" ht="15" customHeight="1">
      <c r="A298" s="115"/>
      <c r="B298" s="51">
        <v>4040</v>
      </c>
      <c r="C298" s="43" t="s">
        <v>99</v>
      </c>
      <c r="D298" s="102">
        <v>49693</v>
      </c>
      <c r="E298" s="409">
        <v>49693.04</v>
      </c>
      <c r="F298" s="539">
        <f t="shared" si="53"/>
        <v>1.000000804942346</v>
      </c>
      <c r="G298" s="549">
        <f t="shared" si="57"/>
        <v>0.002767671310196203</v>
      </c>
      <c r="H298" s="415">
        <f t="shared" si="55"/>
        <v>49693.04</v>
      </c>
      <c r="I298" s="409">
        <f>H298</f>
        <v>49693.04</v>
      </c>
      <c r="J298" s="412"/>
      <c r="K298" s="413"/>
      <c r="L298" s="415"/>
      <c r="M298" s="415"/>
      <c r="N298" s="595"/>
    </row>
    <row r="299" spans="1:14" s="61" customFormat="1" ht="13.5" customHeight="1">
      <c r="A299" s="115"/>
      <c r="B299" s="51">
        <v>4110</v>
      </c>
      <c r="C299" s="43" t="s">
        <v>225</v>
      </c>
      <c r="D299" s="102">
        <v>74137</v>
      </c>
      <c r="E299" s="409">
        <v>47001.85</v>
      </c>
      <c r="F299" s="539">
        <f t="shared" si="53"/>
        <v>0.6339864035501841</v>
      </c>
      <c r="G299" s="549">
        <f t="shared" si="57"/>
        <v>0.0026177845382601953</v>
      </c>
      <c r="H299" s="415">
        <f t="shared" si="55"/>
        <v>47001.85</v>
      </c>
      <c r="I299" s="409"/>
      <c r="J299" s="412">
        <f>H299</f>
        <v>47001.85</v>
      </c>
      <c r="K299" s="413"/>
      <c r="L299" s="415"/>
      <c r="M299" s="415"/>
      <c r="N299" s="595"/>
    </row>
    <row r="300" spans="1:14" s="61" customFormat="1" ht="13.5" customHeight="1">
      <c r="A300" s="115"/>
      <c r="B300" s="51">
        <v>4120</v>
      </c>
      <c r="C300" s="43" t="s">
        <v>101</v>
      </c>
      <c r="D300" s="102">
        <v>12038</v>
      </c>
      <c r="E300" s="409">
        <v>7217.99</v>
      </c>
      <c r="F300" s="539">
        <f t="shared" si="53"/>
        <v>0.5996004319654428</v>
      </c>
      <c r="G300" s="549">
        <f t="shared" si="57"/>
        <v>0.0004020084873109613</v>
      </c>
      <c r="H300" s="415">
        <f t="shared" si="55"/>
        <v>7217.99</v>
      </c>
      <c r="I300" s="409"/>
      <c r="J300" s="412">
        <f>H300</f>
        <v>7217.99</v>
      </c>
      <c r="K300" s="413"/>
      <c r="L300" s="415"/>
      <c r="M300" s="415"/>
      <c r="N300" s="595"/>
    </row>
    <row r="301" spans="1:14" s="61" customFormat="1" ht="13.5" customHeight="1">
      <c r="A301" s="115"/>
      <c r="B301" s="51">
        <v>4210</v>
      </c>
      <c r="C301" s="44" t="s">
        <v>129</v>
      </c>
      <c r="D301" s="102">
        <v>8200</v>
      </c>
      <c r="E301" s="409">
        <v>2895.66</v>
      </c>
      <c r="F301" s="539">
        <f t="shared" si="53"/>
        <v>0.35312926829268293</v>
      </c>
      <c r="G301" s="549">
        <f aca="true" t="shared" si="59" ref="G301:G328">E301/$E$695</f>
        <v>0.00016127480037612384</v>
      </c>
      <c r="H301" s="415">
        <f t="shared" si="55"/>
        <v>2895.66</v>
      </c>
      <c r="I301" s="409"/>
      <c r="J301" s="412"/>
      <c r="K301" s="413"/>
      <c r="L301" s="415"/>
      <c r="M301" s="415"/>
      <c r="N301" s="595"/>
    </row>
    <row r="302" spans="1:14" s="61" customFormat="1" ht="13.5" customHeight="1">
      <c r="A302" s="115"/>
      <c r="B302" s="51">
        <v>4260</v>
      </c>
      <c r="C302" s="44" t="s">
        <v>244</v>
      </c>
      <c r="D302" s="102">
        <v>18000</v>
      </c>
      <c r="E302" s="409">
        <v>5240.97</v>
      </c>
      <c r="F302" s="539">
        <f t="shared" si="53"/>
        <v>0.291165</v>
      </c>
      <c r="G302" s="549">
        <f t="shared" si="59"/>
        <v>0.00029189766427248153</v>
      </c>
      <c r="H302" s="415">
        <f t="shared" si="55"/>
        <v>5240.97</v>
      </c>
      <c r="I302" s="409"/>
      <c r="J302" s="412"/>
      <c r="K302" s="413"/>
      <c r="L302" s="415"/>
      <c r="M302" s="415"/>
      <c r="N302" s="595"/>
    </row>
    <row r="303" spans="1:14" s="61" customFormat="1" ht="13.5" customHeight="1">
      <c r="A303" s="115"/>
      <c r="B303" s="51">
        <v>4300</v>
      </c>
      <c r="C303" s="44" t="s">
        <v>109</v>
      </c>
      <c r="D303" s="102">
        <v>2675</v>
      </c>
      <c r="E303" s="409">
        <v>2348.5</v>
      </c>
      <c r="F303" s="539">
        <f t="shared" si="53"/>
        <v>0.8779439252336448</v>
      </c>
      <c r="G303" s="549">
        <f t="shared" si="59"/>
        <v>0.00013080053206637756</v>
      </c>
      <c r="H303" s="415">
        <f t="shared" si="55"/>
        <v>2348.5</v>
      </c>
      <c r="I303" s="409"/>
      <c r="J303" s="412"/>
      <c r="K303" s="413"/>
      <c r="L303" s="415"/>
      <c r="M303" s="415"/>
      <c r="N303" s="595"/>
    </row>
    <row r="304" spans="1:14" s="61" customFormat="1" ht="13.5" customHeight="1">
      <c r="A304" s="683"/>
      <c r="B304" s="51">
        <v>4370</v>
      </c>
      <c r="C304" s="43" t="s">
        <v>412</v>
      </c>
      <c r="D304" s="102">
        <v>1800</v>
      </c>
      <c r="E304" s="409">
        <v>1076.22</v>
      </c>
      <c r="F304" s="539">
        <f t="shared" si="53"/>
        <v>0.5979</v>
      </c>
      <c r="G304" s="549">
        <f t="shared" si="59"/>
        <v>5.99404507645207E-05</v>
      </c>
      <c r="H304" s="415">
        <f t="shared" si="55"/>
        <v>1076.22</v>
      </c>
      <c r="I304" s="409"/>
      <c r="J304" s="412"/>
      <c r="K304" s="413"/>
      <c r="L304" s="415"/>
      <c r="M304" s="415"/>
      <c r="N304" s="595"/>
    </row>
    <row r="305" spans="1:14" s="61" customFormat="1" ht="13.5" customHeight="1">
      <c r="A305" s="115"/>
      <c r="B305" s="51">
        <v>4440</v>
      </c>
      <c r="C305" s="44" t="s">
        <v>115</v>
      </c>
      <c r="D305" s="102">
        <v>32330</v>
      </c>
      <c r="E305" s="409">
        <v>24214</v>
      </c>
      <c r="F305" s="539">
        <f t="shared" si="53"/>
        <v>0.7489638107021342</v>
      </c>
      <c r="G305" s="549">
        <f t="shared" si="59"/>
        <v>0.0013486072316181675</v>
      </c>
      <c r="H305" s="415">
        <f t="shared" si="55"/>
        <v>24214</v>
      </c>
      <c r="I305" s="409"/>
      <c r="J305" s="412"/>
      <c r="K305" s="413"/>
      <c r="L305" s="415"/>
      <c r="M305" s="415"/>
      <c r="N305" s="595"/>
    </row>
    <row r="306" spans="1:14" s="61" customFormat="1" ht="15.75" customHeight="1">
      <c r="A306" s="221" t="s">
        <v>312</v>
      </c>
      <c r="B306" s="114"/>
      <c r="C306" s="95" t="s">
        <v>313</v>
      </c>
      <c r="D306" s="283">
        <f>SUM(D307:D331)</f>
        <v>5722117</v>
      </c>
      <c r="E306" s="407">
        <f>SUM(E307:E331)</f>
        <v>3027526.28</v>
      </c>
      <c r="F306" s="575">
        <f t="shared" si="53"/>
        <v>0.5290919916527397</v>
      </c>
      <c r="G306" s="575">
        <f t="shared" si="59"/>
        <v>0.1686191391394255</v>
      </c>
      <c r="H306" s="410">
        <f t="shared" si="55"/>
        <v>3027526.28</v>
      </c>
      <c r="I306" s="410">
        <f aca="true" t="shared" si="60" ref="I306:N306">SUM(I307:I331)</f>
        <v>1925250</v>
      </c>
      <c r="J306" s="410">
        <f t="shared" si="60"/>
        <v>334447.45999999996</v>
      </c>
      <c r="K306" s="410">
        <f t="shared" si="60"/>
        <v>74049</v>
      </c>
      <c r="L306" s="410">
        <f t="shared" si="60"/>
        <v>0</v>
      </c>
      <c r="M306" s="410">
        <f t="shared" si="60"/>
        <v>0</v>
      </c>
      <c r="N306" s="422">
        <f t="shared" si="60"/>
        <v>0</v>
      </c>
    </row>
    <row r="307" spans="1:14" s="61" customFormat="1" ht="23.25" customHeight="1">
      <c r="A307" s="579"/>
      <c r="B307" s="52" t="s">
        <v>276</v>
      </c>
      <c r="C307" s="43" t="s">
        <v>670</v>
      </c>
      <c r="D307" s="576">
        <v>165717</v>
      </c>
      <c r="E307" s="412">
        <v>74049</v>
      </c>
      <c r="F307" s="539">
        <f t="shared" si="53"/>
        <v>0.44684009486051524</v>
      </c>
      <c r="G307" s="549">
        <f t="shared" si="59"/>
        <v>0.0041241850538570116</v>
      </c>
      <c r="H307" s="412">
        <f>E307</f>
        <v>74049</v>
      </c>
      <c r="I307" s="655"/>
      <c r="J307" s="655"/>
      <c r="K307" s="412">
        <f>H307</f>
        <v>74049</v>
      </c>
      <c r="L307" s="655"/>
      <c r="M307" s="655"/>
      <c r="N307" s="668"/>
    </row>
    <row r="308" spans="1:14" s="61" customFormat="1" ht="15.75" customHeight="1">
      <c r="A308" s="579"/>
      <c r="B308" s="52" t="s">
        <v>938</v>
      </c>
      <c r="C308" s="43" t="s">
        <v>1068</v>
      </c>
      <c r="D308" s="102">
        <v>500</v>
      </c>
      <c r="E308" s="409">
        <v>0</v>
      </c>
      <c r="F308" s="539">
        <f t="shared" si="53"/>
        <v>0</v>
      </c>
      <c r="G308" s="549">
        <f t="shared" si="59"/>
        <v>0</v>
      </c>
      <c r="H308" s="415">
        <f t="shared" si="55"/>
        <v>0</v>
      </c>
      <c r="I308" s="409"/>
      <c r="J308" s="412"/>
      <c r="K308" s="413"/>
      <c r="L308" s="415"/>
      <c r="M308" s="415"/>
      <c r="N308" s="595"/>
    </row>
    <row r="309" spans="1:14" s="61" customFormat="1" ht="15.75" customHeight="1">
      <c r="A309" s="115"/>
      <c r="B309" s="52" t="s">
        <v>95</v>
      </c>
      <c r="C309" s="43" t="s">
        <v>488</v>
      </c>
      <c r="D309" s="102">
        <v>3432990</v>
      </c>
      <c r="E309" s="409">
        <v>1672955.44</v>
      </c>
      <c r="F309" s="539">
        <f t="shared" si="53"/>
        <v>0.4873173064879303</v>
      </c>
      <c r="G309" s="549">
        <f t="shared" si="59"/>
        <v>0.09317584061117343</v>
      </c>
      <c r="H309" s="415">
        <f t="shared" si="55"/>
        <v>1672955.44</v>
      </c>
      <c r="I309" s="409">
        <f>H309</f>
        <v>1672955.44</v>
      </c>
      <c r="J309" s="412"/>
      <c r="K309" s="413"/>
      <c r="L309" s="415"/>
      <c r="M309" s="415"/>
      <c r="N309" s="595"/>
    </row>
    <row r="310" spans="1:14" s="61" customFormat="1" ht="15" customHeight="1">
      <c r="A310" s="115"/>
      <c r="B310" s="52" t="s">
        <v>98</v>
      </c>
      <c r="C310" s="43" t="s">
        <v>99</v>
      </c>
      <c r="D310" s="102">
        <v>248694</v>
      </c>
      <c r="E310" s="409">
        <v>248694.56</v>
      </c>
      <c r="F310" s="539">
        <f t="shared" si="53"/>
        <v>1.000002251763211</v>
      </c>
      <c r="G310" s="549">
        <f t="shared" si="59"/>
        <v>0.013851130836710095</v>
      </c>
      <c r="H310" s="415">
        <f t="shared" si="55"/>
        <v>248694.56</v>
      </c>
      <c r="I310" s="409">
        <f>H310</f>
        <v>248694.56</v>
      </c>
      <c r="J310" s="412"/>
      <c r="K310" s="413"/>
      <c r="L310" s="415"/>
      <c r="M310" s="415"/>
      <c r="N310" s="595"/>
    </row>
    <row r="311" spans="1:14" s="61" customFormat="1" ht="12.75" customHeight="1">
      <c r="A311" s="115"/>
      <c r="B311" s="123" t="s">
        <v>146</v>
      </c>
      <c r="C311" s="43" t="s">
        <v>225</v>
      </c>
      <c r="D311" s="102">
        <v>544145</v>
      </c>
      <c r="E311" s="409">
        <v>288571.37</v>
      </c>
      <c r="F311" s="539">
        <f t="shared" si="53"/>
        <v>0.5303207233366106</v>
      </c>
      <c r="G311" s="549">
        <f t="shared" si="59"/>
        <v>0.016072083770544393</v>
      </c>
      <c r="H311" s="415">
        <f t="shared" si="55"/>
        <v>288571.37</v>
      </c>
      <c r="I311" s="409"/>
      <c r="J311" s="412">
        <f>H311</f>
        <v>288571.37</v>
      </c>
      <c r="K311" s="413"/>
      <c r="L311" s="415"/>
      <c r="M311" s="415"/>
      <c r="N311" s="595"/>
    </row>
    <row r="312" spans="1:14" s="61" customFormat="1" ht="15" customHeight="1">
      <c r="A312" s="115"/>
      <c r="B312" s="123" t="s">
        <v>100</v>
      </c>
      <c r="C312" s="43" t="s">
        <v>101</v>
      </c>
      <c r="D312" s="102">
        <v>88647</v>
      </c>
      <c r="E312" s="409">
        <v>45876.09</v>
      </c>
      <c r="F312" s="539">
        <f t="shared" si="53"/>
        <v>0.5175142982842058</v>
      </c>
      <c r="G312" s="549">
        <f t="shared" si="59"/>
        <v>0.002555084939802011</v>
      </c>
      <c r="H312" s="415">
        <f t="shared" si="55"/>
        <v>45876.09</v>
      </c>
      <c r="I312" s="409"/>
      <c r="J312" s="412">
        <f>H312</f>
        <v>45876.09</v>
      </c>
      <c r="K312" s="413"/>
      <c r="L312" s="415"/>
      <c r="M312" s="415"/>
      <c r="N312" s="595"/>
    </row>
    <row r="313" spans="1:14" s="61" customFormat="1" ht="14.25" customHeight="1">
      <c r="A313" s="115"/>
      <c r="B313" s="52" t="s">
        <v>285</v>
      </c>
      <c r="C313" s="43" t="s">
        <v>314</v>
      </c>
      <c r="D313" s="102">
        <v>4500</v>
      </c>
      <c r="E313" s="409">
        <v>0</v>
      </c>
      <c r="F313" s="539">
        <f t="shared" si="53"/>
        <v>0</v>
      </c>
      <c r="G313" s="549">
        <f t="shared" si="59"/>
        <v>0</v>
      </c>
      <c r="H313" s="415">
        <f t="shared" si="55"/>
        <v>0</v>
      </c>
      <c r="I313" s="409"/>
      <c r="J313" s="412"/>
      <c r="K313" s="413"/>
      <c r="L313" s="415"/>
      <c r="M313" s="415"/>
      <c r="N313" s="595"/>
    </row>
    <row r="314" spans="1:14" s="61" customFormat="1" ht="14.25" customHeight="1">
      <c r="A314" s="115"/>
      <c r="B314" s="52" t="s">
        <v>839</v>
      </c>
      <c r="C314" s="43" t="s">
        <v>840</v>
      </c>
      <c r="D314" s="102">
        <v>10000</v>
      </c>
      <c r="E314" s="409">
        <v>3600</v>
      </c>
      <c r="F314" s="539">
        <f aca="true" t="shared" si="61" ref="F314:F375">E314/D314</f>
        <v>0.36</v>
      </c>
      <c r="G314" s="549">
        <f t="shared" si="59"/>
        <v>0.0002005032639723054</v>
      </c>
      <c r="H314" s="415">
        <f t="shared" si="55"/>
        <v>3600</v>
      </c>
      <c r="I314" s="409">
        <f>H314</f>
        <v>3600</v>
      </c>
      <c r="J314" s="412"/>
      <c r="K314" s="413"/>
      <c r="L314" s="415"/>
      <c r="M314" s="415"/>
      <c r="N314" s="595"/>
    </row>
    <row r="315" spans="1:14" s="61" customFormat="1" ht="15" customHeight="1">
      <c r="A315" s="115"/>
      <c r="B315" s="52" t="s">
        <v>102</v>
      </c>
      <c r="C315" s="44" t="s">
        <v>129</v>
      </c>
      <c r="D315" s="102">
        <v>387373</v>
      </c>
      <c r="E315" s="409">
        <v>247391.55</v>
      </c>
      <c r="F315" s="539">
        <f t="shared" si="61"/>
        <v>0.6386391152713276</v>
      </c>
      <c r="G315" s="549">
        <f t="shared" si="59"/>
        <v>0.01377855923726883</v>
      </c>
      <c r="H315" s="415">
        <f t="shared" si="55"/>
        <v>247391.55</v>
      </c>
      <c r="I315" s="409"/>
      <c r="J315" s="412"/>
      <c r="K315" s="413"/>
      <c r="L315" s="415"/>
      <c r="M315" s="415"/>
      <c r="N315" s="595"/>
    </row>
    <row r="316" spans="1:14" s="61" customFormat="1" ht="15" customHeight="1">
      <c r="A316" s="115"/>
      <c r="B316" s="52" t="s">
        <v>274</v>
      </c>
      <c r="C316" s="44" t="s">
        <v>275</v>
      </c>
      <c r="D316" s="102">
        <v>11485</v>
      </c>
      <c r="E316" s="409">
        <v>1404.09</v>
      </c>
      <c r="F316" s="539">
        <f t="shared" si="61"/>
        <v>0.12225424466695689</v>
      </c>
      <c r="G316" s="549">
        <f t="shared" si="59"/>
        <v>7.82012855307984E-05</v>
      </c>
      <c r="H316" s="415">
        <f t="shared" si="55"/>
        <v>1404.09</v>
      </c>
      <c r="I316" s="409"/>
      <c r="J316" s="412"/>
      <c r="K316" s="413"/>
      <c r="L316" s="415"/>
      <c r="M316" s="415"/>
      <c r="N316" s="595"/>
    </row>
    <row r="317" spans="1:14" s="61" customFormat="1" ht="14.25" customHeight="1">
      <c r="A317" s="115"/>
      <c r="B317" s="52" t="s">
        <v>104</v>
      </c>
      <c r="C317" s="44" t="s">
        <v>244</v>
      </c>
      <c r="D317" s="102">
        <v>372857</v>
      </c>
      <c r="E317" s="409">
        <v>206853.55</v>
      </c>
      <c r="F317" s="539">
        <f t="shared" si="61"/>
        <v>0.5547798485746546</v>
      </c>
      <c r="G317" s="549">
        <f t="shared" si="59"/>
        <v>0.011520781094238465</v>
      </c>
      <c r="H317" s="415">
        <f t="shared" si="55"/>
        <v>206853.55</v>
      </c>
      <c r="I317" s="409"/>
      <c r="J317" s="412"/>
      <c r="K317" s="413"/>
      <c r="L317" s="415"/>
      <c r="M317" s="415"/>
      <c r="N317" s="595"/>
    </row>
    <row r="318" spans="1:14" s="61" customFormat="1" ht="14.25" customHeight="1">
      <c r="A318" s="115"/>
      <c r="B318" s="52" t="s">
        <v>106</v>
      </c>
      <c r="C318" s="44" t="s">
        <v>107</v>
      </c>
      <c r="D318" s="102">
        <v>80276</v>
      </c>
      <c r="E318" s="409">
        <v>0</v>
      </c>
      <c r="F318" s="539">
        <f t="shared" si="61"/>
        <v>0</v>
      </c>
      <c r="G318" s="549">
        <f t="shared" si="59"/>
        <v>0</v>
      </c>
      <c r="H318" s="415">
        <f t="shared" si="55"/>
        <v>0</v>
      </c>
      <c r="I318" s="409"/>
      <c r="J318" s="412"/>
      <c r="K318" s="413"/>
      <c r="L318" s="415"/>
      <c r="M318" s="415"/>
      <c r="N318" s="595"/>
    </row>
    <row r="319" spans="1:14" s="61" customFormat="1" ht="15" customHeight="1">
      <c r="A319" s="115"/>
      <c r="B319" s="52" t="s">
        <v>231</v>
      </c>
      <c r="C319" s="44" t="s">
        <v>232</v>
      </c>
      <c r="D319" s="102">
        <v>18000</v>
      </c>
      <c r="E319" s="409">
        <v>3832</v>
      </c>
      <c r="F319" s="539">
        <f t="shared" si="61"/>
        <v>0.21288888888888888</v>
      </c>
      <c r="G319" s="549">
        <f t="shared" si="59"/>
        <v>0.00021342458542829843</v>
      </c>
      <c r="H319" s="415">
        <f t="shared" si="55"/>
        <v>3832</v>
      </c>
      <c r="I319" s="409"/>
      <c r="J319" s="412"/>
      <c r="K319" s="413"/>
      <c r="L319" s="415"/>
      <c r="M319" s="415"/>
      <c r="N319" s="595"/>
    </row>
    <row r="320" spans="1:14" s="61" customFormat="1" ht="16.5" customHeight="1">
      <c r="A320" s="115"/>
      <c r="B320" s="52" t="s">
        <v>108</v>
      </c>
      <c r="C320" s="44" t="s">
        <v>246</v>
      </c>
      <c r="D320" s="102">
        <v>90142</v>
      </c>
      <c r="E320" s="409">
        <v>44981.33</v>
      </c>
      <c r="F320" s="539">
        <f t="shared" si="61"/>
        <v>0.4990052361829114</v>
      </c>
      <c r="G320" s="549">
        <f t="shared" si="59"/>
        <v>0.0025052509674487167</v>
      </c>
      <c r="H320" s="415">
        <f t="shared" si="55"/>
        <v>44981.33</v>
      </c>
      <c r="I320" s="409"/>
      <c r="J320" s="412"/>
      <c r="K320" s="413"/>
      <c r="L320" s="415"/>
      <c r="M320" s="415"/>
      <c r="N320" s="595"/>
    </row>
    <row r="321" spans="1:14" s="61" customFormat="1" ht="14.25" customHeight="1">
      <c r="A321" s="115"/>
      <c r="B321" s="52" t="s">
        <v>841</v>
      </c>
      <c r="C321" s="44" t="s">
        <v>842</v>
      </c>
      <c r="D321" s="102">
        <v>5886</v>
      </c>
      <c r="E321" s="409">
        <v>3227.96</v>
      </c>
      <c r="F321" s="539">
        <f t="shared" si="61"/>
        <v>0.5484131838260279</v>
      </c>
      <c r="G321" s="549">
        <f t="shared" si="59"/>
        <v>0.0001797823655477897</v>
      </c>
      <c r="H321" s="415">
        <f t="shared" si="55"/>
        <v>3227.96</v>
      </c>
      <c r="I321" s="409"/>
      <c r="J321" s="412"/>
      <c r="K321" s="413"/>
      <c r="L321" s="415"/>
      <c r="M321" s="415"/>
      <c r="N321" s="595"/>
    </row>
    <row r="322" spans="1:14" s="61" customFormat="1" ht="14.25" customHeight="1">
      <c r="A322" s="115"/>
      <c r="B322" s="52" t="s">
        <v>415</v>
      </c>
      <c r="C322" s="43" t="s">
        <v>417</v>
      </c>
      <c r="D322" s="102">
        <v>3000</v>
      </c>
      <c r="E322" s="409">
        <v>1561.44</v>
      </c>
      <c r="F322" s="539">
        <f t="shared" si="61"/>
        <v>0.52048</v>
      </c>
      <c r="G322" s="549">
        <f t="shared" si="59"/>
        <v>8.696494902692127E-05</v>
      </c>
      <c r="H322" s="415">
        <f t="shared" si="55"/>
        <v>1561.44</v>
      </c>
      <c r="I322" s="409"/>
      <c r="J322" s="412"/>
      <c r="K322" s="413"/>
      <c r="L322" s="415"/>
      <c r="M322" s="415"/>
      <c r="N322" s="595"/>
    </row>
    <row r="323" spans="1:14" s="61" customFormat="1" ht="16.5" customHeight="1">
      <c r="A323" s="115"/>
      <c r="B323" s="52" t="s">
        <v>408</v>
      </c>
      <c r="C323" s="43" t="s">
        <v>412</v>
      </c>
      <c r="D323" s="102">
        <v>10389</v>
      </c>
      <c r="E323" s="409">
        <v>6235.52</v>
      </c>
      <c r="F323" s="539">
        <f t="shared" si="61"/>
        <v>0.6002040619886418</v>
      </c>
      <c r="G323" s="549">
        <f t="shared" si="59"/>
        <v>0.00034728947571238607</v>
      </c>
      <c r="H323" s="415">
        <f t="shared" si="55"/>
        <v>6235.52</v>
      </c>
      <c r="I323" s="409"/>
      <c r="J323" s="412"/>
      <c r="K323" s="413"/>
      <c r="L323" s="415"/>
      <c r="M323" s="415"/>
      <c r="N323" s="595"/>
    </row>
    <row r="324" spans="1:14" s="61" customFormat="1" ht="15" customHeight="1">
      <c r="A324" s="115"/>
      <c r="B324" s="52" t="s">
        <v>110</v>
      </c>
      <c r="C324" s="44" t="s">
        <v>111</v>
      </c>
      <c r="D324" s="102">
        <v>6000</v>
      </c>
      <c r="E324" s="409">
        <v>1041.18</v>
      </c>
      <c r="F324" s="539">
        <f t="shared" si="61"/>
        <v>0.17353000000000002</v>
      </c>
      <c r="G324" s="549">
        <f t="shared" si="59"/>
        <v>5.798888566185693E-05</v>
      </c>
      <c r="H324" s="415">
        <f aca="true" t="shared" si="62" ref="H324:H381">E324</f>
        <v>1041.18</v>
      </c>
      <c r="I324" s="409"/>
      <c r="J324" s="412"/>
      <c r="K324" s="413"/>
      <c r="L324" s="415"/>
      <c r="M324" s="415"/>
      <c r="N324" s="595"/>
    </row>
    <row r="325" spans="1:14" s="61" customFormat="1" ht="16.5" customHeight="1">
      <c r="A325" s="115"/>
      <c r="B325" s="52" t="s">
        <v>916</v>
      </c>
      <c r="C325" s="44" t="s">
        <v>917</v>
      </c>
      <c r="D325" s="102">
        <v>1500</v>
      </c>
      <c r="E325" s="409">
        <v>0</v>
      </c>
      <c r="F325" s="539">
        <f t="shared" si="61"/>
        <v>0</v>
      </c>
      <c r="G325" s="549">
        <f t="shared" si="59"/>
        <v>0</v>
      </c>
      <c r="H325" s="415">
        <f t="shared" si="62"/>
        <v>0</v>
      </c>
      <c r="I325" s="409"/>
      <c r="J325" s="412"/>
      <c r="K325" s="413"/>
      <c r="L325" s="415"/>
      <c r="M325" s="415"/>
      <c r="N325" s="595"/>
    </row>
    <row r="326" spans="1:14" s="61" customFormat="1" ht="16.5" customHeight="1">
      <c r="A326" s="115"/>
      <c r="B326" s="52" t="s">
        <v>114</v>
      </c>
      <c r="C326" s="44" t="s">
        <v>115</v>
      </c>
      <c r="D326" s="102">
        <v>223371</v>
      </c>
      <c r="E326" s="409">
        <v>167585</v>
      </c>
      <c r="F326" s="539">
        <f t="shared" si="61"/>
        <v>0.7502540616284119</v>
      </c>
      <c r="G326" s="549">
        <f t="shared" si="59"/>
        <v>0.009333705414666334</v>
      </c>
      <c r="H326" s="415">
        <f t="shared" si="62"/>
        <v>167585</v>
      </c>
      <c r="I326" s="409"/>
      <c r="J326" s="412"/>
      <c r="K326" s="413"/>
      <c r="L326" s="415"/>
      <c r="M326" s="415"/>
      <c r="N326" s="595"/>
    </row>
    <row r="327" spans="1:14" s="61" customFormat="1" ht="13.5" customHeight="1">
      <c r="A327" s="115"/>
      <c r="B327" s="52" t="s">
        <v>249</v>
      </c>
      <c r="C327" s="43" t="s">
        <v>421</v>
      </c>
      <c r="D327" s="102">
        <v>2000</v>
      </c>
      <c r="E327" s="409">
        <v>848</v>
      </c>
      <c r="F327" s="539">
        <f t="shared" si="61"/>
        <v>0.424</v>
      </c>
      <c r="G327" s="549">
        <f t="shared" si="59"/>
        <v>4.7229657735698607E-05</v>
      </c>
      <c r="H327" s="415">
        <f t="shared" si="62"/>
        <v>848</v>
      </c>
      <c r="I327" s="409"/>
      <c r="J327" s="412"/>
      <c r="K327" s="413"/>
      <c r="L327" s="415"/>
      <c r="M327" s="415"/>
      <c r="N327" s="595"/>
    </row>
    <row r="328" spans="1:14" s="61" customFormat="1" ht="15.75" customHeight="1">
      <c r="A328" s="115"/>
      <c r="B328" s="52" t="s">
        <v>856</v>
      </c>
      <c r="C328" s="44" t="s">
        <v>504</v>
      </c>
      <c r="D328" s="102">
        <v>2000</v>
      </c>
      <c r="E328" s="409">
        <v>1709.12</v>
      </c>
      <c r="F328" s="539">
        <f t="shared" si="61"/>
        <v>0.85456</v>
      </c>
      <c r="G328" s="549">
        <f t="shared" si="59"/>
        <v>9.519003847787406E-05</v>
      </c>
      <c r="H328" s="415">
        <f t="shared" si="62"/>
        <v>1709.12</v>
      </c>
      <c r="I328" s="409"/>
      <c r="J328" s="412"/>
      <c r="K328" s="413"/>
      <c r="L328" s="415"/>
      <c r="M328" s="415"/>
      <c r="N328" s="595"/>
    </row>
    <row r="329" spans="1:14" s="61" customFormat="1" ht="15.75" customHeight="1">
      <c r="A329" s="115"/>
      <c r="B329" s="52" t="s">
        <v>409</v>
      </c>
      <c r="C329" s="43" t="s">
        <v>1050</v>
      </c>
      <c r="D329" s="102">
        <v>1600</v>
      </c>
      <c r="E329" s="409">
        <v>480</v>
      </c>
      <c r="F329" s="539">
        <f t="shared" si="61"/>
        <v>0.3</v>
      </c>
      <c r="G329" s="549">
        <f aca="true" t="shared" si="63" ref="G329:G392">E329/$E$695</f>
        <v>2.673376852964072E-05</v>
      </c>
      <c r="H329" s="415">
        <f t="shared" si="62"/>
        <v>480</v>
      </c>
      <c r="I329" s="409"/>
      <c r="J329" s="412"/>
      <c r="K329" s="413"/>
      <c r="L329" s="415"/>
      <c r="M329" s="415"/>
      <c r="N329" s="595"/>
    </row>
    <row r="330" spans="1:14" s="61" customFormat="1" ht="15.75" customHeight="1">
      <c r="A330" s="115"/>
      <c r="B330" s="52" t="s">
        <v>410</v>
      </c>
      <c r="C330" s="43" t="s">
        <v>413</v>
      </c>
      <c r="D330" s="102">
        <v>3400</v>
      </c>
      <c r="E330" s="409">
        <v>1722.14</v>
      </c>
      <c r="F330" s="539">
        <f t="shared" si="61"/>
        <v>0.5065117647058823</v>
      </c>
      <c r="G330" s="549">
        <f t="shared" si="63"/>
        <v>9.591519194924057E-05</v>
      </c>
      <c r="H330" s="415">
        <f t="shared" si="62"/>
        <v>1722.14</v>
      </c>
      <c r="I330" s="409"/>
      <c r="J330" s="412"/>
      <c r="K330" s="413"/>
      <c r="L330" s="415"/>
      <c r="M330" s="415"/>
      <c r="N330" s="595"/>
    </row>
    <row r="331" spans="1:14" s="61" customFormat="1" ht="18" customHeight="1">
      <c r="A331" s="115"/>
      <c r="B331" s="52" t="s">
        <v>411</v>
      </c>
      <c r="C331" s="43" t="s">
        <v>1066</v>
      </c>
      <c r="D331" s="102">
        <v>7645</v>
      </c>
      <c r="E331" s="409">
        <v>4906.94</v>
      </c>
      <c r="F331" s="539">
        <f t="shared" si="61"/>
        <v>0.6418495748855461</v>
      </c>
      <c r="G331" s="549">
        <f t="shared" si="63"/>
        <v>0.00027329374614340674</v>
      </c>
      <c r="H331" s="415">
        <f t="shared" si="62"/>
        <v>4906.94</v>
      </c>
      <c r="I331" s="409"/>
      <c r="J331" s="412"/>
      <c r="K331" s="413"/>
      <c r="L331" s="415"/>
      <c r="M331" s="415"/>
      <c r="N331" s="595"/>
    </row>
    <row r="332" spans="1:14" s="61" customFormat="1" ht="13.5" customHeight="1" hidden="1">
      <c r="A332" s="115"/>
      <c r="B332" s="52"/>
      <c r="C332" s="5" t="s">
        <v>287</v>
      </c>
      <c r="D332" s="102">
        <v>0</v>
      </c>
      <c r="E332" s="409"/>
      <c r="F332" s="539" t="e">
        <f t="shared" si="61"/>
        <v>#DIV/0!</v>
      </c>
      <c r="G332" s="549">
        <f t="shared" si="63"/>
        <v>0</v>
      </c>
      <c r="H332" s="415">
        <f t="shared" si="62"/>
        <v>0</v>
      </c>
      <c r="I332" s="409">
        <v>0</v>
      </c>
      <c r="J332" s="412">
        <f>D332</f>
        <v>0</v>
      </c>
      <c r="K332" s="412">
        <v>0</v>
      </c>
      <c r="L332" s="421"/>
      <c r="M332" s="421"/>
      <c r="N332" s="684"/>
    </row>
    <row r="333" spans="1:14" s="61" customFormat="1" ht="39.75" customHeight="1" hidden="1">
      <c r="A333" s="115"/>
      <c r="B333" s="52"/>
      <c r="C333" s="6" t="s">
        <v>277</v>
      </c>
      <c r="D333" s="102"/>
      <c r="E333" s="409"/>
      <c r="F333" s="539" t="e">
        <f t="shared" si="61"/>
        <v>#DIV/0!</v>
      </c>
      <c r="G333" s="549">
        <f t="shared" si="63"/>
        <v>0</v>
      </c>
      <c r="H333" s="415">
        <f t="shared" si="62"/>
        <v>0</v>
      </c>
      <c r="I333" s="409">
        <v>0</v>
      </c>
      <c r="J333" s="412">
        <f>D333</f>
        <v>0</v>
      </c>
      <c r="K333" s="412">
        <v>0</v>
      </c>
      <c r="L333" s="421"/>
      <c r="M333" s="421"/>
      <c r="N333" s="684"/>
    </row>
    <row r="334" spans="1:14" s="61" customFormat="1" ht="22.5" customHeight="1" hidden="1">
      <c r="A334" s="126" t="s">
        <v>315</v>
      </c>
      <c r="B334" s="127"/>
      <c r="C334" s="4" t="s">
        <v>316</v>
      </c>
      <c r="D334" s="102"/>
      <c r="E334" s="409"/>
      <c r="F334" s="539" t="e">
        <f t="shared" si="61"/>
        <v>#DIV/0!</v>
      </c>
      <c r="G334" s="549">
        <f t="shared" si="63"/>
        <v>0</v>
      </c>
      <c r="H334" s="415">
        <f t="shared" si="62"/>
        <v>0</v>
      </c>
      <c r="I334" s="409">
        <v>0</v>
      </c>
      <c r="J334" s="412" t="e">
        <f>#REF!</f>
        <v>#REF!</v>
      </c>
      <c r="K334" s="412">
        <v>0</v>
      </c>
      <c r="L334" s="421"/>
      <c r="M334" s="421"/>
      <c r="N334" s="684"/>
    </row>
    <row r="335" spans="1:14" s="61" customFormat="1" ht="21.75" customHeight="1" hidden="1">
      <c r="A335" s="126"/>
      <c r="B335" s="52" t="s">
        <v>95</v>
      </c>
      <c r="C335" s="6" t="s">
        <v>96</v>
      </c>
      <c r="D335" s="102"/>
      <c r="E335" s="409"/>
      <c r="F335" s="539" t="e">
        <f t="shared" si="61"/>
        <v>#DIV/0!</v>
      </c>
      <c r="G335" s="549">
        <f t="shared" si="63"/>
        <v>0</v>
      </c>
      <c r="H335" s="415">
        <f t="shared" si="62"/>
        <v>0</v>
      </c>
      <c r="I335" s="409">
        <v>0</v>
      </c>
      <c r="J335" s="412" t="e">
        <f>#REF!</f>
        <v>#REF!</v>
      </c>
      <c r="K335" s="412">
        <v>0</v>
      </c>
      <c r="L335" s="421"/>
      <c r="M335" s="421"/>
      <c r="N335" s="684"/>
    </row>
    <row r="336" spans="1:14" s="61" customFormat="1" ht="21.75" customHeight="1" hidden="1">
      <c r="A336" s="126"/>
      <c r="B336" s="52" t="s">
        <v>98</v>
      </c>
      <c r="C336" s="6" t="s">
        <v>99</v>
      </c>
      <c r="D336" s="102"/>
      <c r="E336" s="409"/>
      <c r="F336" s="539" t="e">
        <f t="shared" si="61"/>
        <v>#DIV/0!</v>
      </c>
      <c r="G336" s="549">
        <f t="shared" si="63"/>
        <v>0</v>
      </c>
      <c r="H336" s="415">
        <f t="shared" si="62"/>
        <v>0</v>
      </c>
      <c r="I336" s="409">
        <v>0</v>
      </c>
      <c r="J336" s="412" t="e">
        <f>#REF!</f>
        <v>#REF!</v>
      </c>
      <c r="K336" s="412">
        <v>0</v>
      </c>
      <c r="L336" s="421"/>
      <c r="M336" s="421"/>
      <c r="N336" s="684"/>
    </row>
    <row r="337" spans="1:14" s="61" customFormat="1" ht="20.25" customHeight="1" hidden="1">
      <c r="A337" s="126"/>
      <c r="B337" s="123" t="s">
        <v>146</v>
      </c>
      <c r="C337" s="6" t="s">
        <v>225</v>
      </c>
      <c r="D337" s="102"/>
      <c r="E337" s="409"/>
      <c r="F337" s="539" t="e">
        <f t="shared" si="61"/>
        <v>#DIV/0!</v>
      </c>
      <c r="G337" s="549">
        <f t="shared" si="63"/>
        <v>0</v>
      </c>
      <c r="H337" s="415">
        <f t="shared" si="62"/>
        <v>0</v>
      </c>
      <c r="I337" s="409">
        <v>0</v>
      </c>
      <c r="J337" s="412" t="e">
        <f>#REF!</f>
        <v>#REF!</v>
      </c>
      <c r="K337" s="412">
        <v>0</v>
      </c>
      <c r="L337" s="421"/>
      <c r="M337" s="421"/>
      <c r="N337" s="684"/>
    </row>
    <row r="338" spans="1:14" s="61" customFormat="1" ht="22.5" customHeight="1" hidden="1">
      <c r="A338" s="126"/>
      <c r="B338" s="123" t="s">
        <v>100</v>
      </c>
      <c r="C338" s="6" t="s">
        <v>101</v>
      </c>
      <c r="D338" s="102"/>
      <c r="E338" s="409"/>
      <c r="F338" s="539" t="e">
        <f t="shared" si="61"/>
        <v>#DIV/0!</v>
      </c>
      <c r="G338" s="549">
        <f t="shared" si="63"/>
        <v>0</v>
      </c>
      <c r="H338" s="415">
        <f t="shared" si="62"/>
        <v>0</v>
      </c>
      <c r="I338" s="409">
        <v>0</v>
      </c>
      <c r="J338" s="412" t="e">
        <f>#REF!</f>
        <v>#REF!</v>
      </c>
      <c r="K338" s="412">
        <v>0</v>
      </c>
      <c r="L338" s="421"/>
      <c r="M338" s="421"/>
      <c r="N338" s="684"/>
    </row>
    <row r="339" spans="1:14" s="61" customFormat="1" ht="20.25" customHeight="1" hidden="1">
      <c r="A339" s="126"/>
      <c r="B339" s="123"/>
      <c r="C339" s="6" t="s">
        <v>137</v>
      </c>
      <c r="D339" s="102"/>
      <c r="E339" s="409"/>
      <c r="F339" s="539" t="e">
        <f t="shared" si="61"/>
        <v>#DIV/0!</v>
      </c>
      <c r="G339" s="549">
        <f t="shared" si="63"/>
        <v>0</v>
      </c>
      <c r="H339" s="415">
        <f t="shared" si="62"/>
        <v>0</v>
      </c>
      <c r="I339" s="409">
        <v>0</v>
      </c>
      <c r="J339" s="412" t="e">
        <f>#REF!</f>
        <v>#REF!</v>
      </c>
      <c r="K339" s="412">
        <v>0</v>
      </c>
      <c r="L339" s="421"/>
      <c r="M339" s="421"/>
      <c r="N339" s="684"/>
    </row>
    <row r="340" spans="1:14" s="61" customFormat="1" ht="18.75" customHeight="1" hidden="1">
      <c r="A340" s="126"/>
      <c r="B340" s="52" t="s">
        <v>938</v>
      </c>
      <c r="C340" s="5" t="s">
        <v>128</v>
      </c>
      <c r="D340" s="102"/>
      <c r="E340" s="409"/>
      <c r="F340" s="539" t="e">
        <f t="shared" si="61"/>
        <v>#DIV/0!</v>
      </c>
      <c r="G340" s="549">
        <f t="shared" si="63"/>
        <v>0</v>
      </c>
      <c r="H340" s="415">
        <f t="shared" si="62"/>
        <v>0</v>
      </c>
      <c r="I340" s="409">
        <v>0</v>
      </c>
      <c r="J340" s="412" t="e">
        <f>#REF!</f>
        <v>#REF!</v>
      </c>
      <c r="K340" s="412">
        <v>0</v>
      </c>
      <c r="L340" s="421"/>
      <c r="M340" s="421"/>
      <c r="N340" s="684"/>
    </row>
    <row r="341" spans="1:14" s="61" customFormat="1" ht="18" customHeight="1" hidden="1">
      <c r="A341" s="126"/>
      <c r="B341" s="52" t="s">
        <v>102</v>
      </c>
      <c r="C341" s="5" t="s">
        <v>129</v>
      </c>
      <c r="D341" s="102"/>
      <c r="E341" s="409"/>
      <c r="F341" s="539" t="e">
        <f t="shared" si="61"/>
        <v>#DIV/0!</v>
      </c>
      <c r="G341" s="549">
        <f t="shared" si="63"/>
        <v>0</v>
      </c>
      <c r="H341" s="415">
        <f t="shared" si="62"/>
        <v>0</v>
      </c>
      <c r="I341" s="409">
        <v>0</v>
      </c>
      <c r="J341" s="412" t="e">
        <f>#REF!</f>
        <v>#REF!</v>
      </c>
      <c r="K341" s="412">
        <v>0</v>
      </c>
      <c r="L341" s="421"/>
      <c r="M341" s="421"/>
      <c r="N341" s="684"/>
    </row>
    <row r="342" spans="1:14" s="61" customFormat="1" ht="18.75" customHeight="1" hidden="1">
      <c r="A342" s="126"/>
      <c r="B342" s="52" t="s">
        <v>274</v>
      </c>
      <c r="C342" s="5" t="s">
        <v>317</v>
      </c>
      <c r="D342" s="104"/>
      <c r="E342" s="424"/>
      <c r="F342" s="539" t="e">
        <f t="shared" si="61"/>
        <v>#DIV/0!</v>
      </c>
      <c r="G342" s="549">
        <f t="shared" si="63"/>
        <v>0</v>
      </c>
      <c r="H342" s="415">
        <f t="shared" si="62"/>
        <v>0</v>
      </c>
      <c r="I342" s="409">
        <v>0</v>
      </c>
      <c r="J342" s="412" t="e">
        <f>#REF!</f>
        <v>#REF!</v>
      </c>
      <c r="K342" s="412">
        <v>0</v>
      </c>
      <c r="L342" s="421"/>
      <c r="M342" s="421"/>
      <c r="N342" s="684"/>
    </row>
    <row r="343" spans="1:14" s="61" customFormat="1" ht="18" customHeight="1" hidden="1">
      <c r="A343" s="126"/>
      <c r="B343" s="52" t="s">
        <v>104</v>
      </c>
      <c r="C343" s="5" t="s">
        <v>105</v>
      </c>
      <c r="D343" s="102"/>
      <c r="E343" s="409"/>
      <c r="F343" s="539" t="e">
        <f t="shared" si="61"/>
        <v>#DIV/0!</v>
      </c>
      <c r="G343" s="549">
        <f t="shared" si="63"/>
        <v>0</v>
      </c>
      <c r="H343" s="415">
        <f t="shared" si="62"/>
        <v>0</v>
      </c>
      <c r="I343" s="409">
        <v>0</v>
      </c>
      <c r="J343" s="412" t="e">
        <f>#REF!</f>
        <v>#REF!</v>
      </c>
      <c r="K343" s="412">
        <v>0</v>
      </c>
      <c r="L343" s="421"/>
      <c r="M343" s="421"/>
      <c r="N343" s="684"/>
    </row>
    <row r="344" spans="1:14" s="61" customFormat="1" ht="18.75" customHeight="1" hidden="1">
      <c r="A344" s="126"/>
      <c r="B344" s="52" t="s">
        <v>106</v>
      </c>
      <c r="C344" s="5" t="s">
        <v>107</v>
      </c>
      <c r="D344" s="102"/>
      <c r="E344" s="409"/>
      <c r="F344" s="539" t="e">
        <f t="shared" si="61"/>
        <v>#DIV/0!</v>
      </c>
      <c r="G344" s="549">
        <f t="shared" si="63"/>
        <v>0</v>
      </c>
      <c r="H344" s="415">
        <f t="shared" si="62"/>
        <v>0</v>
      </c>
      <c r="I344" s="409">
        <v>0</v>
      </c>
      <c r="J344" s="412" t="e">
        <f>#REF!</f>
        <v>#REF!</v>
      </c>
      <c r="K344" s="412">
        <v>0</v>
      </c>
      <c r="L344" s="421"/>
      <c r="M344" s="421"/>
      <c r="N344" s="684"/>
    </row>
    <row r="345" spans="1:14" s="61" customFormat="1" ht="18.75" customHeight="1" hidden="1">
      <c r="A345" s="126"/>
      <c r="B345" s="52" t="s">
        <v>108</v>
      </c>
      <c r="C345" s="5" t="s">
        <v>109</v>
      </c>
      <c r="D345" s="102"/>
      <c r="E345" s="409"/>
      <c r="F345" s="539" t="e">
        <f t="shared" si="61"/>
        <v>#DIV/0!</v>
      </c>
      <c r="G345" s="549">
        <f t="shared" si="63"/>
        <v>0</v>
      </c>
      <c r="H345" s="415">
        <f t="shared" si="62"/>
        <v>0</v>
      </c>
      <c r="I345" s="409">
        <v>0</v>
      </c>
      <c r="J345" s="412" t="e">
        <f>#REF!</f>
        <v>#REF!</v>
      </c>
      <c r="K345" s="412">
        <v>0</v>
      </c>
      <c r="L345" s="421"/>
      <c r="M345" s="421"/>
      <c r="N345" s="684"/>
    </row>
    <row r="346" spans="1:14" s="61" customFormat="1" ht="18.75" customHeight="1" hidden="1">
      <c r="A346" s="126"/>
      <c r="B346" s="52" t="s">
        <v>110</v>
      </c>
      <c r="C346" s="5" t="s">
        <v>318</v>
      </c>
      <c r="D346" s="102"/>
      <c r="E346" s="409"/>
      <c r="F346" s="539" t="e">
        <f t="shared" si="61"/>
        <v>#DIV/0!</v>
      </c>
      <c r="G346" s="549">
        <f t="shared" si="63"/>
        <v>0</v>
      </c>
      <c r="H346" s="415">
        <f t="shared" si="62"/>
        <v>0</v>
      </c>
      <c r="I346" s="409">
        <v>0</v>
      </c>
      <c r="J346" s="412" t="e">
        <f>#REF!</f>
        <v>#REF!</v>
      </c>
      <c r="K346" s="412">
        <v>0</v>
      </c>
      <c r="L346" s="421"/>
      <c r="M346" s="421"/>
      <c r="N346" s="684"/>
    </row>
    <row r="347" spans="1:14" s="61" customFormat="1" ht="18" customHeight="1" hidden="1">
      <c r="A347" s="126"/>
      <c r="B347" s="52" t="s">
        <v>112</v>
      </c>
      <c r="C347" s="5" t="s">
        <v>320</v>
      </c>
      <c r="D347" s="102"/>
      <c r="E347" s="409"/>
      <c r="F347" s="539" t="e">
        <f t="shared" si="61"/>
        <v>#DIV/0!</v>
      </c>
      <c r="G347" s="549">
        <f t="shared" si="63"/>
        <v>0</v>
      </c>
      <c r="H347" s="415">
        <f t="shared" si="62"/>
        <v>0</v>
      </c>
      <c r="I347" s="409">
        <v>0</v>
      </c>
      <c r="J347" s="412" t="e">
        <f>#REF!</f>
        <v>#REF!</v>
      </c>
      <c r="K347" s="412">
        <v>0</v>
      </c>
      <c r="L347" s="421"/>
      <c r="M347" s="421"/>
      <c r="N347" s="684"/>
    </row>
    <row r="348" spans="1:14" s="61" customFormat="1" ht="18" customHeight="1" hidden="1">
      <c r="A348" s="126"/>
      <c r="B348" s="52" t="s">
        <v>114</v>
      </c>
      <c r="C348" s="5" t="s">
        <v>321</v>
      </c>
      <c r="D348" s="102"/>
      <c r="E348" s="409"/>
      <c r="F348" s="539" t="e">
        <f t="shared" si="61"/>
        <v>#DIV/0!</v>
      </c>
      <c r="G348" s="549">
        <f t="shared" si="63"/>
        <v>0</v>
      </c>
      <c r="H348" s="415">
        <f t="shared" si="62"/>
        <v>0</v>
      </c>
      <c r="I348" s="409">
        <v>0</v>
      </c>
      <c r="J348" s="412" t="e">
        <f>#REF!</f>
        <v>#REF!</v>
      </c>
      <c r="K348" s="412">
        <v>0</v>
      </c>
      <c r="L348" s="421"/>
      <c r="M348" s="421"/>
      <c r="N348" s="684"/>
    </row>
    <row r="349" spans="1:14" s="61" customFormat="1" ht="18" customHeight="1" hidden="1">
      <c r="A349" s="126"/>
      <c r="B349" s="52" t="s">
        <v>276</v>
      </c>
      <c r="C349" s="6" t="s">
        <v>322</v>
      </c>
      <c r="D349" s="102"/>
      <c r="E349" s="409"/>
      <c r="F349" s="539" t="e">
        <f t="shared" si="61"/>
        <v>#DIV/0!</v>
      </c>
      <c r="G349" s="549">
        <f t="shared" si="63"/>
        <v>0</v>
      </c>
      <c r="H349" s="415">
        <f t="shared" si="62"/>
        <v>0</v>
      </c>
      <c r="I349" s="409">
        <v>0</v>
      </c>
      <c r="J349" s="412" t="e">
        <f>#REF!</f>
        <v>#REF!</v>
      </c>
      <c r="K349" s="412">
        <v>0</v>
      </c>
      <c r="L349" s="421"/>
      <c r="M349" s="421"/>
      <c r="N349" s="684"/>
    </row>
    <row r="350" spans="1:14" s="61" customFormat="1" ht="17.25" customHeight="1" hidden="1">
      <c r="A350" s="126"/>
      <c r="B350" s="52"/>
      <c r="C350" s="5" t="s">
        <v>286</v>
      </c>
      <c r="D350" s="102"/>
      <c r="E350" s="409"/>
      <c r="F350" s="539" t="e">
        <f t="shared" si="61"/>
        <v>#DIV/0!</v>
      </c>
      <c r="G350" s="549">
        <f t="shared" si="63"/>
        <v>0</v>
      </c>
      <c r="H350" s="415">
        <f t="shared" si="62"/>
        <v>0</v>
      </c>
      <c r="I350" s="409">
        <v>0</v>
      </c>
      <c r="J350" s="412" t="e">
        <f>#REF!</f>
        <v>#REF!</v>
      </c>
      <c r="K350" s="412">
        <v>0</v>
      </c>
      <c r="L350" s="421"/>
      <c r="M350" s="421"/>
      <c r="N350" s="684"/>
    </row>
    <row r="351" spans="1:14" s="61" customFormat="1" ht="13.5" customHeight="1" hidden="1">
      <c r="A351" s="126"/>
      <c r="B351" s="52" t="s">
        <v>132</v>
      </c>
      <c r="C351" s="5" t="s">
        <v>311</v>
      </c>
      <c r="D351" s="102"/>
      <c r="E351" s="409"/>
      <c r="F351" s="539" t="e">
        <f t="shared" si="61"/>
        <v>#DIV/0!</v>
      </c>
      <c r="G351" s="549">
        <f t="shared" si="63"/>
        <v>0</v>
      </c>
      <c r="H351" s="415">
        <f t="shared" si="62"/>
        <v>0</v>
      </c>
      <c r="I351" s="409">
        <v>0</v>
      </c>
      <c r="J351" s="412" t="e">
        <f>#REF!</f>
        <v>#REF!</v>
      </c>
      <c r="K351" s="412">
        <v>0</v>
      </c>
      <c r="L351" s="421"/>
      <c r="M351" s="421"/>
      <c r="N351" s="684"/>
    </row>
    <row r="352" spans="1:14" s="61" customFormat="1" ht="14.25" customHeight="1" hidden="1">
      <c r="A352" s="126"/>
      <c r="B352" s="52" t="s">
        <v>323</v>
      </c>
      <c r="C352" s="6" t="s">
        <v>324</v>
      </c>
      <c r="D352" s="102"/>
      <c r="E352" s="409"/>
      <c r="F352" s="539" t="e">
        <f t="shared" si="61"/>
        <v>#DIV/0!</v>
      </c>
      <c r="G352" s="549">
        <f t="shared" si="63"/>
        <v>0</v>
      </c>
      <c r="H352" s="415">
        <f t="shared" si="62"/>
        <v>0</v>
      </c>
      <c r="I352" s="409">
        <v>0</v>
      </c>
      <c r="J352" s="412" t="e">
        <f>#REF!</f>
        <v>#REF!</v>
      </c>
      <c r="K352" s="412">
        <v>0</v>
      </c>
      <c r="L352" s="421"/>
      <c r="M352" s="421"/>
      <c r="N352" s="684"/>
    </row>
    <row r="353" spans="1:14" s="61" customFormat="1" ht="17.25" customHeight="1" hidden="1">
      <c r="A353" s="126"/>
      <c r="B353" s="52" t="s">
        <v>262</v>
      </c>
      <c r="C353" s="6" t="s">
        <v>863</v>
      </c>
      <c r="D353" s="102"/>
      <c r="E353" s="409"/>
      <c r="F353" s="539" t="e">
        <f t="shared" si="61"/>
        <v>#DIV/0!</v>
      </c>
      <c r="G353" s="549">
        <f t="shared" si="63"/>
        <v>0</v>
      </c>
      <c r="H353" s="415">
        <f t="shared" si="62"/>
        <v>0</v>
      </c>
      <c r="I353" s="409">
        <v>0</v>
      </c>
      <c r="J353" s="412" t="e">
        <f>#REF!</f>
        <v>#REF!</v>
      </c>
      <c r="K353" s="412">
        <v>0</v>
      </c>
      <c r="L353" s="421"/>
      <c r="M353" s="421"/>
      <c r="N353" s="684"/>
    </row>
    <row r="354" spans="1:14" s="61" customFormat="1" ht="17.25" customHeight="1" hidden="1">
      <c r="A354" s="126"/>
      <c r="B354" s="52" t="s">
        <v>108</v>
      </c>
      <c r="C354" s="6" t="s">
        <v>246</v>
      </c>
      <c r="D354" s="102"/>
      <c r="E354" s="409"/>
      <c r="F354" s="539" t="e">
        <f t="shared" si="61"/>
        <v>#DIV/0!</v>
      </c>
      <c r="G354" s="549">
        <f t="shared" si="63"/>
        <v>0</v>
      </c>
      <c r="H354" s="415">
        <f t="shared" si="62"/>
        <v>0</v>
      </c>
      <c r="I354" s="409">
        <v>0</v>
      </c>
      <c r="J354" s="412" t="e">
        <f>#REF!</f>
        <v>#REF!</v>
      </c>
      <c r="K354" s="412">
        <v>0</v>
      </c>
      <c r="L354" s="421"/>
      <c r="M354" s="421"/>
      <c r="N354" s="684"/>
    </row>
    <row r="355" spans="1:14" s="61" customFormat="1" ht="26.25" customHeight="1" hidden="1">
      <c r="A355" s="121" t="s">
        <v>325</v>
      </c>
      <c r="B355" s="52"/>
      <c r="C355" s="3" t="s">
        <v>326</v>
      </c>
      <c r="D355" s="104"/>
      <c r="E355" s="424"/>
      <c r="F355" s="539" t="e">
        <f t="shared" si="61"/>
        <v>#DIV/0!</v>
      </c>
      <c r="G355" s="549">
        <f t="shared" si="63"/>
        <v>0</v>
      </c>
      <c r="H355" s="415">
        <f t="shared" si="62"/>
        <v>0</v>
      </c>
      <c r="I355" s="424">
        <f>I356+I357+I358+I360+I364</f>
        <v>0</v>
      </c>
      <c r="J355" s="424">
        <f>J356+J357+J358+J360+J364</f>
        <v>0</v>
      </c>
      <c r="K355" s="424">
        <f>K356+K357+K358+K360+K364</f>
        <v>0</v>
      </c>
      <c r="L355" s="421"/>
      <c r="M355" s="421"/>
      <c r="N355" s="684"/>
    </row>
    <row r="356" spans="1:14" s="61" customFormat="1" ht="21.75" customHeight="1" hidden="1">
      <c r="A356" s="954"/>
      <c r="B356" s="52" t="s">
        <v>95</v>
      </c>
      <c r="C356" s="6" t="s">
        <v>96</v>
      </c>
      <c r="D356" s="102"/>
      <c r="E356" s="409"/>
      <c r="F356" s="539" t="e">
        <f t="shared" si="61"/>
        <v>#DIV/0!</v>
      </c>
      <c r="G356" s="549">
        <f t="shared" si="63"/>
        <v>0</v>
      </c>
      <c r="H356" s="415">
        <f t="shared" si="62"/>
        <v>0</v>
      </c>
      <c r="I356" s="409">
        <v>0</v>
      </c>
      <c r="J356" s="409">
        <v>0</v>
      </c>
      <c r="K356" s="409">
        <v>0</v>
      </c>
      <c r="L356" s="421"/>
      <c r="M356" s="421"/>
      <c r="N356" s="684"/>
    </row>
    <row r="357" spans="1:14" s="61" customFormat="1" ht="16.5" customHeight="1" hidden="1">
      <c r="A357" s="954"/>
      <c r="B357" s="123" t="s">
        <v>146</v>
      </c>
      <c r="C357" s="6" t="s">
        <v>225</v>
      </c>
      <c r="D357" s="102"/>
      <c r="E357" s="409"/>
      <c r="F357" s="539" t="e">
        <f t="shared" si="61"/>
        <v>#DIV/0!</v>
      </c>
      <c r="G357" s="549">
        <f t="shared" si="63"/>
        <v>0</v>
      </c>
      <c r="H357" s="415">
        <f t="shared" si="62"/>
        <v>0</v>
      </c>
      <c r="I357" s="409">
        <v>0</v>
      </c>
      <c r="J357" s="409">
        <v>0</v>
      </c>
      <c r="K357" s="409">
        <v>0</v>
      </c>
      <c r="L357" s="421"/>
      <c r="M357" s="421"/>
      <c r="N357" s="684"/>
    </row>
    <row r="358" spans="1:14" s="61" customFormat="1" ht="21" customHeight="1" hidden="1">
      <c r="A358" s="954"/>
      <c r="B358" s="123" t="s">
        <v>100</v>
      </c>
      <c r="C358" s="6" t="s">
        <v>101</v>
      </c>
      <c r="D358" s="102"/>
      <c r="E358" s="409"/>
      <c r="F358" s="539" t="e">
        <f t="shared" si="61"/>
        <v>#DIV/0!</v>
      </c>
      <c r="G358" s="549">
        <f t="shared" si="63"/>
        <v>0</v>
      </c>
      <c r="H358" s="415">
        <f t="shared" si="62"/>
        <v>0</v>
      </c>
      <c r="I358" s="409">
        <v>0</v>
      </c>
      <c r="J358" s="409">
        <v>0</v>
      </c>
      <c r="K358" s="409">
        <v>0</v>
      </c>
      <c r="L358" s="421"/>
      <c r="M358" s="421"/>
      <c r="N358" s="684"/>
    </row>
    <row r="359" spans="1:14" s="61" customFormat="1" ht="20.25" customHeight="1" hidden="1">
      <c r="A359" s="954"/>
      <c r="B359" s="52"/>
      <c r="C359" s="5" t="s">
        <v>137</v>
      </c>
      <c r="D359" s="102"/>
      <c r="E359" s="409"/>
      <c r="F359" s="539" t="e">
        <f t="shared" si="61"/>
        <v>#DIV/0!</v>
      </c>
      <c r="G359" s="549">
        <f t="shared" si="63"/>
        <v>0</v>
      </c>
      <c r="H359" s="415">
        <f t="shared" si="62"/>
        <v>0</v>
      </c>
      <c r="I359" s="409">
        <v>0</v>
      </c>
      <c r="J359" s="409">
        <v>0</v>
      </c>
      <c r="K359" s="409">
        <v>0</v>
      </c>
      <c r="L359" s="421"/>
      <c r="M359" s="421"/>
      <c r="N359" s="684"/>
    </row>
    <row r="360" spans="1:14" s="61" customFormat="1" ht="16.5" customHeight="1" hidden="1">
      <c r="A360" s="115"/>
      <c r="B360" s="52" t="s">
        <v>114</v>
      </c>
      <c r="C360" s="5" t="s">
        <v>115</v>
      </c>
      <c r="D360" s="102"/>
      <c r="E360" s="409"/>
      <c r="F360" s="539" t="e">
        <f t="shared" si="61"/>
        <v>#DIV/0!</v>
      </c>
      <c r="G360" s="549">
        <f t="shared" si="63"/>
        <v>0</v>
      </c>
      <c r="H360" s="415">
        <f t="shared" si="62"/>
        <v>0</v>
      </c>
      <c r="I360" s="409">
        <v>0</v>
      </c>
      <c r="J360" s="409">
        <v>0</v>
      </c>
      <c r="K360" s="409">
        <v>0</v>
      </c>
      <c r="L360" s="421"/>
      <c r="M360" s="421"/>
      <c r="N360" s="684"/>
    </row>
    <row r="361" spans="1:14" s="61" customFormat="1" ht="18.75" customHeight="1" hidden="1">
      <c r="A361" s="115"/>
      <c r="B361" s="52"/>
      <c r="C361" s="5"/>
      <c r="D361" s="102"/>
      <c r="E361" s="409"/>
      <c r="F361" s="539" t="e">
        <f t="shared" si="61"/>
        <v>#DIV/0!</v>
      </c>
      <c r="G361" s="549">
        <f t="shared" si="63"/>
        <v>0</v>
      </c>
      <c r="H361" s="415">
        <f t="shared" si="62"/>
        <v>0</v>
      </c>
      <c r="I361" s="409">
        <v>0</v>
      </c>
      <c r="J361" s="409">
        <v>0</v>
      </c>
      <c r="K361" s="409">
        <v>0</v>
      </c>
      <c r="L361" s="421"/>
      <c r="M361" s="421"/>
      <c r="N361" s="684"/>
    </row>
    <row r="362" spans="1:14" s="61" customFormat="1" ht="16.5" customHeight="1" hidden="1">
      <c r="A362" s="115"/>
      <c r="B362" s="52"/>
      <c r="C362" s="5"/>
      <c r="D362" s="102"/>
      <c r="E362" s="409"/>
      <c r="F362" s="539" t="e">
        <f t="shared" si="61"/>
        <v>#DIV/0!</v>
      </c>
      <c r="G362" s="549">
        <f t="shared" si="63"/>
        <v>0</v>
      </c>
      <c r="H362" s="415">
        <f t="shared" si="62"/>
        <v>0</v>
      </c>
      <c r="I362" s="409">
        <v>0</v>
      </c>
      <c r="J362" s="409">
        <v>0</v>
      </c>
      <c r="K362" s="409">
        <v>0</v>
      </c>
      <c r="L362" s="421"/>
      <c r="M362" s="421"/>
      <c r="N362" s="684"/>
    </row>
    <row r="363" spans="1:14" s="61" customFormat="1" ht="19.5" customHeight="1" hidden="1">
      <c r="A363" s="115"/>
      <c r="B363" s="52"/>
      <c r="C363" s="5"/>
      <c r="D363" s="102"/>
      <c r="E363" s="409"/>
      <c r="F363" s="539" t="e">
        <f t="shared" si="61"/>
        <v>#DIV/0!</v>
      </c>
      <c r="G363" s="549">
        <f t="shared" si="63"/>
        <v>0</v>
      </c>
      <c r="H363" s="415">
        <f t="shared" si="62"/>
        <v>0</v>
      </c>
      <c r="I363" s="409">
        <v>0</v>
      </c>
      <c r="J363" s="409">
        <v>0</v>
      </c>
      <c r="K363" s="409">
        <v>0</v>
      </c>
      <c r="L363" s="421"/>
      <c r="M363" s="421"/>
      <c r="N363" s="684"/>
    </row>
    <row r="364" spans="1:14" s="61" customFormat="1" ht="25.5" customHeight="1" hidden="1">
      <c r="A364" s="115"/>
      <c r="B364" s="52" t="s">
        <v>276</v>
      </c>
      <c r="C364" s="6" t="s">
        <v>327</v>
      </c>
      <c r="D364" s="102"/>
      <c r="E364" s="409"/>
      <c r="F364" s="539" t="e">
        <f t="shared" si="61"/>
        <v>#DIV/0!</v>
      </c>
      <c r="G364" s="549">
        <f t="shared" si="63"/>
        <v>0</v>
      </c>
      <c r="H364" s="415">
        <f t="shared" si="62"/>
        <v>0</v>
      </c>
      <c r="I364" s="409">
        <v>0</v>
      </c>
      <c r="J364" s="409">
        <v>0</v>
      </c>
      <c r="K364" s="409">
        <v>0</v>
      </c>
      <c r="L364" s="421"/>
      <c r="M364" s="421"/>
      <c r="N364" s="684"/>
    </row>
    <row r="365" spans="1:14" s="61" customFormat="1" ht="18.75" customHeight="1" hidden="1">
      <c r="A365" s="115"/>
      <c r="B365" s="52"/>
      <c r="C365" s="10" t="s">
        <v>286</v>
      </c>
      <c r="D365" s="102"/>
      <c r="E365" s="409"/>
      <c r="F365" s="539" t="e">
        <f t="shared" si="61"/>
        <v>#DIV/0!</v>
      </c>
      <c r="G365" s="549">
        <f t="shared" si="63"/>
        <v>0</v>
      </c>
      <c r="H365" s="415">
        <f t="shared" si="62"/>
        <v>0</v>
      </c>
      <c r="I365" s="409">
        <v>0</v>
      </c>
      <c r="J365" s="409">
        <v>0</v>
      </c>
      <c r="K365" s="409">
        <v>0</v>
      </c>
      <c r="L365" s="421"/>
      <c r="M365" s="421"/>
      <c r="N365" s="684"/>
    </row>
    <row r="366" spans="1:14" s="61" customFormat="1" ht="18" customHeight="1" hidden="1">
      <c r="A366" s="115"/>
      <c r="B366" s="52"/>
      <c r="C366" s="10" t="s">
        <v>287</v>
      </c>
      <c r="D366" s="102"/>
      <c r="E366" s="409"/>
      <c r="F366" s="539" t="e">
        <f t="shared" si="61"/>
        <v>#DIV/0!</v>
      </c>
      <c r="G366" s="549">
        <f t="shared" si="63"/>
        <v>0</v>
      </c>
      <c r="H366" s="415">
        <f t="shared" si="62"/>
        <v>0</v>
      </c>
      <c r="I366" s="409">
        <v>0</v>
      </c>
      <c r="J366" s="409">
        <v>0</v>
      </c>
      <c r="K366" s="409">
        <v>0</v>
      </c>
      <c r="L366" s="421"/>
      <c r="M366" s="421"/>
      <c r="N366" s="684"/>
    </row>
    <row r="367" spans="1:14" s="61" customFormat="1" ht="15" customHeight="1" hidden="1">
      <c r="A367" s="115"/>
      <c r="B367" s="52"/>
      <c r="C367" s="10" t="s">
        <v>328</v>
      </c>
      <c r="D367" s="102"/>
      <c r="E367" s="409"/>
      <c r="F367" s="539" t="e">
        <f t="shared" si="61"/>
        <v>#DIV/0!</v>
      </c>
      <c r="G367" s="549">
        <f t="shared" si="63"/>
        <v>0</v>
      </c>
      <c r="H367" s="415">
        <f t="shared" si="62"/>
        <v>0</v>
      </c>
      <c r="I367" s="409">
        <v>0</v>
      </c>
      <c r="J367" s="412" t="e">
        <f>#REF!</f>
        <v>#REF!</v>
      </c>
      <c r="K367" s="412">
        <v>0</v>
      </c>
      <c r="L367" s="421"/>
      <c r="M367" s="421"/>
      <c r="N367" s="684"/>
    </row>
    <row r="368" spans="1:14" s="61" customFormat="1" ht="16.5" customHeight="1">
      <c r="A368" s="221" t="s">
        <v>329</v>
      </c>
      <c r="B368" s="119"/>
      <c r="C368" s="95" t="s">
        <v>330</v>
      </c>
      <c r="D368" s="283">
        <f>SUM(D369:D381)</f>
        <v>1355978</v>
      </c>
      <c r="E368" s="407">
        <f aca="true" t="shared" si="64" ref="E368:N368">SUM(E369:E381)</f>
        <v>640773.14</v>
      </c>
      <c r="F368" s="575">
        <f t="shared" si="61"/>
        <v>0.47255423023087395</v>
      </c>
      <c r="G368" s="575">
        <f t="shared" si="63"/>
        <v>0.035688085009939724</v>
      </c>
      <c r="H368" s="407">
        <f t="shared" si="64"/>
        <v>640773.14</v>
      </c>
      <c r="I368" s="407">
        <f t="shared" si="64"/>
        <v>336723.74</v>
      </c>
      <c r="J368" s="407">
        <f t="shared" si="64"/>
        <v>59483.11</v>
      </c>
      <c r="K368" s="407">
        <f t="shared" si="64"/>
        <v>194989</v>
      </c>
      <c r="L368" s="407">
        <f t="shared" si="64"/>
        <v>0</v>
      </c>
      <c r="M368" s="407">
        <f t="shared" si="64"/>
        <v>0</v>
      </c>
      <c r="N368" s="411">
        <f t="shared" si="64"/>
        <v>0</v>
      </c>
    </row>
    <row r="369" spans="1:14" s="61" customFormat="1" ht="24" customHeight="1">
      <c r="A369" s="126"/>
      <c r="B369" s="52" t="s">
        <v>276</v>
      </c>
      <c r="C369" s="43" t="s">
        <v>908</v>
      </c>
      <c r="D369" s="657">
        <v>354586</v>
      </c>
      <c r="E369" s="662">
        <v>194989</v>
      </c>
      <c r="F369" s="539">
        <f t="shared" si="61"/>
        <v>0.5499060876627955</v>
      </c>
      <c r="G369" s="549">
        <f t="shared" si="63"/>
        <v>0.010859980816304406</v>
      </c>
      <c r="H369" s="415">
        <f t="shared" si="62"/>
        <v>194989</v>
      </c>
      <c r="I369" s="430"/>
      <c r="J369" s="430"/>
      <c r="K369" s="658">
        <f>H369</f>
        <v>194989</v>
      </c>
      <c r="L369" s="430"/>
      <c r="M369" s="415"/>
      <c r="N369" s="423"/>
    </row>
    <row r="370" spans="1:14" s="61" customFormat="1" ht="18" customHeight="1">
      <c r="A370" s="126"/>
      <c r="B370" s="52" t="s">
        <v>95</v>
      </c>
      <c r="C370" s="43" t="s">
        <v>488</v>
      </c>
      <c r="D370" s="102">
        <v>736370</v>
      </c>
      <c r="E370" s="409">
        <v>289364.23</v>
      </c>
      <c r="F370" s="539">
        <f t="shared" si="61"/>
        <v>0.39296037318196014</v>
      </c>
      <c r="G370" s="549">
        <f t="shared" si="63"/>
        <v>0.01611624238662025</v>
      </c>
      <c r="H370" s="415">
        <f t="shared" si="62"/>
        <v>289364.23</v>
      </c>
      <c r="I370" s="409">
        <f>H370</f>
        <v>289364.23</v>
      </c>
      <c r="J370" s="412"/>
      <c r="K370" s="413"/>
      <c r="L370" s="415"/>
      <c r="M370" s="415"/>
      <c r="N370" s="595"/>
    </row>
    <row r="371" spans="1:14" s="61" customFormat="1" ht="16.5" customHeight="1">
      <c r="A371" s="126"/>
      <c r="B371" s="52" t="s">
        <v>98</v>
      </c>
      <c r="C371" s="43" t="s">
        <v>99</v>
      </c>
      <c r="D371" s="102">
        <v>47360</v>
      </c>
      <c r="E371" s="409">
        <v>47359.51</v>
      </c>
      <c r="F371" s="539">
        <f t="shared" si="61"/>
        <v>0.9999896537162163</v>
      </c>
      <c r="G371" s="549">
        <f t="shared" si="63"/>
        <v>0.002637704537535844</v>
      </c>
      <c r="H371" s="415">
        <f t="shared" si="62"/>
        <v>47359.51</v>
      </c>
      <c r="I371" s="409">
        <f>H371</f>
        <v>47359.51</v>
      </c>
      <c r="J371" s="412"/>
      <c r="K371" s="413"/>
      <c r="L371" s="415"/>
      <c r="M371" s="415"/>
      <c r="N371" s="595"/>
    </row>
    <row r="372" spans="1:14" s="61" customFormat="1" ht="16.5" customHeight="1">
      <c r="A372" s="126"/>
      <c r="B372" s="123" t="s">
        <v>146</v>
      </c>
      <c r="C372" s="43" t="s">
        <v>225</v>
      </c>
      <c r="D372" s="102">
        <v>127799</v>
      </c>
      <c r="E372" s="409">
        <v>51357.86</v>
      </c>
      <c r="F372" s="539">
        <f t="shared" si="61"/>
        <v>0.401864333836728</v>
      </c>
      <c r="G372" s="549">
        <f t="shared" si="63"/>
        <v>0.002860394044620196</v>
      </c>
      <c r="H372" s="415">
        <f t="shared" si="62"/>
        <v>51357.86</v>
      </c>
      <c r="I372" s="409"/>
      <c r="J372" s="412">
        <f>H372</f>
        <v>51357.86</v>
      </c>
      <c r="K372" s="413"/>
      <c r="L372" s="415"/>
      <c r="M372" s="415"/>
      <c r="N372" s="595"/>
    </row>
    <row r="373" spans="1:14" s="61" customFormat="1" ht="16.5" customHeight="1">
      <c r="A373" s="126"/>
      <c r="B373" s="123" t="s">
        <v>100</v>
      </c>
      <c r="C373" s="43" t="s">
        <v>101</v>
      </c>
      <c r="D373" s="102">
        <v>19936</v>
      </c>
      <c r="E373" s="409">
        <v>8125.25</v>
      </c>
      <c r="F373" s="539">
        <f t="shared" si="61"/>
        <v>0.40756671348314605</v>
      </c>
      <c r="G373" s="549">
        <f t="shared" si="63"/>
        <v>0.0004525386515530485</v>
      </c>
      <c r="H373" s="415">
        <f t="shared" si="62"/>
        <v>8125.25</v>
      </c>
      <c r="I373" s="409"/>
      <c r="J373" s="412">
        <f>H373</f>
        <v>8125.25</v>
      </c>
      <c r="K373" s="413"/>
      <c r="L373" s="415"/>
      <c r="M373" s="415"/>
      <c r="N373" s="595"/>
    </row>
    <row r="374" spans="1:14" s="61" customFormat="1" ht="14.25" customHeight="1">
      <c r="A374" s="126"/>
      <c r="B374" s="52" t="s">
        <v>102</v>
      </c>
      <c r="C374" s="44" t="s">
        <v>129</v>
      </c>
      <c r="D374" s="102">
        <v>10290</v>
      </c>
      <c r="E374" s="409">
        <v>9794.09</v>
      </c>
      <c r="F374" s="539">
        <f t="shared" si="61"/>
        <v>0.9518066083576288</v>
      </c>
      <c r="G374" s="549">
        <f t="shared" si="63"/>
        <v>0.0005454852812884768</v>
      </c>
      <c r="H374" s="415">
        <f t="shared" si="62"/>
        <v>9794.09</v>
      </c>
      <c r="I374" s="409"/>
      <c r="J374" s="412"/>
      <c r="K374" s="413"/>
      <c r="L374" s="415"/>
      <c r="M374" s="415"/>
      <c r="N374" s="595"/>
    </row>
    <row r="375" spans="1:14" s="61" customFormat="1" ht="18" customHeight="1">
      <c r="A375" s="126"/>
      <c r="B375" s="52" t="s">
        <v>104</v>
      </c>
      <c r="C375" s="44" t="s">
        <v>105</v>
      </c>
      <c r="D375" s="102">
        <v>6780</v>
      </c>
      <c r="E375" s="409">
        <v>5619.52</v>
      </c>
      <c r="F375" s="539">
        <f t="shared" si="61"/>
        <v>0.8288377581120945</v>
      </c>
      <c r="G375" s="549">
        <f t="shared" si="63"/>
        <v>0.0003129811394326805</v>
      </c>
      <c r="H375" s="415">
        <f t="shared" si="62"/>
        <v>5619.52</v>
      </c>
      <c r="I375" s="409"/>
      <c r="J375" s="412"/>
      <c r="K375" s="413"/>
      <c r="L375" s="415"/>
      <c r="M375" s="415"/>
      <c r="N375" s="595"/>
    </row>
    <row r="376" spans="1:14" s="61" customFormat="1" ht="16.5" customHeight="1">
      <c r="A376" s="126"/>
      <c r="B376" s="52" t="s">
        <v>231</v>
      </c>
      <c r="C376" s="44" t="s">
        <v>232</v>
      </c>
      <c r="D376" s="102">
        <v>2000</v>
      </c>
      <c r="E376" s="409">
        <v>0</v>
      </c>
      <c r="F376" s="539">
        <f aca="true" t="shared" si="65" ref="F376:F461">E376/D376</f>
        <v>0</v>
      </c>
      <c r="G376" s="549">
        <f t="shared" si="63"/>
        <v>0</v>
      </c>
      <c r="H376" s="415">
        <f t="shared" si="62"/>
        <v>0</v>
      </c>
      <c r="I376" s="409"/>
      <c r="J376" s="412"/>
      <c r="K376" s="413"/>
      <c r="L376" s="415"/>
      <c r="M376" s="415"/>
      <c r="N376" s="595"/>
    </row>
    <row r="377" spans="1:14" s="61" customFormat="1" ht="16.5" customHeight="1">
      <c r="A377" s="126"/>
      <c r="B377" s="52" t="s">
        <v>108</v>
      </c>
      <c r="C377" s="44" t="s">
        <v>109</v>
      </c>
      <c r="D377" s="102">
        <v>7414</v>
      </c>
      <c r="E377" s="409">
        <v>2388.53</v>
      </c>
      <c r="F377" s="539">
        <f t="shared" si="65"/>
        <v>0.32216482330725654</v>
      </c>
      <c r="G377" s="549">
        <f t="shared" si="63"/>
        <v>0.00013303001697104742</v>
      </c>
      <c r="H377" s="415">
        <f t="shared" si="62"/>
        <v>2388.53</v>
      </c>
      <c r="I377" s="409"/>
      <c r="J377" s="412"/>
      <c r="K377" s="413"/>
      <c r="L377" s="415"/>
      <c r="M377" s="415"/>
      <c r="N377" s="595"/>
    </row>
    <row r="378" spans="1:14" s="61" customFormat="1" ht="16.5" customHeight="1">
      <c r="A378" s="126"/>
      <c r="B378" s="52" t="s">
        <v>841</v>
      </c>
      <c r="C378" s="44" t="s">
        <v>842</v>
      </c>
      <c r="D378" s="102">
        <v>823</v>
      </c>
      <c r="E378" s="409">
        <v>29</v>
      </c>
      <c r="F378" s="539">
        <f t="shared" si="65"/>
        <v>0.03523693803159174</v>
      </c>
      <c r="G378" s="549">
        <f t="shared" si="63"/>
        <v>1.6151651819991268E-06</v>
      </c>
      <c r="H378" s="415">
        <f t="shared" si="62"/>
        <v>29</v>
      </c>
      <c r="I378" s="409"/>
      <c r="J378" s="412"/>
      <c r="K378" s="413"/>
      <c r="L378" s="415"/>
      <c r="M378" s="415"/>
      <c r="N378" s="595"/>
    </row>
    <row r="379" spans="1:14" s="61" customFormat="1" ht="16.5" customHeight="1">
      <c r="A379" s="126"/>
      <c r="B379" s="52" t="s">
        <v>408</v>
      </c>
      <c r="C379" s="43" t="s">
        <v>412</v>
      </c>
      <c r="D379" s="102">
        <v>1029</v>
      </c>
      <c r="E379" s="409">
        <v>942.72</v>
      </c>
      <c r="F379" s="539">
        <f t="shared" si="65"/>
        <v>0.9161516034985423</v>
      </c>
      <c r="G379" s="549">
        <f t="shared" si="63"/>
        <v>5.2505121392214375E-05</v>
      </c>
      <c r="H379" s="415">
        <f t="shared" si="62"/>
        <v>942.72</v>
      </c>
      <c r="I379" s="409"/>
      <c r="J379" s="412"/>
      <c r="K379" s="413"/>
      <c r="L379" s="415"/>
      <c r="M379" s="415"/>
      <c r="N379" s="595"/>
    </row>
    <row r="380" spans="1:14" s="61" customFormat="1" ht="15.75" customHeight="1">
      <c r="A380" s="126"/>
      <c r="B380" s="52" t="s">
        <v>114</v>
      </c>
      <c r="C380" s="44" t="s">
        <v>115</v>
      </c>
      <c r="D380" s="102">
        <v>39891</v>
      </c>
      <c r="E380" s="409">
        <v>29918</v>
      </c>
      <c r="F380" s="539">
        <f t="shared" si="65"/>
        <v>0.749993732922213</v>
      </c>
      <c r="G380" s="549">
        <f t="shared" si="63"/>
        <v>0.0016662935143120648</v>
      </c>
      <c r="H380" s="415">
        <f t="shared" si="62"/>
        <v>29918</v>
      </c>
      <c r="I380" s="409"/>
      <c r="J380" s="412"/>
      <c r="K380" s="413"/>
      <c r="L380" s="415"/>
      <c r="M380" s="415"/>
      <c r="N380" s="595"/>
    </row>
    <row r="381" spans="1:14" s="61" customFormat="1" ht="17.25" customHeight="1">
      <c r="A381" s="126"/>
      <c r="B381" s="52" t="s">
        <v>410</v>
      </c>
      <c r="C381" s="43" t="s">
        <v>413</v>
      </c>
      <c r="D381" s="102">
        <v>1700</v>
      </c>
      <c r="E381" s="409">
        <v>885.43</v>
      </c>
      <c r="F381" s="539">
        <f t="shared" si="65"/>
        <v>0.5208411764705883</v>
      </c>
      <c r="G381" s="549">
        <f t="shared" si="63"/>
        <v>4.9314334727499545E-05</v>
      </c>
      <c r="H381" s="415">
        <f t="shared" si="62"/>
        <v>885.43</v>
      </c>
      <c r="I381" s="409"/>
      <c r="J381" s="412"/>
      <c r="K381" s="413"/>
      <c r="L381" s="415"/>
      <c r="M381" s="415"/>
      <c r="N381" s="595"/>
    </row>
    <row r="382" spans="1:14" s="61" customFormat="1" ht="23.25" customHeight="1">
      <c r="A382" s="221" t="s">
        <v>342</v>
      </c>
      <c r="B382" s="114"/>
      <c r="C382" s="89" t="s">
        <v>343</v>
      </c>
      <c r="D382" s="283">
        <f>SUM(D383:D390)</f>
        <v>83073</v>
      </c>
      <c r="E382" s="407">
        <f aca="true" t="shared" si="66" ref="E382:N382">SUM(E383:E390)</f>
        <v>20687.63</v>
      </c>
      <c r="F382" s="575">
        <f t="shared" si="65"/>
        <v>0.24902952824624128</v>
      </c>
      <c r="G382" s="575">
        <f t="shared" si="63"/>
        <v>0.001152204816347607</v>
      </c>
      <c r="H382" s="407">
        <f t="shared" si="66"/>
        <v>20687.63</v>
      </c>
      <c r="I382" s="407">
        <f t="shared" si="66"/>
        <v>12480</v>
      </c>
      <c r="J382" s="407">
        <f t="shared" si="66"/>
        <v>2207.63</v>
      </c>
      <c r="K382" s="407">
        <f t="shared" si="66"/>
        <v>6000</v>
      </c>
      <c r="L382" s="407">
        <f t="shared" si="66"/>
        <v>0</v>
      </c>
      <c r="M382" s="407">
        <f t="shared" si="66"/>
        <v>0</v>
      </c>
      <c r="N382" s="411">
        <f t="shared" si="66"/>
        <v>0</v>
      </c>
    </row>
    <row r="383" spans="1:14" s="61" customFormat="1" ht="17.25" customHeight="1">
      <c r="A383" s="126"/>
      <c r="B383" s="52" t="s">
        <v>331</v>
      </c>
      <c r="C383" s="43" t="s">
        <v>620</v>
      </c>
      <c r="D383" s="102">
        <v>12000</v>
      </c>
      <c r="E383" s="409">
        <v>6000</v>
      </c>
      <c r="F383" s="539">
        <f t="shared" si="65"/>
        <v>0.5</v>
      </c>
      <c r="G383" s="549">
        <f t="shared" si="63"/>
        <v>0.000334172106620509</v>
      </c>
      <c r="H383" s="415">
        <f aca="true" t="shared" si="67" ref="H383:H390">E383</f>
        <v>6000</v>
      </c>
      <c r="I383" s="409"/>
      <c r="J383" s="412"/>
      <c r="K383" s="413">
        <f>H383</f>
        <v>6000</v>
      </c>
      <c r="L383" s="415"/>
      <c r="M383" s="415"/>
      <c r="N383" s="595"/>
    </row>
    <row r="384" spans="1:14" s="61" customFormat="1" ht="15" customHeight="1">
      <c r="A384" s="126"/>
      <c r="B384" s="52" t="s">
        <v>855</v>
      </c>
      <c r="C384" s="43" t="s">
        <v>621</v>
      </c>
      <c r="D384" s="102">
        <v>9000</v>
      </c>
      <c r="E384" s="409">
        <v>0</v>
      </c>
      <c r="F384" s="539">
        <f t="shared" si="65"/>
        <v>0</v>
      </c>
      <c r="G384" s="549">
        <f t="shared" si="63"/>
        <v>0</v>
      </c>
      <c r="H384" s="415">
        <f t="shared" si="67"/>
        <v>0</v>
      </c>
      <c r="I384" s="409"/>
      <c r="J384" s="412"/>
      <c r="K384" s="413"/>
      <c r="L384" s="415"/>
      <c r="M384" s="415"/>
      <c r="N384" s="595"/>
    </row>
    <row r="385" spans="1:14" s="61" customFormat="1" ht="15.75" customHeight="1">
      <c r="A385" s="126"/>
      <c r="B385" s="52" t="s">
        <v>95</v>
      </c>
      <c r="C385" s="43" t="s">
        <v>488</v>
      </c>
      <c r="D385" s="102">
        <v>24960</v>
      </c>
      <c r="E385" s="409">
        <v>12480</v>
      </c>
      <c r="F385" s="539">
        <f t="shared" si="65"/>
        <v>0.5</v>
      </c>
      <c r="G385" s="549">
        <f t="shared" si="63"/>
        <v>0.0006950779817706587</v>
      </c>
      <c r="H385" s="415">
        <f t="shared" si="67"/>
        <v>12480</v>
      </c>
      <c r="I385" s="409">
        <f>H385</f>
        <v>12480</v>
      </c>
      <c r="J385" s="412"/>
      <c r="K385" s="413"/>
      <c r="L385" s="415"/>
      <c r="M385" s="415"/>
      <c r="N385" s="595"/>
    </row>
    <row r="386" spans="1:14" s="61" customFormat="1" ht="15" customHeight="1">
      <c r="A386" s="126"/>
      <c r="B386" s="52" t="s">
        <v>125</v>
      </c>
      <c r="C386" s="43" t="s">
        <v>225</v>
      </c>
      <c r="D386" s="102">
        <v>3830</v>
      </c>
      <c r="E386" s="409">
        <v>1902.09</v>
      </c>
      <c r="F386" s="539">
        <f t="shared" si="65"/>
        <v>0.49662924281984333</v>
      </c>
      <c r="G386" s="549">
        <f t="shared" si="63"/>
        <v>0.00010593757038030066</v>
      </c>
      <c r="H386" s="415">
        <f t="shared" si="67"/>
        <v>1902.09</v>
      </c>
      <c r="I386" s="409"/>
      <c r="J386" s="412">
        <f>H386</f>
        <v>1902.09</v>
      </c>
      <c r="K386" s="413"/>
      <c r="L386" s="415"/>
      <c r="M386" s="415"/>
      <c r="N386" s="595"/>
    </row>
    <row r="387" spans="1:14" s="61" customFormat="1" ht="15.75" customHeight="1">
      <c r="A387" s="126"/>
      <c r="B387" s="52" t="s">
        <v>100</v>
      </c>
      <c r="C387" s="43" t="s">
        <v>101</v>
      </c>
      <c r="D387" s="102">
        <v>612</v>
      </c>
      <c r="E387" s="409">
        <v>305.54</v>
      </c>
      <c r="F387" s="539">
        <f t="shared" si="65"/>
        <v>0.49924836601307193</v>
      </c>
      <c r="G387" s="549">
        <f t="shared" si="63"/>
        <v>1.701715757613839E-05</v>
      </c>
      <c r="H387" s="415">
        <f t="shared" si="67"/>
        <v>305.54</v>
      </c>
      <c r="I387" s="409"/>
      <c r="J387" s="412">
        <f>H387</f>
        <v>305.54</v>
      </c>
      <c r="K387" s="413"/>
      <c r="L387" s="415"/>
      <c r="M387" s="415"/>
      <c r="N387" s="595"/>
    </row>
    <row r="388" spans="1:14" s="61" customFormat="1" ht="15.75" customHeight="1">
      <c r="A388" s="126"/>
      <c r="B388" s="52" t="s">
        <v>839</v>
      </c>
      <c r="C388" s="43" t="s">
        <v>705</v>
      </c>
      <c r="D388" s="102">
        <v>17000</v>
      </c>
      <c r="E388" s="409">
        <v>0</v>
      </c>
      <c r="F388" s="539">
        <f t="shared" si="65"/>
        <v>0</v>
      </c>
      <c r="G388" s="549">
        <f t="shared" si="63"/>
        <v>0</v>
      </c>
      <c r="H388" s="415">
        <f t="shared" si="67"/>
        <v>0</v>
      </c>
      <c r="I388" s="409"/>
      <c r="J388" s="412"/>
      <c r="K388" s="413"/>
      <c r="L388" s="415"/>
      <c r="M388" s="415"/>
      <c r="N388" s="595"/>
    </row>
    <row r="389" spans="1:14" s="61" customFormat="1" ht="15.75" customHeight="1">
      <c r="A389" s="126"/>
      <c r="B389" s="52" t="s">
        <v>102</v>
      </c>
      <c r="C389" s="44" t="s">
        <v>129</v>
      </c>
      <c r="D389" s="102">
        <v>3671</v>
      </c>
      <c r="E389" s="409">
        <v>0</v>
      </c>
      <c r="F389" s="539">
        <f t="shared" si="65"/>
        <v>0</v>
      </c>
      <c r="G389" s="549">
        <f t="shared" si="63"/>
        <v>0</v>
      </c>
      <c r="H389" s="415">
        <f t="shared" si="67"/>
        <v>0</v>
      </c>
      <c r="I389" s="409"/>
      <c r="J389" s="412"/>
      <c r="K389" s="413"/>
      <c r="L389" s="415"/>
      <c r="M389" s="415"/>
      <c r="N389" s="595"/>
    </row>
    <row r="390" spans="1:14" s="61" customFormat="1" ht="15.75" customHeight="1">
      <c r="A390" s="126"/>
      <c r="B390" s="52" t="s">
        <v>108</v>
      </c>
      <c r="C390" s="44" t="s">
        <v>109</v>
      </c>
      <c r="D390" s="102">
        <v>12000</v>
      </c>
      <c r="E390" s="409">
        <v>0</v>
      </c>
      <c r="F390" s="539">
        <f t="shared" si="65"/>
        <v>0</v>
      </c>
      <c r="G390" s="549">
        <f t="shared" si="63"/>
        <v>0</v>
      </c>
      <c r="H390" s="415">
        <f t="shared" si="67"/>
        <v>0</v>
      </c>
      <c r="I390" s="409"/>
      <c r="J390" s="412"/>
      <c r="K390" s="413"/>
      <c r="L390" s="415"/>
      <c r="M390" s="415"/>
      <c r="N390" s="595"/>
    </row>
    <row r="391" spans="1:14" s="61" customFormat="1" ht="15.75" customHeight="1">
      <c r="A391" s="221" t="s">
        <v>462</v>
      </c>
      <c r="B391" s="114"/>
      <c r="C391" s="114" t="s">
        <v>819</v>
      </c>
      <c r="D391" s="659">
        <f>SUM(D392:D404)</f>
        <v>531194</v>
      </c>
      <c r="E391" s="660">
        <f>SUM(E392:E404)</f>
        <v>256129.03</v>
      </c>
      <c r="F391" s="575">
        <f t="shared" si="65"/>
        <v>0.4821760599705569</v>
      </c>
      <c r="G391" s="575">
        <f t="shared" si="63"/>
        <v>0.014265196253627925</v>
      </c>
      <c r="H391" s="660">
        <f>SUM(H392:H404)</f>
        <v>256129.03</v>
      </c>
      <c r="I391" s="660">
        <f aca="true" t="shared" si="68" ref="I391:N391">SUM(I392:I404)</f>
        <v>157592.34</v>
      </c>
      <c r="J391" s="660">
        <f t="shared" si="68"/>
        <v>25294.68</v>
      </c>
      <c r="K391" s="660">
        <f t="shared" si="68"/>
        <v>0</v>
      </c>
      <c r="L391" s="660">
        <f t="shared" si="68"/>
        <v>0</v>
      </c>
      <c r="M391" s="660">
        <f t="shared" si="68"/>
        <v>0</v>
      </c>
      <c r="N391" s="919">
        <f t="shared" si="68"/>
        <v>0</v>
      </c>
    </row>
    <row r="392" spans="1:14" s="61" customFormat="1" ht="15.75" customHeight="1">
      <c r="A392" s="126"/>
      <c r="B392" s="52" t="s">
        <v>95</v>
      </c>
      <c r="C392" s="43" t="s">
        <v>488</v>
      </c>
      <c r="D392" s="102">
        <v>254695</v>
      </c>
      <c r="E392" s="409">
        <v>137807.68</v>
      </c>
      <c r="F392" s="539">
        <f t="shared" si="65"/>
        <v>0.5410694359920689</v>
      </c>
      <c r="G392" s="549">
        <f t="shared" si="63"/>
        <v>0.007675247122347497</v>
      </c>
      <c r="H392" s="415">
        <f>E392</f>
        <v>137807.68</v>
      </c>
      <c r="I392" s="409">
        <f>H392</f>
        <v>137807.68</v>
      </c>
      <c r="J392" s="412"/>
      <c r="K392" s="413"/>
      <c r="L392" s="415"/>
      <c r="M392" s="415"/>
      <c r="N392" s="595"/>
    </row>
    <row r="393" spans="1:14" s="61" customFormat="1" ht="15.75" customHeight="1">
      <c r="A393" s="126"/>
      <c r="B393" s="52" t="s">
        <v>98</v>
      </c>
      <c r="C393" s="43" t="s">
        <v>99</v>
      </c>
      <c r="D393" s="102">
        <v>19785</v>
      </c>
      <c r="E393" s="409">
        <v>19784.66</v>
      </c>
      <c r="F393" s="539">
        <f t="shared" si="65"/>
        <v>0.9999828152640889</v>
      </c>
      <c r="G393" s="549">
        <f aca="true" t="shared" si="69" ref="G393:G456">E393/$E$695</f>
        <v>0.0011019135851617532</v>
      </c>
      <c r="H393" s="415">
        <f aca="true" t="shared" si="70" ref="H393:H404">E393</f>
        <v>19784.66</v>
      </c>
      <c r="I393" s="409">
        <f>H393</f>
        <v>19784.66</v>
      </c>
      <c r="J393" s="412"/>
      <c r="K393" s="413"/>
      <c r="L393" s="415"/>
      <c r="M393" s="415"/>
      <c r="N393" s="595"/>
    </row>
    <row r="394" spans="1:14" s="61" customFormat="1" ht="15.75" customHeight="1">
      <c r="A394" s="126"/>
      <c r="B394" s="52" t="s">
        <v>125</v>
      </c>
      <c r="C394" s="43" t="s">
        <v>225</v>
      </c>
      <c r="D394" s="102">
        <v>41301</v>
      </c>
      <c r="E394" s="409">
        <v>21840.84</v>
      </c>
      <c r="F394" s="539">
        <f t="shared" si="65"/>
        <v>0.528821093920244</v>
      </c>
      <c r="G394" s="549">
        <f t="shared" si="69"/>
        <v>0.0012164332521935797</v>
      </c>
      <c r="H394" s="415">
        <f t="shared" si="70"/>
        <v>21840.84</v>
      </c>
      <c r="I394" s="409"/>
      <c r="J394" s="412">
        <f>H394</f>
        <v>21840.84</v>
      </c>
      <c r="K394" s="413"/>
      <c r="L394" s="415"/>
      <c r="M394" s="415"/>
      <c r="N394" s="595"/>
    </row>
    <row r="395" spans="1:14" s="61" customFormat="1" ht="15.75" customHeight="1">
      <c r="A395" s="126"/>
      <c r="B395" s="52" t="s">
        <v>100</v>
      </c>
      <c r="C395" s="43" t="s">
        <v>101</v>
      </c>
      <c r="D395" s="102">
        <v>10792</v>
      </c>
      <c r="E395" s="409">
        <v>3453.84</v>
      </c>
      <c r="F395" s="539">
        <f t="shared" si="65"/>
        <v>0.32003706449221647</v>
      </c>
      <c r="G395" s="549">
        <f t="shared" si="69"/>
        <v>0.0001923628314550298</v>
      </c>
      <c r="H395" s="415">
        <f t="shared" si="70"/>
        <v>3453.84</v>
      </c>
      <c r="I395" s="409"/>
      <c r="J395" s="412">
        <f>H395</f>
        <v>3453.84</v>
      </c>
      <c r="K395" s="413"/>
      <c r="L395" s="415"/>
      <c r="M395" s="415"/>
      <c r="N395" s="595"/>
    </row>
    <row r="396" spans="1:14" s="61" customFormat="1" ht="15.75" customHeight="1">
      <c r="A396" s="126"/>
      <c r="B396" s="52" t="s">
        <v>102</v>
      </c>
      <c r="C396" s="44" t="s">
        <v>103</v>
      </c>
      <c r="D396" s="102">
        <v>71321</v>
      </c>
      <c r="E396" s="409">
        <v>19290.5</v>
      </c>
      <c r="F396" s="539">
        <f t="shared" si="65"/>
        <v>0.2704743343475274</v>
      </c>
      <c r="G396" s="549">
        <f t="shared" si="69"/>
        <v>0.0010743911704604882</v>
      </c>
      <c r="H396" s="415">
        <f t="shared" si="70"/>
        <v>19290.5</v>
      </c>
      <c r="I396" s="409"/>
      <c r="J396" s="412"/>
      <c r="K396" s="413"/>
      <c r="L396" s="415"/>
      <c r="M396" s="415"/>
      <c r="N396" s="595"/>
    </row>
    <row r="397" spans="1:14" s="61" customFormat="1" ht="15.75" customHeight="1">
      <c r="A397" s="126"/>
      <c r="B397" s="52" t="s">
        <v>241</v>
      </c>
      <c r="C397" s="43" t="s">
        <v>3</v>
      </c>
      <c r="D397" s="102">
        <v>70000</v>
      </c>
      <c r="E397" s="409">
        <v>30783.26</v>
      </c>
      <c r="F397" s="539">
        <f t="shared" si="65"/>
        <v>0.4397608571428571</v>
      </c>
      <c r="G397" s="549">
        <f t="shared" si="69"/>
        <v>0.0017144844738078084</v>
      </c>
      <c r="H397" s="415">
        <f t="shared" si="70"/>
        <v>30783.26</v>
      </c>
      <c r="I397" s="409"/>
      <c r="J397" s="412"/>
      <c r="K397" s="413"/>
      <c r="L397" s="415"/>
      <c r="M397" s="415"/>
      <c r="N397" s="595"/>
    </row>
    <row r="398" spans="1:14" s="61" customFormat="1" ht="15.75" customHeight="1">
      <c r="A398" s="126"/>
      <c r="B398" s="52" t="s">
        <v>104</v>
      </c>
      <c r="C398" s="44" t="s">
        <v>244</v>
      </c>
      <c r="D398" s="102">
        <v>30900</v>
      </c>
      <c r="E398" s="409">
        <v>7061.81</v>
      </c>
      <c r="F398" s="539">
        <f t="shared" si="65"/>
        <v>0.22853754045307445</v>
      </c>
      <c r="G398" s="549">
        <f t="shared" si="69"/>
        <v>0.0003933099873756295</v>
      </c>
      <c r="H398" s="415">
        <f t="shared" si="70"/>
        <v>7061.81</v>
      </c>
      <c r="I398" s="409"/>
      <c r="J398" s="412"/>
      <c r="K398" s="413"/>
      <c r="L398" s="415"/>
      <c r="M398" s="415"/>
      <c r="N398" s="595"/>
    </row>
    <row r="399" spans="1:14" s="61" customFormat="1" ht="15.75" customHeight="1">
      <c r="A399" s="126"/>
      <c r="B399" s="52" t="s">
        <v>231</v>
      </c>
      <c r="C399" s="44" t="s">
        <v>232</v>
      </c>
      <c r="D399" s="102">
        <v>980</v>
      </c>
      <c r="E399" s="409">
        <v>0</v>
      </c>
      <c r="F399" s="539">
        <f t="shared" si="65"/>
        <v>0</v>
      </c>
      <c r="G399" s="549">
        <f t="shared" si="69"/>
        <v>0</v>
      </c>
      <c r="H399" s="415">
        <f t="shared" si="70"/>
        <v>0</v>
      </c>
      <c r="I399" s="409"/>
      <c r="J399" s="412"/>
      <c r="K399" s="413"/>
      <c r="L399" s="415"/>
      <c r="M399" s="415"/>
      <c r="N399" s="595"/>
    </row>
    <row r="400" spans="1:14" s="61" customFormat="1" ht="15.75" customHeight="1">
      <c r="A400" s="126"/>
      <c r="B400" s="52" t="s">
        <v>108</v>
      </c>
      <c r="C400" s="44" t="s">
        <v>246</v>
      </c>
      <c r="D400" s="102">
        <v>17367</v>
      </c>
      <c r="E400" s="409">
        <v>6477.44</v>
      </c>
      <c r="F400" s="539">
        <f t="shared" si="65"/>
        <v>0.372974031208614</v>
      </c>
      <c r="G400" s="549">
        <f t="shared" si="69"/>
        <v>0.00036076329505132495</v>
      </c>
      <c r="H400" s="415">
        <f t="shared" si="70"/>
        <v>6477.44</v>
      </c>
      <c r="I400" s="409"/>
      <c r="J400" s="412"/>
      <c r="K400" s="413"/>
      <c r="L400" s="415"/>
      <c r="M400" s="415"/>
      <c r="N400" s="595"/>
    </row>
    <row r="401" spans="1:14" s="61" customFormat="1" ht="15.75" customHeight="1">
      <c r="A401" s="126"/>
      <c r="B401" s="52" t="s">
        <v>408</v>
      </c>
      <c r="C401" s="43" t="s">
        <v>412</v>
      </c>
      <c r="D401" s="102">
        <v>560</v>
      </c>
      <c r="E401" s="409">
        <v>50</v>
      </c>
      <c r="F401" s="539">
        <f t="shared" si="65"/>
        <v>0.08928571428571429</v>
      </c>
      <c r="G401" s="549">
        <f t="shared" si="69"/>
        <v>2.7847675551709085E-06</v>
      </c>
      <c r="H401" s="415">
        <f t="shared" si="70"/>
        <v>50</v>
      </c>
      <c r="I401" s="409"/>
      <c r="J401" s="412"/>
      <c r="K401" s="413"/>
      <c r="L401" s="415"/>
      <c r="M401" s="415"/>
      <c r="N401" s="595"/>
    </row>
    <row r="402" spans="1:14" s="61" customFormat="1" ht="15.75" customHeight="1">
      <c r="A402" s="126"/>
      <c r="B402" s="52" t="s">
        <v>114</v>
      </c>
      <c r="C402" s="44" t="s">
        <v>115</v>
      </c>
      <c r="D402" s="102">
        <v>12693</v>
      </c>
      <c r="E402" s="409">
        <v>9579</v>
      </c>
      <c r="F402" s="539">
        <f t="shared" si="65"/>
        <v>0.7546679272039707</v>
      </c>
      <c r="G402" s="549">
        <f t="shared" si="69"/>
        <v>0.0005335057682196426</v>
      </c>
      <c r="H402" s="415">
        <f t="shared" si="70"/>
        <v>9579</v>
      </c>
      <c r="I402" s="409"/>
      <c r="J402" s="412"/>
      <c r="K402" s="413"/>
      <c r="L402" s="415"/>
      <c r="M402" s="415"/>
      <c r="N402" s="595"/>
    </row>
    <row r="403" spans="1:14" s="61" customFormat="1" ht="15.75" customHeight="1">
      <c r="A403" s="126"/>
      <c r="B403" s="52" t="s">
        <v>409</v>
      </c>
      <c r="C403" s="43" t="s">
        <v>1050</v>
      </c>
      <c r="D403" s="102">
        <v>600</v>
      </c>
      <c r="E403" s="409">
        <v>0</v>
      </c>
      <c r="F403" s="539">
        <f t="shared" si="65"/>
        <v>0</v>
      </c>
      <c r="G403" s="549">
        <f t="shared" si="69"/>
        <v>0</v>
      </c>
      <c r="H403" s="415">
        <f t="shared" si="70"/>
        <v>0</v>
      </c>
      <c r="I403" s="409"/>
      <c r="J403" s="412"/>
      <c r="K403" s="413"/>
      <c r="L403" s="415"/>
      <c r="M403" s="415"/>
      <c r="N403" s="595"/>
    </row>
    <row r="404" spans="1:14" s="61" customFormat="1" ht="15.75" customHeight="1">
      <c r="A404" s="126"/>
      <c r="B404" s="52" t="s">
        <v>410</v>
      </c>
      <c r="C404" s="43" t="s">
        <v>413</v>
      </c>
      <c r="D404" s="102">
        <v>200</v>
      </c>
      <c r="E404" s="409">
        <v>0</v>
      </c>
      <c r="F404" s="539">
        <f t="shared" si="65"/>
        <v>0</v>
      </c>
      <c r="G404" s="549">
        <f t="shared" si="69"/>
        <v>0</v>
      </c>
      <c r="H404" s="415">
        <f t="shared" si="70"/>
        <v>0</v>
      </c>
      <c r="I404" s="409"/>
      <c r="J404" s="412"/>
      <c r="K404" s="413"/>
      <c r="L404" s="415"/>
      <c r="M404" s="415"/>
      <c r="N404" s="595"/>
    </row>
    <row r="405" spans="1:14" s="61" customFormat="1" ht="16.5" customHeight="1">
      <c r="A405" s="221" t="s">
        <v>344</v>
      </c>
      <c r="B405" s="119"/>
      <c r="C405" s="95" t="s">
        <v>227</v>
      </c>
      <c r="D405" s="283">
        <f>SUM(D406:D433)</f>
        <v>1569470</v>
      </c>
      <c r="E405" s="407">
        <f>SUM(E406:E433)</f>
        <v>399610.70000000007</v>
      </c>
      <c r="F405" s="575">
        <f t="shared" si="65"/>
        <v>0.25461506113528776</v>
      </c>
      <c r="G405" s="575">
        <f t="shared" si="69"/>
        <v>0.02225645824118271</v>
      </c>
      <c r="H405" s="410">
        <f>SUM(H406:H433)</f>
        <v>399610.70000000007</v>
      </c>
      <c r="I405" s="410">
        <f aca="true" t="shared" si="71" ref="I405:N405">SUM(I406:I433)</f>
        <v>151179.31</v>
      </c>
      <c r="J405" s="410">
        <f t="shared" si="71"/>
        <v>22617.820000000003</v>
      </c>
      <c r="K405" s="410">
        <f t="shared" si="71"/>
        <v>0</v>
      </c>
      <c r="L405" s="410">
        <f t="shared" si="71"/>
        <v>0</v>
      </c>
      <c r="M405" s="410">
        <f t="shared" si="71"/>
        <v>0</v>
      </c>
      <c r="N405" s="422">
        <f t="shared" si="71"/>
        <v>0</v>
      </c>
    </row>
    <row r="406" spans="1:14" s="61" customFormat="1" ht="17.25" customHeight="1">
      <c r="A406" s="585"/>
      <c r="B406" s="170" t="s">
        <v>706</v>
      </c>
      <c r="C406" s="586" t="s">
        <v>707</v>
      </c>
      <c r="D406" s="286">
        <v>480</v>
      </c>
      <c r="E406" s="419">
        <v>240</v>
      </c>
      <c r="F406" s="539">
        <f t="shared" si="65"/>
        <v>0.5</v>
      </c>
      <c r="G406" s="549">
        <f t="shared" si="69"/>
        <v>1.336688426482036E-05</v>
      </c>
      <c r="H406" s="419">
        <f>E406</f>
        <v>240</v>
      </c>
      <c r="I406" s="419"/>
      <c r="J406" s="419"/>
      <c r="K406" s="419"/>
      <c r="L406" s="419"/>
      <c r="M406" s="419"/>
      <c r="N406" s="681"/>
    </row>
    <row r="407" spans="1:14" s="61" customFormat="1" ht="15.75" customHeight="1">
      <c r="A407" s="585"/>
      <c r="B407" s="170" t="s">
        <v>95</v>
      </c>
      <c r="C407" s="43" t="s">
        <v>488</v>
      </c>
      <c r="D407" s="286">
        <v>570372</v>
      </c>
      <c r="E407" s="419">
        <v>0</v>
      </c>
      <c r="F407" s="539">
        <f t="shared" si="65"/>
        <v>0</v>
      </c>
      <c r="G407" s="549">
        <f t="shared" si="69"/>
        <v>0</v>
      </c>
      <c r="H407" s="419">
        <f aca="true" t="shared" si="72" ref="H407:H432">E407</f>
        <v>0</v>
      </c>
      <c r="I407" s="419">
        <f>H407</f>
        <v>0</v>
      </c>
      <c r="J407" s="419"/>
      <c r="K407" s="419"/>
      <c r="L407" s="419"/>
      <c r="M407" s="419"/>
      <c r="N407" s="681"/>
    </row>
    <row r="408" spans="1:14" s="61" customFormat="1" ht="18" customHeight="1">
      <c r="A408" s="585"/>
      <c r="B408" s="170" t="s">
        <v>125</v>
      </c>
      <c r="C408" s="43" t="s">
        <v>225</v>
      </c>
      <c r="D408" s="286">
        <v>88971</v>
      </c>
      <c r="E408" s="419">
        <v>0</v>
      </c>
      <c r="F408" s="539">
        <f t="shared" si="65"/>
        <v>0</v>
      </c>
      <c r="G408" s="549">
        <f t="shared" si="69"/>
        <v>0</v>
      </c>
      <c r="H408" s="419">
        <f t="shared" si="72"/>
        <v>0</v>
      </c>
      <c r="I408" s="419"/>
      <c r="J408" s="419">
        <f>E408</f>
        <v>0</v>
      </c>
      <c r="K408" s="419"/>
      <c r="L408" s="419"/>
      <c r="M408" s="419"/>
      <c r="N408" s="681"/>
    </row>
    <row r="409" spans="1:14" s="61" customFormat="1" ht="18" customHeight="1">
      <c r="A409" s="585"/>
      <c r="B409" s="170" t="s">
        <v>401</v>
      </c>
      <c r="C409" s="43" t="s">
        <v>225</v>
      </c>
      <c r="D409" s="286">
        <v>41008</v>
      </c>
      <c r="E409" s="419">
        <v>17810.57</v>
      </c>
      <c r="F409" s="539">
        <f t="shared" si="65"/>
        <v>0.43431940109246975</v>
      </c>
      <c r="G409" s="549">
        <f t="shared" si="69"/>
        <v>0.0009919659495020066</v>
      </c>
      <c r="H409" s="419">
        <f t="shared" si="72"/>
        <v>17810.57</v>
      </c>
      <c r="I409" s="419"/>
      <c r="J409" s="419">
        <f>H409</f>
        <v>17810.57</v>
      </c>
      <c r="K409" s="419"/>
      <c r="L409" s="419"/>
      <c r="M409" s="419"/>
      <c r="N409" s="681"/>
    </row>
    <row r="410" spans="1:14" s="61" customFormat="1" ht="18" customHeight="1">
      <c r="A410" s="585"/>
      <c r="B410" s="170" t="s">
        <v>708</v>
      </c>
      <c r="C410" s="43" t="s">
        <v>225</v>
      </c>
      <c r="D410" s="286">
        <v>6627</v>
      </c>
      <c r="E410" s="419">
        <v>2827.11</v>
      </c>
      <c r="F410" s="539">
        <f t="shared" si="65"/>
        <v>0.4266047985513807</v>
      </c>
      <c r="G410" s="549">
        <f t="shared" si="69"/>
        <v>0.00015745688405798455</v>
      </c>
      <c r="H410" s="419">
        <f t="shared" si="72"/>
        <v>2827.11</v>
      </c>
      <c r="I410" s="419"/>
      <c r="J410" s="419">
        <f>H410</f>
        <v>2827.11</v>
      </c>
      <c r="K410" s="419"/>
      <c r="L410" s="419"/>
      <c r="M410" s="419"/>
      <c r="N410" s="681"/>
    </row>
    <row r="411" spans="1:14" s="61" customFormat="1" ht="17.25" customHeight="1">
      <c r="A411" s="585"/>
      <c r="B411" s="170" t="s">
        <v>100</v>
      </c>
      <c r="C411" s="43" t="s">
        <v>101</v>
      </c>
      <c r="D411" s="286">
        <v>14052</v>
      </c>
      <c r="E411" s="419">
        <v>0</v>
      </c>
      <c r="F411" s="539">
        <f t="shared" si="65"/>
        <v>0</v>
      </c>
      <c r="G411" s="549">
        <f t="shared" si="69"/>
        <v>0</v>
      </c>
      <c r="H411" s="419">
        <f t="shared" si="72"/>
        <v>0</v>
      </c>
      <c r="I411" s="419"/>
      <c r="J411" s="419">
        <f>H411</f>
        <v>0</v>
      </c>
      <c r="K411" s="419"/>
      <c r="L411" s="419"/>
      <c r="M411" s="419"/>
      <c r="N411" s="681"/>
    </row>
    <row r="412" spans="1:14" s="61" customFormat="1" ht="17.25" customHeight="1">
      <c r="A412" s="585"/>
      <c r="B412" s="170" t="s">
        <v>402</v>
      </c>
      <c r="C412" s="43" t="s">
        <v>101</v>
      </c>
      <c r="D412" s="286">
        <v>4162</v>
      </c>
      <c r="E412" s="419">
        <v>1726.83</v>
      </c>
      <c r="F412" s="539">
        <f t="shared" si="65"/>
        <v>0.4149038923594426</v>
      </c>
      <c r="G412" s="549">
        <f t="shared" si="69"/>
        <v>9.617640314591559E-05</v>
      </c>
      <c r="H412" s="419">
        <f t="shared" si="72"/>
        <v>1726.83</v>
      </c>
      <c r="I412" s="419"/>
      <c r="J412" s="419">
        <f>H412</f>
        <v>1726.83</v>
      </c>
      <c r="K412" s="419"/>
      <c r="L412" s="419"/>
      <c r="M412" s="419"/>
      <c r="N412" s="681"/>
    </row>
    <row r="413" spans="1:14" s="61" customFormat="1" ht="17.25" customHeight="1">
      <c r="A413" s="585"/>
      <c r="B413" s="170" t="s">
        <v>709</v>
      </c>
      <c r="C413" s="43" t="s">
        <v>101</v>
      </c>
      <c r="D413" s="286">
        <v>635</v>
      </c>
      <c r="E413" s="419">
        <v>253.31</v>
      </c>
      <c r="F413" s="539">
        <f t="shared" si="65"/>
        <v>0.39891338582677166</v>
      </c>
      <c r="G413" s="549">
        <f t="shared" si="69"/>
        <v>1.4108189388006857E-05</v>
      </c>
      <c r="H413" s="419">
        <f t="shared" si="72"/>
        <v>253.31</v>
      </c>
      <c r="I413" s="419"/>
      <c r="J413" s="419">
        <f>H413</f>
        <v>253.31</v>
      </c>
      <c r="K413" s="419"/>
      <c r="L413" s="419"/>
      <c r="M413" s="419"/>
      <c r="N413" s="681"/>
    </row>
    <row r="414" spans="1:14" s="61" customFormat="1" ht="17.25" customHeight="1">
      <c r="A414" s="585"/>
      <c r="B414" s="170" t="s">
        <v>839</v>
      </c>
      <c r="C414" s="43" t="s">
        <v>705</v>
      </c>
      <c r="D414" s="286">
        <v>3938</v>
      </c>
      <c r="E414" s="419">
        <v>1612</v>
      </c>
      <c r="F414" s="539">
        <f t="shared" si="65"/>
        <v>0.40934484509903507</v>
      </c>
      <c r="G414" s="549">
        <f t="shared" si="69"/>
        <v>8.978090597871009E-05</v>
      </c>
      <c r="H414" s="419">
        <f t="shared" si="72"/>
        <v>1612</v>
      </c>
      <c r="I414" s="419">
        <f>E414</f>
        <v>1612</v>
      </c>
      <c r="J414" s="419"/>
      <c r="K414" s="419"/>
      <c r="L414" s="419"/>
      <c r="M414" s="419"/>
      <c r="N414" s="681"/>
    </row>
    <row r="415" spans="1:14" s="61" customFormat="1" ht="17.25" customHeight="1">
      <c r="A415" s="585"/>
      <c r="B415" s="170" t="s">
        <v>481</v>
      </c>
      <c r="C415" s="43" t="s">
        <v>705</v>
      </c>
      <c r="D415" s="286">
        <v>280571</v>
      </c>
      <c r="E415" s="419">
        <v>132122.4</v>
      </c>
      <c r="F415" s="539">
        <f t="shared" si="65"/>
        <v>0.4709054036233253</v>
      </c>
      <c r="G415" s="549">
        <f t="shared" si="69"/>
        <v>0.007358603456626256</v>
      </c>
      <c r="H415" s="419">
        <f t="shared" si="72"/>
        <v>132122.4</v>
      </c>
      <c r="I415" s="419">
        <f>E415</f>
        <v>132122.4</v>
      </c>
      <c r="J415" s="419"/>
      <c r="K415" s="419"/>
      <c r="L415" s="419"/>
      <c r="M415" s="419"/>
      <c r="N415" s="681"/>
    </row>
    <row r="416" spans="1:14" s="61" customFormat="1" ht="17.25" customHeight="1">
      <c r="A416" s="585"/>
      <c r="B416" s="170" t="s">
        <v>710</v>
      </c>
      <c r="C416" s="43" t="s">
        <v>705</v>
      </c>
      <c r="D416" s="286">
        <v>36924</v>
      </c>
      <c r="E416" s="419">
        <v>17444.91</v>
      </c>
      <c r="F416" s="539">
        <f t="shared" si="65"/>
        <v>0.47245450113747156</v>
      </c>
      <c r="G416" s="549">
        <f t="shared" si="69"/>
        <v>0.0009716003874175307</v>
      </c>
      <c r="H416" s="419">
        <f t="shared" si="72"/>
        <v>17444.91</v>
      </c>
      <c r="I416" s="419">
        <f>E416</f>
        <v>17444.91</v>
      </c>
      <c r="J416" s="419"/>
      <c r="K416" s="419"/>
      <c r="L416" s="419"/>
      <c r="M416" s="419"/>
      <c r="N416" s="681"/>
    </row>
    <row r="417" spans="1:14" s="61" customFormat="1" ht="17.25" customHeight="1">
      <c r="A417" s="585"/>
      <c r="B417" s="170" t="s">
        <v>482</v>
      </c>
      <c r="C417" s="44" t="s">
        <v>103</v>
      </c>
      <c r="D417" s="286">
        <v>24158</v>
      </c>
      <c r="E417" s="419">
        <v>11859.66</v>
      </c>
      <c r="F417" s="539">
        <f t="shared" si="65"/>
        <v>0.4909206060104313</v>
      </c>
      <c r="G417" s="549">
        <f t="shared" si="69"/>
        <v>0.0006605279276671643</v>
      </c>
      <c r="H417" s="419">
        <f t="shared" si="72"/>
        <v>11859.66</v>
      </c>
      <c r="I417" s="419"/>
      <c r="J417" s="419"/>
      <c r="K417" s="419"/>
      <c r="L417" s="419"/>
      <c r="M417" s="419"/>
      <c r="N417" s="681"/>
    </row>
    <row r="418" spans="1:14" s="61" customFormat="1" ht="16.5" customHeight="1">
      <c r="A418" s="585"/>
      <c r="B418" s="170" t="s">
        <v>484</v>
      </c>
      <c r="C418" s="44" t="s">
        <v>103</v>
      </c>
      <c r="D418" s="286">
        <v>8176</v>
      </c>
      <c r="E418" s="419">
        <v>6353.33</v>
      </c>
      <c r="F418" s="539">
        <f t="shared" si="65"/>
        <v>0.7770706947162427</v>
      </c>
      <c r="G418" s="549">
        <f t="shared" si="69"/>
        <v>0.00035385094502587977</v>
      </c>
      <c r="H418" s="419">
        <f t="shared" si="72"/>
        <v>6353.33</v>
      </c>
      <c r="I418" s="419"/>
      <c r="J418" s="419"/>
      <c r="K418" s="419"/>
      <c r="L418" s="419"/>
      <c r="M418" s="419"/>
      <c r="N418" s="681"/>
    </row>
    <row r="419" spans="1:14" s="61" customFormat="1" ht="16.5" customHeight="1">
      <c r="A419" s="585"/>
      <c r="B419" s="170" t="s">
        <v>711</v>
      </c>
      <c r="C419" s="44" t="s">
        <v>713</v>
      </c>
      <c r="D419" s="286">
        <v>44481</v>
      </c>
      <c r="E419" s="419">
        <v>38887.2</v>
      </c>
      <c r="F419" s="539">
        <f t="shared" si="65"/>
        <v>0.8742429351858096</v>
      </c>
      <c r="G419" s="549">
        <f t="shared" si="69"/>
        <v>0.002165836257428843</v>
      </c>
      <c r="H419" s="419">
        <f t="shared" si="72"/>
        <v>38887.2</v>
      </c>
      <c r="I419" s="419"/>
      <c r="J419" s="419"/>
      <c r="K419" s="419"/>
      <c r="L419" s="419"/>
      <c r="M419" s="419"/>
      <c r="N419" s="681"/>
    </row>
    <row r="420" spans="1:14" s="61" customFormat="1" ht="16.5" customHeight="1">
      <c r="A420" s="585"/>
      <c r="B420" s="170" t="s">
        <v>712</v>
      </c>
      <c r="C420" s="44" t="s">
        <v>713</v>
      </c>
      <c r="D420" s="286">
        <v>3695</v>
      </c>
      <c r="E420" s="419">
        <v>2709.23</v>
      </c>
      <c r="F420" s="539">
        <f t="shared" si="65"/>
        <v>0.733215155615697</v>
      </c>
      <c r="G420" s="549">
        <f t="shared" si="69"/>
        <v>0.0001508915160699136</v>
      </c>
      <c r="H420" s="419">
        <f t="shared" si="72"/>
        <v>2709.23</v>
      </c>
      <c r="I420" s="419"/>
      <c r="J420" s="419"/>
      <c r="K420" s="419"/>
      <c r="L420" s="419"/>
      <c r="M420" s="419"/>
      <c r="N420" s="681"/>
    </row>
    <row r="421" spans="1:14" s="61" customFormat="1" ht="16.5" customHeight="1">
      <c r="A421" s="585"/>
      <c r="B421" s="170" t="s">
        <v>106</v>
      </c>
      <c r="C421" s="44" t="s">
        <v>245</v>
      </c>
      <c r="D421" s="286">
        <v>19520</v>
      </c>
      <c r="E421" s="419">
        <v>11590</v>
      </c>
      <c r="F421" s="539">
        <f t="shared" si="65"/>
        <v>0.59375</v>
      </c>
      <c r="G421" s="549">
        <f t="shared" si="69"/>
        <v>0.0006455091192886166</v>
      </c>
      <c r="H421" s="419">
        <f t="shared" si="72"/>
        <v>11590</v>
      </c>
      <c r="I421" s="419"/>
      <c r="J421" s="419"/>
      <c r="K421" s="419"/>
      <c r="L421" s="419"/>
      <c r="M421" s="419"/>
      <c r="N421" s="681"/>
    </row>
    <row r="422" spans="1:14" s="61" customFormat="1" ht="16.5" customHeight="1">
      <c r="A422" s="585"/>
      <c r="B422" s="170" t="s">
        <v>483</v>
      </c>
      <c r="C422" s="44" t="s">
        <v>246</v>
      </c>
      <c r="D422" s="286">
        <v>138659</v>
      </c>
      <c r="E422" s="419">
        <v>66349.24</v>
      </c>
      <c r="F422" s="539">
        <f t="shared" si="65"/>
        <v>0.47850655204494486</v>
      </c>
      <c r="G422" s="549">
        <f t="shared" si="69"/>
        <v>0.003695344217244957</v>
      </c>
      <c r="H422" s="419">
        <f t="shared" si="72"/>
        <v>66349.24</v>
      </c>
      <c r="I422" s="419"/>
      <c r="J422" s="419"/>
      <c r="K422" s="419"/>
      <c r="L422" s="419"/>
      <c r="M422" s="419"/>
      <c r="N422" s="681"/>
    </row>
    <row r="423" spans="1:14" s="61" customFormat="1" ht="16.5" customHeight="1">
      <c r="A423" s="585"/>
      <c r="B423" s="170" t="s">
        <v>714</v>
      </c>
      <c r="C423" s="44" t="s">
        <v>246</v>
      </c>
      <c r="D423" s="286">
        <v>38945</v>
      </c>
      <c r="E423" s="419">
        <v>19966.57</v>
      </c>
      <c r="F423" s="539">
        <f t="shared" si="65"/>
        <v>0.5126863525484657</v>
      </c>
      <c r="G423" s="549">
        <f t="shared" si="69"/>
        <v>0.0011120451264809762</v>
      </c>
      <c r="H423" s="419">
        <f t="shared" si="72"/>
        <v>19966.57</v>
      </c>
      <c r="I423" s="419"/>
      <c r="J423" s="419"/>
      <c r="K423" s="419"/>
      <c r="L423" s="419"/>
      <c r="M423" s="419"/>
      <c r="N423" s="681"/>
    </row>
    <row r="424" spans="1:14" s="61" customFormat="1" ht="15.75" customHeight="1">
      <c r="A424" s="585"/>
      <c r="B424" s="170" t="s">
        <v>112</v>
      </c>
      <c r="C424" s="586" t="s">
        <v>113</v>
      </c>
      <c r="D424" s="286">
        <v>45000</v>
      </c>
      <c r="E424" s="419">
        <v>0</v>
      </c>
      <c r="F424" s="539">
        <f t="shared" si="65"/>
        <v>0</v>
      </c>
      <c r="G424" s="549">
        <f t="shared" si="69"/>
        <v>0</v>
      </c>
      <c r="H424" s="419">
        <f t="shared" si="72"/>
        <v>0</v>
      </c>
      <c r="I424" s="419"/>
      <c r="J424" s="419"/>
      <c r="K424" s="419"/>
      <c r="L424" s="419"/>
      <c r="M424" s="419"/>
      <c r="N424" s="681"/>
    </row>
    <row r="425" spans="1:14" s="61" customFormat="1" ht="15.75" customHeight="1">
      <c r="A425" s="585"/>
      <c r="B425" s="170" t="s">
        <v>715</v>
      </c>
      <c r="C425" s="586" t="s">
        <v>113</v>
      </c>
      <c r="D425" s="286">
        <v>86</v>
      </c>
      <c r="E425" s="419">
        <v>0</v>
      </c>
      <c r="F425" s="539">
        <f t="shared" si="65"/>
        <v>0</v>
      </c>
      <c r="G425" s="549">
        <f t="shared" si="69"/>
        <v>0</v>
      </c>
      <c r="H425" s="419">
        <f t="shared" si="72"/>
        <v>0</v>
      </c>
      <c r="I425" s="419"/>
      <c r="J425" s="419"/>
      <c r="K425" s="419"/>
      <c r="L425" s="419"/>
      <c r="M425" s="419"/>
      <c r="N425" s="681"/>
    </row>
    <row r="426" spans="1:14" s="61" customFormat="1" ht="15.75" customHeight="1">
      <c r="A426" s="585"/>
      <c r="B426" s="170" t="s">
        <v>716</v>
      </c>
      <c r="C426" s="586" t="s">
        <v>113</v>
      </c>
      <c r="D426" s="286">
        <v>16</v>
      </c>
      <c r="E426" s="419">
        <v>0</v>
      </c>
      <c r="F426" s="539">
        <f t="shared" si="65"/>
        <v>0</v>
      </c>
      <c r="G426" s="549">
        <f t="shared" si="69"/>
        <v>0</v>
      </c>
      <c r="H426" s="419">
        <f t="shared" si="72"/>
        <v>0</v>
      </c>
      <c r="I426" s="419"/>
      <c r="J426" s="419"/>
      <c r="K426" s="419"/>
      <c r="L426" s="419"/>
      <c r="M426" s="419"/>
      <c r="N426" s="681"/>
    </row>
    <row r="427" spans="1:14" s="61" customFormat="1" ht="18" customHeight="1">
      <c r="A427" s="126"/>
      <c r="B427" s="52" t="s">
        <v>114</v>
      </c>
      <c r="C427" s="44" t="s">
        <v>115</v>
      </c>
      <c r="D427" s="102">
        <v>75342</v>
      </c>
      <c r="E427" s="409">
        <v>56574</v>
      </c>
      <c r="F427" s="539">
        <f t="shared" si="65"/>
        <v>0.7508959146292904</v>
      </c>
      <c r="G427" s="549">
        <f t="shared" si="69"/>
        <v>0.0031509087933247796</v>
      </c>
      <c r="H427" s="419">
        <f t="shared" si="72"/>
        <v>56574</v>
      </c>
      <c r="I427" s="409"/>
      <c r="J427" s="412"/>
      <c r="K427" s="413"/>
      <c r="L427" s="415"/>
      <c r="M427" s="415"/>
      <c r="N427" s="595"/>
    </row>
    <row r="428" spans="1:14" s="61" customFormat="1" ht="15.75" customHeight="1">
      <c r="A428" s="126"/>
      <c r="B428" s="52" t="s">
        <v>130</v>
      </c>
      <c r="C428" s="44" t="s">
        <v>131</v>
      </c>
      <c r="D428" s="102">
        <v>8995</v>
      </c>
      <c r="E428" s="409">
        <v>4153</v>
      </c>
      <c r="F428" s="539">
        <f t="shared" si="65"/>
        <v>0.4617009449694275</v>
      </c>
      <c r="G428" s="549">
        <f t="shared" si="69"/>
        <v>0.00023130279313249565</v>
      </c>
      <c r="H428" s="419">
        <f t="shared" si="72"/>
        <v>4153</v>
      </c>
      <c r="I428" s="409"/>
      <c r="J428" s="412"/>
      <c r="K428" s="413"/>
      <c r="L428" s="415"/>
      <c r="M428" s="415"/>
      <c r="N428" s="595"/>
    </row>
    <row r="429" spans="1:14" s="61" customFormat="1" ht="15.75" customHeight="1">
      <c r="A429" s="126"/>
      <c r="B429" s="52" t="s">
        <v>422</v>
      </c>
      <c r="C429" s="43" t="s">
        <v>413</v>
      </c>
      <c r="D429" s="102">
        <v>2732</v>
      </c>
      <c r="E429" s="409">
        <v>830.28</v>
      </c>
      <c r="F429" s="539">
        <f t="shared" si="65"/>
        <v>0.303909224011713</v>
      </c>
      <c r="G429" s="549">
        <f t="shared" si="69"/>
        <v>4.624273611414603E-05</v>
      </c>
      <c r="H429" s="419">
        <f t="shared" si="72"/>
        <v>830.28</v>
      </c>
      <c r="I429" s="409"/>
      <c r="J429" s="412"/>
      <c r="K429" s="413"/>
      <c r="L429" s="415"/>
      <c r="M429" s="415"/>
      <c r="N429" s="595"/>
    </row>
    <row r="430" spans="1:14" s="61" customFormat="1" ht="16.5" customHeight="1">
      <c r="A430" s="126"/>
      <c r="B430" s="52" t="s">
        <v>717</v>
      </c>
      <c r="C430" s="43" t="s">
        <v>413</v>
      </c>
      <c r="D430" s="102">
        <v>892</v>
      </c>
      <c r="E430" s="409">
        <v>349.08</v>
      </c>
      <c r="F430" s="539">
        <f t="shared" si="65"/>
        <v>0.3913452914798206</v>
      </c>
      <c r="G430" s="549">
        <f t="shared" si="69"/>
        <v>1.9442133163181214E-05</v>
      </c>
      <c r="H430" s="419">
        <f t="shared" si="72"/>
        <v>349.08</v>
      </c>
      <c r="I430" s="409"/>
      <c r="J430" s="412"/>
      <c r="K430" s="413"/>
      <c r="L430" s="415"/>
      <c r="M430" s="415"/>
      <c r="N430" s="595"/>
    </row>
    <row r="431" spans="1:14" s="61" customFormat="1" ht="16.5" customHeight="1">
      <c r="A431" s="126"/>
      <c r="B431" s="52" t="s">
        <v>469</v>
      </c>
      <c r="C431" s="44" t="s">
        <v>414</v>
      </c>
      <c r="D431" s="102">
        <v>11447</v>
      </c>
      <c r="E431" s="409">
        <v>5302.37</v>
      </c>
      <c r="F431" s="539">
        <f t="shared" si="65"/>
        <v>0.4632104481523543</v>
      </c>
      <c r="G431" s="549">
        <f t="shared" si="69"/>
        <v>0.0002953173588302314</v>
      </c>
      <c r="H431" s="419">
        <f t="shared" si="72"/>
        <v>5302.37</v>
      </c>
      <c r="I431" s="409"/>
      <c r="J431" s="412"/>
      <c r="K431" s="413"/>
      <c r="L431" s="415"/>
      <c r="M431" s="415"/>
      <c r="N431" s="595"/>
    </row>
    <row r="432" spans="1:14" s="61" customFormat="1" ht="16.5" customHeight="1">
      <c r="A432" s="126"/>
      <c r="B432" s="52" t="s">
        <v>729</v>
      </c>
      <c r="C432" s="44" t="s">
        <v>414</v>
      </c>
      <c r="D432" s="102">
        <v>1628</v>
      </c>
      <c r="E432" s="409">
        <v>649.61</v>
      </c>
      <c r="F432" s="539">
        <f t="shared" si="65"/>
        <v>0.3990233415233415</v>
      </c>
      <c r="G432" s="549">
        <f t="shared" si="69"/>
        <v>3.6180257030291476E-05</v>
      </c>
      <c r="H432" s="419">
        <f t="shared" si="72"/>
        <v>649.61</v>
      </c>
      <c r="I432" s="409"/>
      <c r="J432" s="412"/>
      <c r="K432" s="413"/>
      <c r="L432" s="415"/>
      <c r="M432" s="415"/>
      <c r="N432" s="595"/>
    </row>
    <row r="433" spans="1:14" s="61" customFormat="1" ht="17.25" customHeight="1">
      <c r="A433" s="126"/>
      <c r="B433" s="52" t="s">
        <v>132</v>
      </c>
      <c r="C433" s="43" t="s">
        <v>1091</v>
      </c>
      <c r="D433" s="102">
        <v>97958</v>
      </c>
      <c r="E433" s="409">
        <v>0</v>
      </c>
      <c r="F433" s="539">
        <f t="shared" si="65"/>
        <v>0</v>
      </c>
      <c r="G433" s="549">
        <f t="shared" si="69"/>
        <v>0</v>
      </c>
      <c r="H433" s="419"/>
      <c r="I433" s="409"/>
      <c r="J433" s="412"/>
      <c r="K433" s="413"/>
      <c r="L433" s="415"/>
      <c r="M433" s="415"/>
      <c r="N433" s="597">
        <f>E433</f>
        <v>0</v>
      </c>
    </row>
    <row r="434" spans="1:14" s="61" customFormat="1" ht="18.75" customHeight="1">
      <c r="A434" s="221" t="s">
        <v>463</v>
      </c>
      <c r="B434" s="119"/>
      <c r="C434" s="95" t="s">
        <v>464</v>
      </c>
      <c r="D434" s="283">
        <f>SUM(D435:D435)</f>
        <v>58000</v>
      </c>
      <c r="E434" s="407">
        <f>SUM(E435:E435)</f>
        <v>44422</v>
      </c>
      <c r="F434" s="575">
        <f t="shared" si="65"/>
        <v>0.765896551724138</v>
      </c>
      <c r="G434" s="575">
        <f t="shared" si="69"/>
        <v>0.002474098886716042</v>
      </c>
      <c r="H434" s="410">
        <f>E434</f>
        <v>44422</v>
      </c>
      <c r="I434" s="410">
        <f aca="true" t="shared" si="73" ref="I434:N434">SUM(I435:I435)</f>
        <v>0</v>
      </c>
      <c r="J434" s="410">
        <f t="shared" si="73"/>
        <v>0</v>
      </c>
      <c r="K434" s="410">
        <f t="shared" si="73"/>
        <v>44422</v>
      </c>
      <c r="L434" s="410">
        <f t="shared" si="73"/>
        <v>0</v>
      </c>
      <c r="M434" s="410">
        <f t="shared" si="73"/>
        <v>0</v>
      </c>
      <c r="N434" s="422">
        <f t="shared" si="73"/>
        <v>0</v>
      </c>
    </row>
    <row r="435" spans="1:14" s="61" customFormat="1" ht="23.25" customHeight="1">
      <c r="A435" s="126"/>
      <c r="B435" s="52" t="s">
        <v>718</v>
      </c>
      <c r="C435" s="43" t="s">
        <v>719</v>
      </c>
      <c r="D435" s="102">
        <v>58000</v>
      </c>
      <c r="E435" s="409">
        <v>44422</v>
      </c>
      <c r="F435" s="539">
        <f t="shared" si="65"/>
        <v>0.765896551724138</v>
      </c>
      <c r="G435" s="549">
        <f t="shared" si="69"/>
        <v>0.002474098886716042</v>
      </c>
      <c r="H435" s="415">
        <f>E435</f>
        <v>44422</v>
      </c>
      <c r="I435" s="409"/>
      <c r="J435" s="412"/>
      <c r="K435" s="413">
        <f>H435</f>
        <v>44422</v>
      </c>
      <c r="L435" s="415"/>
      <c r="M435" s="415"/>
      <c r="N435" s="595"/>
    </row>
    <row r="436" spans="1:14" s="61" customFormat="1" ht="18" customHeight="1">
      <c r="A436" s="116" t="s">
        <v>345</v>
      </c>
      <c r="B436" s="124"/>
      <c r="C436" s="70" t="s">
        <v>346</v>
      </c>
      <c r="D436" s="159">
        <f>D437+D441+D443+D445</f>
        <v>3872930</v>
      </c>
      <c r="E436" s="408">
        <f>E437+E441+E443+E445</f>
        <v>710468.71</v>
      </c>
      <c r="F436" s="674">
        <f t="shared" si="65"/>
        <v>0.1834447588776456</v>
      </c>
      <c r="G436" s="674">
        <f t="shared" si="69"/>
        <v>0.03956980425144258</v>
      </c>
      <c r="H436" s="417">
        <f>H437+H441+H443+H445</f>
        <v>665468.71</v>
      </c>
      <c r="I436" s="417">
        <f aca="true" t="shared" si="74" ref="I436:N436">I437+I441+I443+I445</f>
        <v>0</v>
      </c>
      <c r="J436" s="417">
        <f t="shared" si="74"/>
        <v>0</v>
      </c>
      <c r="K436" s="417">
        <f t="shared" si="74"/>
        <v>0</v>
      </c>
      <c r="L436" s="417">
        <f t="shared" si="74"/>
        <v>0</v>
      </c>
      <c r="M436" s="417">
        <f t="shared" si="74"/>
        <v>0</v>
      </c>
      <c r="N436" s="418">
        <f t="shared" si="74"/>
        <v>45000</v>
      </c>
    </row>
    <row r="437" spans="1:14" s="61" customFormat="1" ht="18" customHeight="1">
      <c r="A437" s="221" t="s">
        <v>347</v>
      </c>
      <c r="B437" s="119"/>
      <c r="C437" s="95" t="s">
        <v>348</v>
      </c>
      <c r="D437" s="283">
        <f>SUM(D438:D440)</f>
        <v>1442061</v>
      </c>
      <c r="E437" s="407">
        <f>SUM(E438:E440)</f>
        <v>45000</v>
      </c>
      <c r="F437" s="575">
        <f t="shared" si="65"/>
        <v>0.031205337360902207</v>
      </c>
      <c r="G437" s="575">
        <f t="shared" si="69"/>
        <v>0.0025062907996538175</v>
      </c>
      <c r="H437" s="410">
        <f aca="true" t="shared" si="75" ref="H437:N437">SUM(H438:H440)</f>
        <v>0</v>
      </c>
      <c r="I437" s="410">
        <f t="shared" si="75"/>
        <v>0</v>
      </c>
      <c r="J437" s="410">
        <f t="shared" si="75"/>
        <v>0</v>
      </c>
      <c r="K437" s="410">
        <f t="shared" si="75"/>
        <v>0</v>
      </c>
      <c r="L437" s="410">
        <f t="shared" si="75"/>
        <v>0</v>
      </c>
      <c r="M437" s="410">
        <f t="shared" si="75"/>
        <v>0</v>
      </c>
      <c r="N437" s="411">
        <f t="shared" si="75"/>
        <v>45000</v>
      </c>
    </row>
    <row r="438" spans="1:14" s="61" customFormat="1" ht="21.75" customHeight="1">
      <c r="A438" s="121"/>
      <c r="B438" s="52" t="s">
        <v>132</v>
      </c>
      <c r="C438" s="43" t="s">
        <v>722</v>
      </c>
      <c r="D438" s="102">
        <v>235422</v>
      </c>
      <c r="E438" s="409">
        <v>45000</v>
      </c>
      <c r="F438" s="539">
        <f t="shared" si="65"/>
        <v>0.19114611208808013</v>
      </c>
      <c r="G438" s="549">
        <f t="shared" si="69"/>
        <v>0.0025062907996538175</v>
      </c>
      <c r="H438" s="415"/>
      <c r="I438" s="409"/>
      <c r="J438" s="412"/>
      <c r="K438" s="413"/>
      <c r="L438" s="415"/>
      <c r="M438" s="415"/>
      <c r="N438" s="597">
        <f>E438</f>
        <v>45000</v>
      </c>
    </row>
    <row r="439" spans="1:14" s="61" customFormat="1" ht="23.25" customHeight="1">
      <c r="A439" s="121"/>
      <c r="B439" s="52" t="s">
        <v>478</v>
      </c>
      <c r="C439" s="43" t="s">
        <v>722</v>
      </c>
      <c r="D439" s="102">
        <v>965311</v>
      </c>
      <c r="E439" s="409">
        <v>0</v>
      </c>
      <c r="F439" s="539">
        <f t="shared" si="65"/>
        <v>0</v>
      </c>
      <c r="G439" s="549">
        <f t="shared" si="69"/>
        <v>0</v>
      </c>
      <c r="H439" s="415"/>
      <c r="I439" s="409"/>
      <c r="J439" s="412"/>
      <c r="K439" s="428"/>
      <c r="L439" s="415"/>
      <c r="M439" s="415"/>
      <c r="N439" s="597">
        <f>E439</f>
        <v>0</v>
      </c>
    </row>
    <row r="440" spans="1:14" s="61" customFormat="1" ht="24" customHeight="1">
      <c r="A440" s="121"/>
      <c r="B440" s="52" t="s">
        <v>617</v>
      </c>
      <c r="C440" s="43" t="s">
        <v>722</v>
      </c>
      <c r="D440" s="102">
        <v>241328</v>
      </c>
      <c r="E440" s="409">
        <v>0</v>
      </c>
      <c r="F440" s="539">
        <f t="shared" si="65"/>
        <v>0</v>
      </c>
      <c r="G440" s="549">
        <f t="shared" si="69"/>
        <v>0</v>
      </c>
      <c r="H440" s="415"/>
      <c r="I440" s="409"/>
      <c r="J440" s="412"/>
      <c r="K440" s="428"/>
      <c r="L440" s="415"/>
      <c r="M440" s="415"/>
      <c r="N440" s="597">
        <f>E440</f>
        <v>0</v>
      </c>
    </row>
    <row r="441" spans="1:14" s="60" customFormat="1" ht="18.75" customHeight="1">
      <c r="A441" s="221" t="s">
        <v>485</v>
      </c>
      <c r="B441" s="130"/>
      <c r="C441" s="89" t="s">
        <v>486</v>
      </c>
      <c r="D441" s="283">
        <f>SUM(D442:D442)</f>
        <v>500</v>
      </c>
      <c r="E441" s="407">
        <f>SUM(E442:E442)</f>
        <v>500</v>
      </c>
      <c r="F441" s="575">
        <f t="shared" si="65"/>
        <v>1</v>
      </c>
      <c r="G441" s="575">
        <f t="shared" si="69"/>
        <v>2.7847675551709085E-05</v>
      </c>
      <c r="H441" s="410">
        <f>E441</f>
        <v>500</v>
      </c>
      <c r="I441" s="410">
        <f aca="true" t="shared" si="76" ref="I441:N441">SUM(I442:I442)</f>
        <v>0</v>
      </c>
      <c r="J441" s="410">
        <f t="shared" si="76"/>
        <v>0</v>
      </c>
      <c r="K441" s="410">
        <f t="shared" si="76"/>
        <v>0</v>
      </c>
      <c r="L441" s="410">
        <f t="shared" si="76"/>
        <v>0</v>
      </c>
      <c r="M441" s="410">
        <f t="shared" si="76"/>
        <v>0</v>
      </c>
      <c r="N441" s="422">
        <f t="shared" si="76"/>
        <v>0</v>
      </c>
    </row>
    <row r="442" spans="1:14" s="61" customFormat="1" ht="18" customHeight="1">
      <c r="A442" s="120"/>
      <c r="B442" s="52" t="s">
        <v>102</v>
      </c>
      <c r="C442" s="43" t="s">
        <v>103</v>
      </c>
      <c r="D442" s="102">
        <v>500</v>
      </c>
      <c r="E442" s="409">
        <v>500</v>
      </c>
      <c r="F442" s="539">
        <f t="shared" si="65"/>
        <v>1</v>
      </c>
      <c r="G442" s="549">
        <f t="shared" si="69"/>
        <v>2.7847675551709085E-05</v>
      </c>
      <c r="H442" s="415">
        <f>E442</f>
        <v>500</v>
      </c>
      <c r="I442" s="409"/>
      <c r="J442" s="409"/>
      <c r="K442" s="413"/>
      <c r="L442" s="415"/>
      <c r="M442" s="415"/>
      <c r="N442" s="595"/>
    </row>
    <row r="443" spans="1:14" s="61" customFormat="1" ht="26.25" customHeight="1">
      <c r="A443" s="221" t="s">
        <v>384</v>
      </c>
      <c r="B443" s="129"/>
      <c r="C443" s="89" t="s">
        <v>90</v>
      </c>
      <c r="D443" s="283">
        <f aca="true" t="shared" si="77" ref="D443:N443">D444</f>
        <v>973360</v>
      </c>
      <c r="E443" s="407">
        <f t="shared" si="77"/>
        <v>636748.6</v>
      </c>
      <c r="F443" s="575">
        <f t="shared" si="65"/>
        <v>0.654175844497411</v>
      </c>
      <c r="G443" s="575">
        <f t="shared" si="69"/>
        <v>0.03546393684160997</v>
      </c>
      <c r="H443" s="410">
        <f aca="true" t="shared" si="78" ref="H443:H471">E443</f>
        <v>636748.6</v>
      </c>
      <c r="I443" s="410">
        <f t="shared" si="77"/>
        <v>0</v>
      </c>
      <c r="J443" s="410">
        <f t="shared" si="77"/>
        <v>0</v>
      </c>
      <c r="K443" s="410">
        <f t="shared" si="77"/>
        <v>0</v>
      </c>
      <c r="L443" s="410">
        <f t="shared" si="77"/>
        <v>0</v>
      </c>
      <c r="M443" s="410">
        <f t="shared" si="77"/>
        <v>0</v>
      </c>
      <c r="N443" s="422">
        <f t="shared" si="77"/>
        <v>0</v>
      </c>
    </row>
    <row r="444" spans="1:14" s="61" customFormat="1" ht="19.5" customHeight="1">
      <c r="A444" s="115"/>
      <c r="B444" s="52" t="s">
        <v>385</v>
      </c>
      <c r="C444" s="43" t="s">
        <v>386</v>
      </c>
      <c r="D444" s="102">
        <v>973360</v>
      </c>
      <c r="E444" s="409">
        <v>636748.6</v>
      </c>
      <c r="F444" s="539">
        <f t="shared" si="65"/>
        <v>0.654175844497411</v>
      </c>
      <c r="G444" s="549">
        <f t="shared" si="69"/>
        <v>0.03546393684160997</v>
      </c>
      <c r="H444" s="415">
        <f t="shared" si="78"/>
        <v>636748.6</v>
      </c>
      <c r="I444" s="409"/>
      <c r="J444" s="412"/>
      <c r="K444" s="413"/>
      <c r="L444" s="415"/>
      <c r="M444" s="415"/>
      <c r="N444" s="595"/>
    </row>
    <row r="445" spans="1:14" s="61" customFormat="1" ht="19.5" customHeight="1">
      <c r="A445" s="589" t="s">
        <v>720</v>
      </c>
      <c r="B445" s="592"/>
      <c r="C445" s="587" t="s">
        <v>227</v>
      </c>
      <c r="D445" s="588">
        <f>SUM(D446:D447)</f>
        <v>1457009</v>
      </c>
      <c r="E445" s="410">
        <f>SUM(E446:E447)</f>
        <v>28220.11</v>
      </c>
      <c r="F445" s="575">
        <f t="shared" si="65"/>
        <v>0.01936852140240726</v>
      </c>
      <c r="G445" s="575">
        <f t="shared" si="69"/>
        <v>0.0015717289346270822</v>
      </c>
      <c r="H445" s="410">
        <f>SUM(H446:H447)</f>
        <v>28220.11</v>
      </c>
      <c r="I445" s="410">
        <f aca="true" t="shared" si="79" ref="I445:N445">SUM(I446:I447)</f>
        <v>0</v>
      </c>
      <c r="J445" s="410">
        <f t="shared" si="79"/>
        <v>0</v>
      </c>
      <c r="K445" s="410">
        <f t="shared" si="79"/>
        <v>0</v>
      </c>
      <c r="L445" s="410">
        <f t="shared" si="79"/>
        <v>0</v>
      </c>
      <c r="M445" s="410">
        <f t="shared" si="79"/>
        <v>0</v>
      </c>
      <c r="N445" s="422">
        <f t="shared" si="79"/>
        <v>0</v>
      </c>
    </row>
    <row r="446" spans="1:14" s="61" customFormat="1" ht="45" customHeight="1">
      <c r="A446" s="115"/>
      <c r="B446" s="52" t="s">
        <v>465</v>
      </c>
      <c r="C446" s="43" t="s">
        <v>721</v>
      </c>
      <c r="D446" s="102">
        <v>77436</v>
      </c>
      <c r="E446" s="409">
        <v>28220.11</v>
      </c>
      <c r="F446" s="539">
        <f t="shared" si="65"/>
        <v>0.36443140141536234</v>
      </c>
      <c r="G446" s="549">
        <f t="shared" si="69"/>
        <v>0.0015717289346270822</v>
      </c>
      <c r="H446" s="415">
        <f>E446</f>
        <v>28220.11</v>
      </c>
      <c r="I446" s="409"/>
      <c r="J446" s="412"/>
      <c r="K446" s="413"/>
      <c r="L446" s="415"/>
      <c r="M446" s="415"/>
      <c r="N446" s="595"/>
    </row>
    <row r="447" spans="1:14" s="61" customFormat="1" ht="21.75" customHeight="1">
      <c r="A447" s="115"/>
      <c r="B447" s="52" t="s">
        <v>132</v>
      </c>
      <c r="C447" s="43" t="s">
        <v>722</v>
      </c>
      <c r="D447" s="102">
        <v>1379573</v>
      </c>
      <c r="E447" s="409">
        <v>0</v>
      </c>
      <c r="F447" s="539">
        <f t="shared" si="65"/>
        <v>0</v>
      </c>
      <c r="G447" s="549">
        <f t="shared" si="69"/>
        <v>0</v>
      </c>
      <c r="H447" s="415">
        <f>E447</f>
        <v>0</v>
      </c>
      <c r="I447" s="409"/>
      <c r="J447" s="412"/>
      <c r="K447" s="413"/>
      <c r="L447" s="415"/>
      <c r="M447" s="415"/>
      <c r="N447" s="597">
        <f>E447</f>
        <v>0</v>
      </c>
    </row>
    <row r="448" spans="1:14" s="61" customFormat="1" ht="21.75" customHeight="1">
      <c r="A448" s="116" t="s">
        <v>251</v>
      </c>
      <c r="B448" s="131"/>
      <c r="C448" s="70" t="s">
        <v>258</v>
      </c>
      <c r="D448" s="159">
        <f>D449+D469+D492+D507+D514+D533+D541</f>
        <v>4396580</v>
      </c>
      <c r="E448" s="408">
        <f>E449+E469+E492+E507+E514+E533+E541</f>
        <v>2014816.95</v>
      </c>
      <c r="F448" s="674">
        <f t="shared" si="65"/>
        <v>0.4582691432886471</v>
      </c>
      <c r="G448" s="674">
        <f t="shared" si="69"/>
        <v>0.11221593743936813</v>
      </c>
      <c r="H448" s="417">
        <f>H449+H469+H492+H507+H514+H533+H541</f>
        <v>2014816.95</v>
      </c>
      <c r="I448" s="417">
        <f aca="true" t="shared" si="80" ref="I448:N448">I449+I469+I492+I507+I514+I533+I541</f>
        <v>855437.3300000001</v>
      </c>
      <c r="J448" s="417">
        <f t="shared" si="80"/>
        <v>149375.93</v>
      </c>
      <c r="K448" s="417">
        <f t="shared" si="80"/>
        <v>58887.41</v>
      </c>
      <c r="L448" s="417">
        <f t="shared" si="80"/>
        <v>0</v>
      </c>
      <c r="M448" s="417">
        <f t="shared" si="80"/>
        <v>0</v>
      </c>
      <c r="N448" s="418">
        <f t="shared" si="80"/>
        <v>0</v>
      </c>
    </row>
    <row r="449" spans="1:14" s="61" customFormat="1" ht="21" customHeight="1">
      <c r="A449" s="221" t="s">
        <v>253</v>
      </c>
      <c r="B449" s="130"/>
      <c r="C449" s="89" t="s">
        <v>388</v>
      </c>
      <c r="D449" s="283">
        <f>SUM(D450:D468)</f>
        <v>1283078</v>
      </c>
      <c r="E449" s="407">
        <f>SUM(E450:E468)</f>
        <v>530204.87</v>
      </c>
      <c r="F449" s="575">
        <f t="shared" si="65"/>
        <v>0.41322886839303613</v>
      </c>
      <c r="G449" s="575">
        <f t="shared" si="69"/>
        <v>0.029529946391392187</v>
      </c>
      <c r="H449" s="410">
        <f aca="true" t="shared" si="81" ref="H449:N449">SUM(H450:H468)</f>
        <v>530204.87</v>
      </c>
      <c r="I449" s="410">
        <f t="shared" si="81"/>
        <v>224754.29</v>
      </c>
      <c r="J449" s="410">
        <f t="shared" si="81"/>
        <v>40279.77</v>
      </c>
      <c r="K449" s="410">
        <f t="shared" si="81"/>
        <v>28636.15</v>
      </c>
      <c r="L449" s="410">
        <f t="shared" si="81"/>
        <v>0</v>
      </c>
      <c r="M449" s="410">
        <f t="shared" si="81"/>
        <v>0</v>
      </c>
      <c r="N449" s="422">
        <f t="shared" si="81"/>
        <v>0</v>
      </c>
    </row>
    <row r="450" spans="1:14" s="61" customFormat="1" ht="23.25" customHeight="1">
      <c r="A450" s="578"/>
      <c r="B450" s="661" t="s">
        <v>331</v>
      </c>
      <c r="C450" s="77" t="s">
        <v>612</v>
      </c>
      <c r="D450" s="657">
        <v>58654</v>
      </c>
      <c r="E450" s="662">
        <v>28636.15</v>
      </c>
      <c r="F450" s="663">
        <f t="shared" si="65"/>
        <v>0.48822160466464354</v>
      </c>
      <c r="G450" s="663">
        <f t="shared" si="69"/>
        <v>0.0015949004285001483</v>
      </c>
      <c r="H450" s="428">
        <f t="shared" si="78"/>
        <v>28636.15</v>
      </c>
      <c r="I450" s="428"/>
      <c r="J450" s="428"/>
      <c r="K450" s="428">
        <f>H450</f>
        <v>28636.15</v>
      </c>
      <c r="L450" s="428"/>
      <c r="M450" s="428"/>
      <c r="N450" s="598"/>
    </row>
    <row r="451" spans="1:14" s="61" customFormat="1" ht="19.5" customHeight="1">
      <c r="A451" s="121"/>
      <c r="B451" s="52" t="s">
        <v>389</v>
      </c>
      <c r="C451" s="44" t="s">
        <v>390</v>
      </c>
      <c r="D451" s="102">
        <v>100967</v>
      </c>
      <c r="E451" s="409">
        <v>64770.45</v>
      </c>
      <c r="F451" s="539">
        <f t="shared" si="65"/>
        <v>0.641501183555023</v>
      </c>
      <c r="G451" s="549">
        <f t="shared" si="69"/>
        <v>0.003607412953876391</v>
      </c>
      <c r="H451" s="415">
        <f t="shared" si="78"/>
        <v>64770.45</v>
      </c>
      <c r="I451" s="409"/>
      <c r="J451" s="412"/>
      <c r="K451" s="413"/>
      <c r="L451" s="415"/>
      <c r="M451" s="415"/>
      <c r="N451" s="595"/>
    </row>
    <row r="452" spans="1:14" s="61" customFormat="1" ht="15.75" customHeight="1">
      <c r="A452" s="121"/>
      <c r="B452" s="52" t="s">
        <v>95</v>
      </c>
      <c r="C452" s="43" t="s">
        <v>488</v>
      </c>
      <c r="D452" s="102">
        <v>532800</v>
      </c>
      <c r="E452" s="409">
        <v>200819.34</v>
      </c>
      <c r="F452" s="539">
        <f t="shared" si="65"/>
        <v>0.37691317567567567</v>
      </c>
      <c r="G452" s="549">
        <f t="shared" si="69"/>
        <v>0.011184703649656708</v>
      </c>
      <c r="H452" s="415">
        <f t="shared" si="78"/>
        <v>200819.34</v>
      </c>
      <c r="I452" s="409">
        <f>H452</f>
        <v>200819.34</v>
      </c>
      <c r="J452" s="412"/>
      <c r="K452" s="413"/>
      <c r="L452" s="415"/>
      <c r="M452" s="415"/>
      <c r="N452" s="595"/>
    </row>
    <row r="453" spans="1:14" s="61" customFormat="1" ht="18" customHeight="1">
      <c r="A453" s="121"/>
      <c r="B453" s="52" t="s">
        <v>98</v>
      </c>
      <c r="C453" s="43" t="s">
        <v>99</v>
      </c>
      <c r="D453" s="102">
        <v>23935</v>
      </c>
      <c r="E453" s="409">
        <v>23934.95</v>
      </c>
      <c r="F453" s="539">
        <f t="shared" si="65"/>
        <v>0.9999979110089827</v>
      </c>
      <c r="G453" s="549">
        <f t="shared" si="69"/>
        <v>0.0013330654438927587</v>
      </c>
      <c r="H453" s="415">
        <f t="shared" si="78"/>
        <v>23934.95</v>
      </c>
      <c r="I453" s="409">
        <f>H453</f>
        <v>23934.95</v>
      </c>
      <c r="J453" s="412"/>
      <c r="K453" s="413"/>
      <c r="L453" s="415"/>
      <c r="M453" s="415"/>
      <c r="N453" s="595"/>
    </row>
    <row r="454" spans="1:14" s="61" customFormat="1" ht="17.25" customHeight="1">
      <c r="A454" s="121"/>
      <c r="B454" s="123" t="s">
        <v>146</v>
      </c>
      <c r="C454" s="43" t="s">
        <v>225</v>
      </c>
      <c r="D454" s="102">
        <v>76413</v>
      </c>
      <c r="E454" s="409">
        <v>34508.95</v>
      </c>
      <c r="F454" s="539">
        <f t="shared" si="65"/>
        <v>0.4516109824244565</v>
      </c>
      <c r="G454" s="549">
        <f t="shared" si="69"/>
        <v>0.0019219880864603022</v>
      </c>
      <c r="H454" s="415">
        <f t="shared" si="78"/>
        <v>34508.95</v>
      </c>
      <c r="I454" s="409"/>
      <c r="J454" s="412">
        <f>H454</f>
        <v>34508.95</v>
      </c>
      <c r="K454" s="413"/>
      <c r="L454" s="415"/>
      <c r="M454" s="415"/>
      <c r="N454" s="595"/>
    </row>
    <row r="455" spans="1:14" s="61" customFormat="1" ht="15.75" customHeight="1">
      <c r="A455" s="121"/>
      <c r="B455" s="123" t="s">
        <v>100</v>
      </c>
      <c r="C455" s="43" t="s">
        <v>101</v>
      </c>
      <c r="D455" s="102">
        <v>13214</v>
      </c>
      <c r="E455" s="409">
        <v>5770.82</v>
      </c>
      <c r="F455" s="539">
        <f t="shared" si="65"/>
        <v>0.4367201453004389</v>
      </c>
      <c r="G455" s="549">
        <f t="shared" si="69"/>
        <v>0.0003214078460546276</v>
      </c>
      <c r="H455" s="415">
        <f t="shared" si="78"/>
        <v>5770.82</v>
      </c>
      <c r="I455" s="409"/>
      <c r="J455" s="412">
        <f>H455</f>
        <v>5770.82</v>
      </c>
      <c r="K455" s="413"/>
      <c r="L455" s="415"/>
      <c r="M455" s="415"/>
      <c r="N455" s="595"/>
    </row>
    <row r="456" spans="1:14" s="61" customFormat="1" ht="17.25" customHeight="1">
      <c r="A456" s="121"/>
      <c r="B456" s="52" t="s">
        <v>102</v>
      </c>
      <c r="C456" s="44" t="s">
        <v>281</v>
      </c>
      <c r="D456" s="102">
        <v>143344</v>
      </c>
      <c r="E456" s="409">
        <v>30136.12</v>
      </c>
      <c r="F456" s="539">
        <f t="shared" si="65"/>
        <v>0.21023635450385086</v>
      </c>
      <c r="G456" s="549">
        <f t="shared" si="69"/>
        <v>0.0016784417842947423</v>
      </c>
      <c r="H456" s="415">
        <f t="shared" si="78"/>
        <v>30136.12</v>
      </c>
      <c r="I456" s="409"/>
      <c r="J456" s="412"/>
      <c r="K456" s="413"/>
      <c r="L456" s="415"/>
      <c r="M456" s="415"/>
      <c r="N456" s="595"/>
    </row>
    <row r="457" spans="1:14" s="61" customFormat="1" ht="16.5" customHeight="1">
      <c r="A457" s="121"/>
      <c r="B457" s="52" t="s">
        <v>241</v>
      </c>
      <c r="C457" s="44" t="s">
        <v>391</v>
      </c>
      <c r="D457" s="102">
        <v>140160</v>
      </c>
      <c r="E457" s="409">
        <v>61764.97</v>
      </c>
      <c r="F457" s="539">
        <f t="shared" si="65"/>
        <v>0.44067472888127857</v>
      </c>
      <c r="G457" s="549">
        <f aca="true" t="shared" si="82" ref="G457:G520">E457/$E$695</f>
        <v>0.00344002169004209</v>
      </c>
      <c r="H457" s="415">
        <f t="shared" si="78"/>
        <v>61764.97</v>
      </c>
      <c r="I457" s="409"/>
      <c r="J457" s="412"/>
      <c r="K457" s="413"/>
      <c r="L457" s="415"/>
      <c r="M457" s="415"/>
      <c r="N457" s="595"/>
    </row>
    <row r="458" spans="1:14" s="61" customFormat="1" ht="15.75" customHeight="1">
      <c r="A458" s="121"/>
      <c r="B458" s="52" t="s">
        <v>394</v>
      </c>
      <c r="C458" s="44" t="s">
        <v>395</v>
      </c>
      <c r="D458" s="102">
        <v>6000</v>
      </c>
      <c r="E458" s="409">
        <v>3516.33</v>
      </c>
      <c r="F458" s="539">
        <f t="shared" si="65"/>
        <v>0.586055</v>
      </c>
      <c r="G458" s="549">
        <f t="shared" si="82"/>
        <v>0.0001958432339454824</v>
      </c>
      <c r="H458" s="415">
        <f t="shared" si="78"/>
        <v>3516.33</v>
      </c>
      <c r="I458" s="409"/>
      <c r="J458" s="412"/>
      <c r="K458" s="413"/>
      <c r="L458" s="415"/>
      <c r="M458" s="415"/>
      <c r="N458" s="595"/>
    </row>
    <row r="459" spans="1:14" s="61" customFormat="1" ht="16.5" customHeight="1">
      <c r="A459" s="121"/>
      <c r="B459" s="52" t="s">
        <v>104</v>
      </c>
      <c r="C459" s="44" t="s">
        <v>244</v>
      </c>
      <c r="D459" s="102">
        <v>107800</v>
      </c>
      <c r="E459" s="409">
        <v>39924.86</v>
      </c>
      <c r="F459" s="539">
        <f t="shared" si="65"/>
        <v>0.3703604823747681</v>
      </c>
      <c r="G459" s="549">
        <f t="shared" si="82"/>
        <v>0.002223629095454816</v>
      </c>
      <c r="H459" s="415">
        <f t="shared" si="78"/>
        <v>39924.86</v>
      </c>
      <c r="I459" s="409"/>
      <c r="J459" s="412"/>
      <c r="K459" s="413"/>
      <c r="L459" s="415"/>
      <c r="M459" s="415"/>
      <c r="N459" s="595"/>
    </row>
    <row r="460" spans="1:14" s="61" customFormat="1" ht="16.5" customHeight="1">
      <c r="A460" s="121"/>
      <c r="B460" s="52" t="s">
        <v>231</v>
      </c>
      <c r="C460" s="44" t="s">
        <v>232</v>
      </c>
      <c r="D460" s="102">
        <v>1400</v>
      </c>
      <c r="E460" s="409">
        <v>1190</v>
      </c>
      <c r="F460" s="539">
        <f t="shared" si="65"/>
        <v>0.85</v>
      </c>
      <c r="G460" s="549">
        <f t="shared" si="82"/>
        <v>6.627746781306762E-05</v>
      </c>
      <c r="H460" s="415">
        <f t="shared" si="78"/>
        <v>1190</v>
      </c>
      <c r="I460" s="409"/>
      <c r="J460" s="412"/>
      <c r="K460" s="413"/>
      <c r="L460" s="415"/>
      <c r="M460" s="415"/>
      <c r="N460" s="595"/>
    </row>
    <row r="461" spans="1:14" s="61" customFormat="1" ht="16.5" customHeight="1">
      <c r="A461" s="121"/>
      <c r="B461" s="52" t="s">
        <v>108</v>
      </c>
      <c r="C461" s="44" t="s">
        <v>246</v>
      </c>
      <c r="D461" s="102">
        <v>44900</v>
      </c>
      <c r="E461" s="409">
        <v>13629.63</v>
      </c>
      <c r="F461" s="539">
        <f t="shared" si="65"/>
        <v>0.30355523385300665</v>
      </c>
      <c r="G461" s="549">
        <f t="shared" si="82"/>
        <v>0.0007591070282596813</v>
      </c>
      <c r="H461" s="415">
        <f t="shared" si="78"/>
        <v>13629.63</v>
      </c>
      <c r="I461" s="409"/>
      <c r="J461" s="412"/>
      <c r="K461" s="413"/>
      <c r="L461" s="415"/>
      <c r="M461" s="415"/>
      <c r="N461" s="595"/>
    </row>
    <row r="462" spans="1:14" s="61" customFormat="1" ht="16.5" customHeight="1">
      <c r="A462" s="121"/>
      <c r="B462" s="52" t="s">
        <v>408</v>
      </c>
      <c r="C462" s="43" t="s">
        <v>412</v>
      </c>
      <c r="D462" s="102">
        <v>3600</v>
      </c>
      <c r="E462" s="409">
        <v>1479.6</v>
      </c>
      <c r="F462" s="539">
        <f aca="true" t="shared" si="83" ref="F462:F525">E462/D462</f>
        <v>0.411</v>
      </c>
      <c r="G462" s="549">
        <f t="shared" si="82"/>
        <v>8.240684149261751E-05</v>
      </c>
      <c r="H462" s="415">
        <f t="shared" si="78"/>
        <v>1479.6</v>
      </c>
      <c r="I462" s="409"/>
      <c r="J462" s="412"/>
      <c r="K462" s="413"/>
      <c r="L462" s="415"/>
      <c r="M462" s="415"/>
      <c r="N462" s="595"/>
    </row>
    <row r="463" spans="1:14" s="61" customFormat="1" ht="16.5" customHeight="1">
      <c r="A463" s="121"/>
      <c r="B463" s="52" t="s">
        <v>110</v>
      </c>
      <c r="C463" s="44" t="s">
        <v>111</v>
      </c>
      <c r="D463" s="102">
        <v>3600</v>
      </c>
      <c r="E463" s="409">
        <v>1753.7</v>
      </c>
      <c r="F463" s="539">
        <f t="shared" si="83"/>
        <v>0.4871388888888889</v>
      </c>
      <c r="G463" s="549">
        <f t="shared" si="82"/>
        <v>9.767293723006444E-05</v>
      </c>
      <c r="H463" s="415">
        <f t="shared" si="78"/>
        <v>1753.7</v>
      </c>
      <c r="I463" s="409"/>
      <c r="J463" s="412"/>
      <c r="K463" s="413"/>
      <c r="L463" s="415"/>
      <c r="M463" s="415"/>
      <c r="N463" s="595"/>
    </row>
    <row r="464" spans="1:14" s="61" customFormat="1" ht="16.5" customHeight="1">
      <c r="A464" s="121"/>
      <c r="B464" s="52" t="s">
        <v>112</v>
      </c>
      <c r="C464" s="44" t="s">
        <v>113</v>
      </c>
      <c r="D464" s="102">
        <v>1392</v>
      </c>
      <c r="E464" s="409">
        <v>0</v>
      </c>
      <c r="F464" s="539">
        <f t="shared" si="83"/>
        <v>0</v>
      </c>
      <c r="G464" s="549">
        <f t="shared" si="82"/>
        <v>0</v>
      </c>
      <c r="H464" s="415">
        <f t="shared" si="78"/>
        <v>0</v>
      </c>
      <c r="I464" s="409"/>
      <c r="J464" s="412"/>
      <c r="K464" s="413"/>
      <c r="L464" s="415"/>
      <c r="M464" s="415"/>
      <c r="N464" s="595"/>
    </row>
    <row r="465" spans="1:14" s="61" customFormat="1" ht="15" customHeight="1">
      <c r="A465" s="121"/>
      <c r="B465" s="52" t="s">
        <v>114</v>
      </c>
      <c r="C465" s="44" t="s">
        <v>115</v>
      </c>
      <c r="D465" s="102">
        <v>20399</v>
      </c>
      <c r="E465" s="409">
        <v>16000</v>
      </c>
      <c r="F465" s="539">
        <f t="shared" si="83"/>
        <v>0.7843521741261826</v>
      </c>
      <c r="G465" s="549">
        <f t="shared" si="82"/>
        <v>0.0008911256176546907</v>
      </c>
      <c r="H465" s="415">
        <f t="shared" si="78"/>
        <v>16000</v>
      </c>
      <c r="I465" s="409"/>
      <c r="J465" s="412"/>
      <c r="K465" s="413"/>
      <c r="L465" s="415"/>
      <c r="M465" s="415"/>
      <c r="N465" s="595"/>
    </row>
    <row r="466" spans="1:14" s="61" customFormat="1" ht="16.5" customHeight="1">
      <c r="A466" s="121"/>
      <c r="B466" s="52" t="s">
        <v>409</v>
      </c>
      <c r="C466" s="43" t="s">
        <v>1062</v>
      </c>
      <c r="D466" s="102">
        <v>3000</v>
      </c>
      <c r="E466" s="409">
        <v>2190</v>
      </c>
      <c r="F466" s="539">
        <f t="shared" si="83"/>
        <v>0.73</v>
      </c>
      <c r="G466" s="549">
        <f t="shared" si="82"/>
        <v>0.00012197281891648579</v>
      </c>
      <c r="H466" s="415">
        <f t="shared" si="78"/>
        <v>2190</v>
      </c>
      <c r="I466" s="409"/>
      <c r="J466" s="412"/>
      <c r="K466" s="413"/>
      <c r="L466" s="415"/>
      <c r="M466" s="415"/>
      <c r="N466" s="595"/>
    </row>
    <row r="467" spans="1:14" s="61" customFormat="1" ht="16.5" customHeight="1">
      <c r="A467" s="121"/>
      <c r="B467" s="52" t="s">
        <v>410</v>
      </c>
      <c r="C467" s="43" t="s">
        <v>413</v>
      </c>
      <c r="D467" s="102">
        <v>500</v>
      </c>
      <c r="E467" s="409">
        <v>0</v>
      </c>
      <c r="F467" s="539">
        <f t="shared" si="83"/>
        <v>0</v>
      </c>
      <c r="G467" s="549">
        <f t="shared" si="82"/>
        <v>0</v>
      </c>
      <c r="H467" s="415">
        <f t="shared" si="78"/>
        <v>0</v>
      </c>
      <c r="I467" s="409"/>
      <c r="J467" s="412"/>
      <c r="K467" s="413"/>
      <c r="L467" s="415"/>
      <c r="M467" s="415"/>
      <c r="N467" s="595"/>
    </row>
    <row r="468" spans="1:14" s="61" customFormat="1" ht="17.25" customHeight="1">
      <c r="A468" s="121"/>
      <c r="B468" s="52" t="s">
        <v>411</v>
      </c>
      <c r="C468" s="43" t="s">
        <v>1067</v>
      </c>
      <c r="D468" s="102">
        <v>1000</v>
      </c>
      <c r="E468" s="409">
        <v>179</v>
      </c>
      <c r="F468" s="539">
        <f t="shared" si="83"/>
        <v>0.179</v>
      </c>
      <c r="G468" s="549">
        <f t="shared" si="82"/>
        <v>9.969467847511853E-06</v>
      </c>
      <c r="H468" s="415">
        <f t="shared" si="78"/>
        <v>179</v>
      </c>
      <c r="I468" s="409"/>
      <c r="J468" s="412"/>
      <c r="K468" s="413"/>
      <c r="L468" s="415"/>
      <c r="M468" s="415"/>
      <c r="N468" s="595"/>
    </row>
    <row r="469" spans="1:15" s="61" customFormat="1" ht="17.25" customHeight="1">
      <c r="A469" s="221" t="s">
        <v>254</v>
      </c>
      <c r="B469" s="130"/>
      <c r="C469" s="89" t="s">
        <v>393</v>
      </c>
      <c r="D469" s="283">
        <f>SUM(D470:D491)</f>
        <v>1115696</v>
      </c>
      <c r="E469" s="407">
        <f>SUM(E470:E491)</f>
        <v>520746.61</v>
      </c>
      <c r="F469" s="575">
        <f t="shared" si="83"/>
        <v>0.4667459684358463</v>
      </c>
      <c r="G469" s="575">
        <f t="shared" si="82"/>
        <v>0.02900316527986477</v>
      </c>
      <c r="H469" s="410">
        <f>SUM(H470:H491)</f>
        <v>520746.61</v>
      </c>
      <c r="I469" s="410">
        <f aca="true" t="shared" si="84" ref="I469:N469">SUM(I470:I491)</f>
        <v>283406.41000000003</v>
      </c>
      <c r="J469" s="410">
        <f t="shared" si="84"/>
        <v>49998.62</v>
      </c>
      <c r="K469" s="410">
        <f t="shared" si="84"/>
        <v>10284</v>
      </c>
      <c r="L469" s="410">
        <f t="shared" si="84"/>
        <v>0</v>
      </c>
      <c r="M469" s="410">
        <f t="shared" si="84"/>
        <v>0</v>
      </c>
      <c r="N469" s="422">
        <f t="shared" si="84"/>
        <v>0</v>
      </c>
      <c r="O469" s="917">
        <f>SUM(O470:O490)</f>
        <v>0</v>
      </c>
    </row>
    <row r="470" spans="1:14" s="61" customFormat="1" ht="33" customHeight="1">
      <c r="A470" s="585"/>
      <c r="B470" s="798" t="s">
        <v>425</v>
      </c>
      <c r="C470" s="171" t="s">
        <v>723</v>
      </c>
      <c r="D470" s="286">
        <v>41096</v>
      </c>
      <c r="E470" s="419">
        <v>10284</v>
      </c>
      <c r="F470" s="539">
        <f t="shared" si="83"/>
        <v>0.25024333268444615</v>
      </c>
      <c r="G470" s="549">
        <f t="shared" si="82"/>
        <v>0.0005727709907475525</v>
      </c>
      <c r="H470" s="415">
        <f t="shared" si="78"/>
        <v>10284</v>
      </c>
      <c r="I470" s="419"/>
      <c r="J470" s="419"/>
      <c r="K470" s="419">
        <f>E470</f>
        <v>10284</v>
      </c>
      <c r="L470" s="419"/>
      <c r="M470" s="419"/>
      <c r="N470" s="681"/>
    </row>
    <row r="471" spans="1:14" s="61" customFormat="1" ht="17.25" customHeight="1">
      <c r="A471" s="115"/>
      <c r="B471" s="52" t="s">
        <v>95</v>
      </c>
      <c r="C471" s="43" t="s">
        <v>902</v>
      </c>
      <c r="D471" s="102">
        <v>506311</v>
      </c>
      <c r="E471" s="409">
        <v>247028.13</v>
      </c>
      <c r="F471" s="539">
        <f t="shared" si="83"/>
        <v>0.4878980113013543</v>
      </c>
      <c r="G471" s="549">
        <f t="shared" si="82"/>
        <v>0.013758318432770826</v>
      </c>
      <c r="H471" s="415">
        <f t="shared" si="78"/>
        <v>247028.13</v>
      </c>
      <c r="I471" s="409">
        <f>H471</f>
        <v>247028.13</v>
      </c>
      <c r="J471" s="412"/>
      <c r="K471" s="413"/>
      <c r="L471" s="415"/>
      <c r="M471" s="415"/>
      <c r="N471" s="595"/>
    </row>
    <row r="472" spans="1:14" s="61" customFormat="1" ht="14.25" customHeight="1">
      <c r="A472" s="115"/>
      <c r="B472" s="52" t="s">
        <v>98</v>
      </c>
      <c r="C472" s="43" t="s">
        <v>99</v>
      </c>
      <c r="D472" s="102">
        <v>36298</v>
      </c>
      <c r="E472" s="409">
        <v>36298.28</v>
      </c>
      <c r="F472" s="539">
        <f t="shared" si="83"/>
        <v>1.000007713923632</v>
      </c>
      <c r="G472" s="549">
        <f t="shared" si="82"/>
        <v>0.0020216454490501815</v>
      </c>
      <c r="H472" s="415">
        <f aca="true" t="shared" si="85" ref="H472:H535">E472</f>
        <v>36298.28</v>
      </c>
      <c r="I472" s="409">
        <f>H472</f>
        <v>36298.28</v>
      </c>
      <c r="J472" s="412"/>
      <c r="K472" s="413"/>
      <c r="L472" s="415"/>
      <c r="M472" s="415"/>
      <c r="N472" s="595"/>
    </row>
    <row r="473" spans="1:14" s="61" customFormat="1" ht="15.75" customHeight="1">
      <c r="A473" s="115"/>
      <c r="B473" s="123" t="s">
        <v>146</v>
      </c>
      <c r="C473" s="43" t="s">
        <v>225</v>
      </c>
      <c r="D473" s="102">
        <v>82393</v>
      </c>
      <c r="E473" s="409">
        <v>42961.36</v>
      </c>
      <c r="F473" s="539">
        <f t="shared" si="83"/>
        <v>0.5214200235456896</v>
      </c>
      <c r="G473" s="549">
        <f t="shared" si="82"/>
        <v>0.002392748029080345</v>
      </c>
      <c r="H473" s="415">
        <f t="shared" si="85"/>
        <v>42961.36</v>
      </c>
      <c r="I473" s="409"/>
      <c r="J473" s="412">
        <f>H473</f>
        <v>42961.36</v>
      </c>
      <c r="K473" s="413"/>
      <c r="L473" s="415"/>
      <c r="M473" s="415"/>
      <c r="N473" s="595"/>
    </row>
    <row r="474" spans="1:14" s="61" customFormat="1" ht="13.5" customHeight="1">
      <c r="A474" s="115"/>
      <c r="B474" s="52" t="s">
        <v>100</v>
      </c>
      <c r="C474" s="44" t="s">
        <v>101</v>
      </c>
      <c r="D474" s="102">
        <v>13294</v>
      </c>
      <c r="E474" s="409">
        <v>7037.26</v>
      </c>
      <c r="F474" s="539">
        <f t="shared" si="83"/>
        <v>0.5293561004964645</v>
      </c>
      <c r="G474" s="549">
        <f t="shared" si="82"/>
        <v>0.00039194266650604057</v>
      </c>
      <c r="H474" s="415">
        <f t="shared" si="85"/>
        <v>7037.26</v>
      </c>
      <c r="I474" s="409"/>
      <c r="J474" s="412">
        <f>H474</f>
        <v>7037.26</v>
      </c>
      <c r="K474" s="413"/>
      <c r="L474" s="415"/>
      <c r="M474" s="415"/>
      <c r="N474" s="595"/>
    </row>
    <row r="475" spans="1:14" s="61" customFormat="1" ht="13.5" customHeight="1">
      <c r="A475" s="115"/>
      <c r="B475" s="52" t="s">
        <v>839</v>
      </c>
      <c r="C475" s="43" t="s">
        <v>840</v>
      </c>
      <c r="D475" s="102">
        <v>80</v>
      </c>
      <c r="E475" s="409">
        <v>80</v>
      </c>
      <c r="F475" s="539">
        <f t="shared" si="83"/>
        <v>1</v>
      </c>
      <c r="G475" s="549">
        <f t="shared" si="82"/>
        <v>4.455628088273453E-06</v>
      </c>
      <c r="H475" s="415">
        <f t="shared" si="85"/>
        <v>80</v>
      </c>
      <c r="I475" s="409">
        <f>H475</f>
        <v>80</v>
      </c>
      <c r="J475" s="412"/>
      <c r="K475" s="413"/>
      <c r="L475" s="415"/>
      <c r="M475" s="415"/>
      <c r="N475" s="595"/>
    </row>
    <row r="476" spans="1:14" s="61" customFormat="1" ht="15.75" customHeight="1">
      <c r="A476" s="115"/>
      <c r="B476" s="52" t="s">
        <v>102</v>
      </c>
      <c r="C476" s="44" t="s">
        <v>405</v>
      </c>
      <c r="D476" s="102">
        <v>98033</v>
      </c>
      <c r="E476" s="409">
        <v>17528.03</v>
      </c>
      <c r="F476" s="539">
        <f t="shared" si="83"/>
        <v>0.17879724174512662</v>
      </c>
      <c r="G476" s="549">
        <f t="shared" si="82"/>
        <v>0.0009762297850012467</v>
      </c>
      <c r="H476" s="415">
        <f t="shared" si="85"/>
        <v>17528.03</v>
      </c>
      <c r="I476" s="409"/>
      <c r="J476" s="412"/>
      <c r="K476" s="413"/>
      <c r="L476" s="415"/>
      <c r="M476" s="415"/>
      <c r="N476" s="595"/>
    </row>
    <row r="477" spans="1:14" s="61" customFormat="1" ht="16.5" customHeight="1">
      <c r="A477" s="115"/>
      <c r="B477" s="52" t="s">
        <v>241</v>
      </c>
      <c r="C477" s="44" t="s">
        <v>3</v>
      </c>
      <c r="D477" s="102">
        <v>500</v>
      </c>
      <c r="E477" s="409">
        <v>157.25</v>
      </c>
      <c r="F477" s="539">
        <f t="shared" si="83"/>
        <v>0.3145</v>
      </c>
      <c r="G477" s="549">
        <f t="shared" si="82"/>
        <v>8.758093961012507E-06</v>
      </c>
      <c r="H477" s="415">
        <f t="shared" si="85"/>
        <v>157.25</v>
      </c>
      <c r="I477" s="409"/>
      <c r="J477" s="412"/>
      <c r="K477" s="413"/>
      <c r="L477" s="415"/>
      <c r="M477" s="415"/>
      <c r="N477" s="595"/>
    </row>
    <row r="478" spans="1:14" s="61" customFormat="1" ht="16.5" customHeight="1">
      <c r="A478" s="115"/>
      <c r="B478" s="52" t="s">
        <v>394</v>
      </c>
      <c r="C478" s="44" t="s">
        <v>4</v>
      </c>
      <c r="D478" s="102">
        <v>7900</v>
      </c>
      <c r="E478" s="409">
        <v>4610.91</v>
      </c>
      <c r="F478" s="539">
        <f t="shared" si="83"/>
        <v>0.5836594936708861</v>
      </c>
      <c r="G478" s="549">
        <f t="shared" si="82"/>
        <v>0.00025680625135626186</v>
      </c>
      <c r="H478" s="415">
        <f t="shared" si="85"/>
        <v>4610.91</v>
      </c>
      <c r="I478" s="409"/>
      <c r="J478" s="412"/>
      <c r="K478" s="413"/>
      <c r="L478" s="415"/>
      <c r="M478" s="415"/>
      <c r="N478" s="595"/>
    </row>
    <row r="479" spans="1:14" s="61" customFormat="1" ht="14.25" customHeight="1">
      <c r="A479" s="115"/>
      <c r="B479" s="52" t="s">
        <v>104</v>
      </c>
      <c r="C479" s="44" t="s">
        <v>244</v>
      </c>
      <c r="D479" s="102">
        <v>70000</v>
      </c>
      <c r="E479" s="409">
        <v>38313.7</v>
      </c>
      <c r="F479" s="539">
        <f t="shared" si="83"/>
        <v>0.5473385714285713</v>
      </c>
      <c r="G479" s="549">
        <f t="shared" si="82"/>
        <v>0.0021338949735710327</v>
      </c>
      <c r="H479" s="415">
        <f t="shared" si="85"/>
        <v>38313.7</v>
      </c>
      <c r="I479" s="409"/>
      <c r="J479" s="412"/>
      <c r="K479" s="413"/>
      <c r="L479" s="415"/>
      <c r="M479" s="415"/>
      <c r="N479" s="595"/>
    </row>
    <row r="480" spans="1:14" s="61" customFormat="1" ht="14.25" customHeight="1">
      <c r="A480" s="115"/>
      <c r="B480" s="52" t="s">
        <v>231</v>
      </c>
      <c r="C480" s="44" t="s">
        <v>232</v>
      </c>
      <c r="D480" s="102">
        <v>400</v>
      </c>
      <c r="E480" s="409">
        <v>400</v>
      </c>
      <c r="F480" s="539">
        <f t="shared" si="83"/>
        <v>1</v>
      </c>
      <c r="G480" s="549">
        <f t="shared" si="82"/>
        <v>2.2278140441367268E-05</v>
      </c>
      <c r="H480" s="415">
        <f t="shared" si="85"/>
        <v>400</v>
      </c>
      <c r="I480" s="409"/>
      <c r="J480" s="412"/>
      <c r="K480" s="413"/>
      <c r="L480" s="415"/>
      <c r="M480" s="415"/>
      <c r="N480" s="595"/>
    </row>
    <row r="481" spans="1:14" s="61" customFormat="1" ht="14.25" customHeight="1">
      <c r="A481" s="115"/>
      <c r="B481" s="52" t="s">
        <v>108</v>
      </c>
      <c r="C481" s="44" t="s">
        <v>246</v>
      </c>
      <c r="D481" s="102">
        <v>226148</v>
      </c>
      <c r="E481" s="409">
        <v>93524.37</v>
      </c>
      <c r="F481" s="539">
        <f t="shared" si="83"/>
        <v>0.41355382316005446</v>
      </c>
      <c r="G481" s="549">
        <f t="shared" si="82"/>
        <v>0.005208872623875989</v>
      </c>
      <c r="H481" s="415">
        <f t="shared" si="85"/>
        <v>93524.37</v>
      </c>
      <c r="I481" s="409"/>
      <c r="J481" s="412"/>
      <c r="K481" s="413"/>
      <c r="L481" s="415"/>
      <c r="M481" s="415"/>
      <c r="N481" s="595"/>
    </row>
    <row r="482" spans="1:14" s="61" customFormat="1" ht="15.75" customHeight="1">
      <c r="A482" s="115"/>
      <c r="B482" s="52" t="s">
        <v>841</v>
      </c>
      <c r="C482" s="44" t="s">
        <v>842</v>
      </c>
      <c r="D482" s="102">
        <v>792</v>
      </c>
      <c r="E482" s="409">
        <v>384</v>
      </c>
      <c r="F482" s="539">
        <f t="shared" si="83"/>
        <v>0.48484848484848486</v>
      </c>
      <c r="G482" s="549">
        <f t="shared" si="82"/>
        <v>2.1387014823712577E-05</v>
      </c>
      <c r="H482" s="415">
        <f t="shared" si="85"/>
        <v>384</v>
      </c>
      <c r="I482" s="409"/>
      <c r="J482" s="412"/>
      <c r="K482" s="413"/>
      <c r="L482" s="415"/>
      <c r="M482" s="415"/>
      <c r="N482" s="595"/>
    </row>
    <row r="483" spans="1:14" s="61" customFormat="1" ht="15.75" customHeight="1">
      <c r="A483" s="115"/>
      <c r="B483" s="52" t="s">
        <v>415</v>
      </c>
      <c r="C483" s="43" t="s">
        <v>417</v>
      </c>
      <c r="D483" s="102">
        <v>600</v>
      </c>
      <c r="E483" s="409">
        <v>343.51</v>
      </c>
      <c r="F483" s="539">
        <f t="shared" si="83"/>
        <v>0.5725166666666667</v>
      </c>
      <c r="G483" s="549">
        <f t="shared" si="82"/>
        <v>1.9131910057535173E-05</v>
      </c>
      <c r="H483" s="415">
        <f t="shared" si="85"/>
        <v>343.51</v>
      </c>
      <c r="I483" s="409"/>
      <c r="J483" s="412"/>
      <c r="K483" s="413"/>
      <c r="L483" s="415"/>
      <c r="M483" s="415"/>
      <c r="N483" s="595"/>
    </row>
    <row r="484" spans="1:14" s="61" customFormat="1" ht="15.75" customHeight="1">
      <c r="A484" s="115"/>
      <c r="B484" s="52" t="s">
        <v>408</v>
      </c>
      <c r="C484" s="43" t="s">
        <v>412</v>
      </c>
      <c r="D484" s="102">
        <v>1300</v>
      </c>
      <c r="E484" s="409">
        <v>546.67</v>
      </c>
      <c r="F484" s="539">
        <f t="shared" si="83"/>
        <v>0.42051538461538457</v>
      </c>
      <c r="G484" s="549">
        <f t="shared" si="82"/>
        <v>3.0446977587705607E-05</v>
      </c>
      <c r="H484" s="415">
        <f t="shared" si="85"/>
        <v>546.67</v>
      </c>
      <c r="I484" s="409"/>
      <c r="J484" s="412"/>
      <c r="K484" s="413"/>
      <c r="L484" s="415"/>
      <c r="M484" s="415"/>
      <c r="N484" s="595"/>
    </row>
    <row r="485" spans="1:14" s="61" customFormat="1" ht="15.75" customHeight="1">
      <c r="A485" s="115"/>
      <c r="B485" s="52" t="s">
        <v>110</v>
      </c>
      <c r="C485" s="44" t="s">
        <v>111</v>
      </c>
      <c r="D485" s="102">
        <v>800</v>
      </c>
      <c r="E485" s="409">
        <v>349.6</v>
      </c>
      <c r="F485" s="539">
        <f t="shared" si="83"/>
        <v>0.43700000000000006</v>
      </c>
      <c r="G485" s="549">
        <f t="shared" si="82"/>
        <v>1.9471094745754994E-05</v>
      </c>
      <c r="H485" s="415">
        <f t="shared" si="85"/>
        <v>349.6</v>
      </c>
      <c r="I485" s="409"/>
      <c r="J485" s="412"/>
      <c r="K485" s="413"/>
      <c r="L485" s="415"/>
      <c r="M485" s="415"/>
      <c r="N485" s="595"/>
    </row>
    <row r="486" spans="1:14" s="61" customFormat="1" ht="15.75" customHeight="1">
      <c r="A486" s="115"/>
      <c r="B486" s="52" t="s">
        <v>114</v>
      </c>
      <c r="C486" s="44" t="s">
        <v>115</v>
      </c>
      <c r="D486" s="102">
        <v>21124</v>
      </c>
      <c r="E486" s="409">
        <v>16000</v>
      </c>
      <c r="F486" s="539">
        <f t="shared" si="83"/>
        <v>0.7574323044877864</v>
      </c>
      <c r="G486" s="549">
        <f t="shared" si="82"/>
        <v>0.0008911256176546907</v>
      </c>
      <c r="H486" s="415">
        <f t="shared" si="85"/>
        <v>16000</v>
      </c>
      <c r="I486" s="409"/>
      <c r="J486" s="412"/>
      <c r="K486" s="413"/>
      <c r="L486" s="415"/>
      <c r="M486" s="415"/>
      <c r="N486" s="595"/>
    </row>
    <row r="487" spans="1:14" s="61" customFormat="1" ht="16.5" customHeight="1">
      <c r="A487" s="115"/>
      <c r="B487" s="52" t="s">
        <v>130</v>
      </c>
      <c r="C487" s="44" t="s">
        <v>131</v>
      </c>
      <c r="D487" s="102">
        <v>3683</v>
      </c>
      <c r="E487" s="409">
        <v>1841</v>
      </c>
      <c r="F487" s="539">
        <f t="shared" si="83"/>
        <v>0.49986424110779254</v>
      </c>
      <c r="G487" s="549">
        <f t="shared" si="82"/>
        <v>0.00010253514138139285</v>
      </c>
      <c r="H487" s="415">
        <f t="shared" si="85"/>
        <v>1841</v>
      </c>
      <c r="I487" s="409"/>
      <c r="J487" s="412"/>
      <c r="K487" s="413"/>
      <c r="L487" s="415"/>
      <c r="M487" s="415"/>
      <c r="N487" s="595"/>
    </row>
    <row r="488" spans="1:14" s="61" customFormat="1" ht="18.75" customHeight="1">
      <c r="A488" s="115"/>
      <c r="B488" s="52" t="s">
        <v>249</v>
      </c>
      <c r="C488" s="44" t="s">
        <v>250</v>
      </c>
      <c r="D488" s="102">
        <v>426</v>
      </c>
      <c r="E488" s="409">
        <v>426.24</v>
      </c>
      <c r="F488" s="539">
        <f t="shared" si="83"/>
        <v>1.0005633802816902</v>
      </c>
      <c r="G488" s="549">
        <f t="shared" si="82"/>
        <v>2.3739586454320962E-05</v>
      </c>
      <c r="H488" s="415">
        <f t="shared" si="85"/>
        <v>426.24</v>
      </c>
      <c r="I488" s="409"/>
      <c r="J488" s="412"/>
      <c r="K488" s="413"/>
      <c r="L488" s="415"/>
      <c r="M488" s="415"/>
      <c r="N488" s="595"/>
    </row>
    <row r="489" spans="1:14" s="61" customFormat="1" ht="18" customHeight="1">
      <c r="A489" s="115"/>
      <c r="B489" s="52" t="s">
        <v>409</v>
      </c>
      <c r="C489" s="43" t="s">
        <v>1062</v>
      </c>
      <c r="D489" s="102">
        <v>1000</v>
      </c>
      <c r="E489" s="409">
        <v>750</v>
      </c>
      <c r="F489" s="539">
        <f t="shared" si="83"/>
        <v>0.75</v>
      </c>
      <c r="G489" s="549">
        <f t="shared" si="82"/>
        <v>4.1771513327563626E-05</v>
      </c>
      <c r="H489" s="415">
        <f t="shared" si="85"/>
        <v>750</v>
      </c>
      <c r="I489" s="409"/>
      <c r="J489" s="412"/>
      <c r="K489" s="413"/>
      <c r="L489" s="415"/>
      <c r="M489" s="415"/>
      <c r="N489" s="595"/>
    </row>
    <row r="490" spans="1:14" s="61" customFormat="1" ht="20.25" customHeight="1">
      <c r="A490" s="115"/>
      <c r="B490" s="52" t="s">
        <v>410</v>
      </c>
      <c r="C490" s="43" t="s">
        <v>413</v>
      </c>
      <c r="D490" s="102">
        <v>500</v>
      </c>
      <c r="E490" s="409">
        <v>64.5</v>
      </c>
      <c r="F490" s="539">
        <f t="shared" si="83"/>
        <v>0.129</v>
      </c>
      <c r="G490" s="549">
        <f t="shared" si="82"/>
        <v>3.592350146170472E-06</v>
      </c>
      <c r="H490" s="415">
        <f t="shared" si="85"/>
        <v>64.5</v>
      </c>
      <c r="I490" s="409"/>
      <c r="J490" s="412"/>
      <c r="K490" s="413"/>
      <c r="L490" s="415"/>
      <c r="M490" s="415"/>
      <c r="N490" s="595"/>
    </row>
    <row r="491" spans="1:14" s="61" customFormat="1" ht="20.25" customHeight="1">
      <c r="A491" s="115"/>
      <c r="B491" s="52" t="s">
        <v>411</v>
      </c>
      <c r="C491" s="43" t="s">
        <v>1067</v>
      </c>
      <c r="D491" s="102">
        <v>3018</v>
      </c>
      <c r="E491" s="409">
        <v>1817.8</v>
      </c>
      <c r="F491" s="539">
        <f t="shared" si="83"/>
        <v>0.6023194168323392</v>
      </c>
      <c r="G491" s="549">
        <f t="shared" si="82"/>
        <v>0.00010124300923579355</v>
      </c>
      <c r="H491" s="415">
        <f t="shared" si="85"/>
        <v>1817.8</v>
      </c>
      <c r="I491" s="409"/>
      <c r="J491" s="412"/>
      <c r="K491" s="413"/>
      <c r="L491" s="415"/>
      <c r="M491" s="415"/>
      <c r="N491" s="595"/>
    </row>
    <row r="492" spans="1:14" s="61" customFormat="1" ht="15.75" customHeight="1">
      <c r="A492" s="221" t="s">
        <v>403</v>
      </c>
      <c r="B492" s="130"/>
      <c r="C492" s="95" t="s">
        <v>781</v>
      </c>
      <c r="D492" s="283">
        <f>SUM(D493:D506)</f>
        <v>355500</v>
      </c>
      <c r="E492" s="410">
        <f>SUM(E493:E506)</f>
        <v>177704.16999999998</v>
      </c>
      <c r="F492" s="575">
        <f t="shared" si="83"/>
        <v>0.49987108298171584</v>
      </c>
      <c r="G492" s="575">
        <f t="shared" si="82"/>
        <v>0.009897296140691509</v>
      </c>
      <c r="H492" s="410">
        <f aca="true" t="shared" si="86" ref="H492:N492">SUM(H493:H506)</f>
        <v>177704.16999999998</v>
      </c>
      <c r="I492" s="410">
        <f t="shared" si="86"/>
        <v>139190.01</v>
      </c>
      <c r="J492" s="410">
        <f t="shared" si="86"/>
        <v>22044.59</v>
      </c>
      <c r="K492" s="410">
        <f t="shared" si="86"/>
        <v>0</v>
      </c>
      <c r="L492" s="410">
        <f t="shared" si="86"/>
        <v>0</v>
      </c>
      <c r="M492" s="410">
        <f t="shared" si="86"/>
        <v>0</v>
      </c>
      <c r="N492" s="422">
        <f t="shared" si="86"/>
        <v>0</v>
      </c>
    </row>
    <row r="493" spans="1:14" s="61" customFormat="1" ht="16.5" customHeight="1">
      <c r="A493" s="115"/>
      <c r="B493" s="52" t="s">
        <v>95</v>
      </c>
      <c r="C493" s="43" t="s">
        <v>902</v>
      </c>
      <c r="D493" s="102">
        <v>264843</v>
      </c>
      <c r="E493" s="409">
        <v>123185.01</v>
      </c>
      <c r="F493" s="539">
        <f t="shared" si="83"/>
        <v>0.46512465876009557</v>
      </c>
      <c r="G493" s="549">
        <f t="shared" si="82"/>
        <v>0.0068608323826280775</v>
      </c>
      <c r="H493" s="415">
        <f t="shared" si="85"/>
        <v>123185.01</v>
      </c>
      <c r="I493" s="409">
        <f>H493</f>
        <v>123185.01</v>
      </c>
      <c r="J493" s="412"/>
      <c r="K493" s="413"/>
      <c r="L493" s="415"/>
      <c r="M493" s="415"/>
      <c r="N493" s="595"/>
    </row>
    <row r="494" spans="1:14" s="61" customFormat="1" ht="16.5" customHeight="1">
      <c r="A494" s="115"/>
      <c r="B494" s="52" t="s">
        <v>98</v>
      </c>
      <c r="C494" s="43" t="s">
        <v>99</v>
      </c>
      <c r="D494" s="102">
        <v>16005</v>
      </c>
      <c r="E494" s="409">
        <v>16005</v>
      </c>
      <c r="F494" s="539">
        <f t="shared" si="83"/>
        <v>1</v>
      </c>
      <c r="G494" s="549">
        <f t="shared" si="82"/>
        <v>0.0008914040944102078</v>
      </c>
      <c r="H494" s="415">
        <f t="shared" si="85"/>
        <v>16005</v>
      </c>
      <c r="I494" s="409">
        <f>H494</f>
        <v>16005</v>
      </c>
      <c r="J494" s="412"/>
      <c r="K494" s="413"/>
      <c r="L494" s="415"/>
      <c r="M494" s="415"/>
      <c r="N494" s="595"/>
    </row>
    <row r="495" spans="1:14" s="61" customFormat="1" ht="15" customHeight="1">
      <c r="A495" s="115"/>
      <c r="B495" s="52" t="s">
        <v>125</v>
      </c>
      <c r="C495" s="43" t="s">
        <v>225</v>
      </c>
      <c r="D495" s="102">
        <v>40193</v>
      </c>
      <c r="E495" s="409">
        <v>18538.81</v>
      </c>
      <c r="F495" s="539">
        <f t="shared" si="83"/>
        <v>0.46124474410967087</v>
      </c>
      <c r="G495" s="549">
        <f t="shared" si="82"/>
        <v>0.00103252553198956</v>
      </c>
      <c r="H495" s="415">
        <f t="shared" si="85"/>
        <v>18538.81</v>
      </c>
      <c r="I495" s="409"/>
      <c r="J495" s="412">
        <f>H495</f>
        <v>18538.81</v>
      </c>
      <c r="K495" s="413"/>
      <c r="L495" s="415"/>
      <c r="M495" s="415"/>
      <c r="N495" s="595"/>
    </row>
    <row r="496" spans="1:14" s="61" customFormat="1" ht="15" customHeight="1">
      <c r="A496" s="115"/>
      <c r="B496" s="52" t="s">
        <v>100</v>
      </c>
      <c r="C496" s="44" t="s">
        <v>101</v>
      </c>
      <c r="D496" s="102">
        <v>6372</v>
      </c>
      <c r="E496" s="409">
        <v>3505.78</v>
      </c>
      <c r="F496" s="539">
        <f t="shared" si="83"/>
        <v>0.5501851851851852</v>
      </c>
      <c r="G496" s="549">
        <f t="shared" si="82"/>
        <v>0.00019525564799134136</v>
      </c>
      <c r="H496" s="415">
        <f t="shared" si="85"/>
        <v>3505.78</v>
      </c>
      <c r="I496" s="409"/>
      <c r="J496" s="412">
        <f>H496</f>
        <v>3505.78</v>
      </c>
      <c r="K496" s="413"/>
      <c r="L496" s="415"/>
      <c r="M496" s="415"/>
      <c r="N496" s="595"/>
    </row>
    <row r="497" spans="1:14" s="61" customFormat="1" ht="15" customHeight="1">
      <c r="A497" s="115"/>
      <c r="B497" s="52" t="s">
        <v>102</v>
      </c>
      <c r="C497" s="44" t="s">
        <v>405</v>
      </c>
      <c r="D497" s="102">
        <v>3636</v>
      </c>
      <c r="E497" s="409">
        <v>2709.97</v>
      </c>
      <c r="F497" s="539">
        <f t="shared" si="83"/>
        <v>0.7453162816281628</v>
      </c>
      <c r="G497" s="549">
        <f t="shared" si="82"/>
        <v>0.0001509327306297301</v>
      </c>
      <c r="H497" s="415">
        <f t="shared" si="85"/>
        <v>2709.97</v>
      </c>
      <c r="I497" s="409"/>
      <c r="J497" s="412"/>
      <c r="K497" s="413"/>
      <c r="L497" s="415"/>
      <c r="M497" s="415"/>
      <c r="N497" s="595"/>
    </row>
    <row r="498" spans="1:14" s="61" customFormat="1" ht="15" customHeight="1">
      <c r="A498" s="115"/>
      <c r="B498" s="52" t="s">
        <v>394</v>
      </c>
      <c r="C498" s="44" t="s">
        <v>4</v>
      </c>
      <c r="D498" s="102">
        <v>500</v>
      </c>
      <c r="E498" s="409">
        <v>109.22</v>
      </c>
      <c r="F498" s="539">
        <f t="shared" si="83"/>
        <v>0.21844</v>
      </c>
      <c r="G498" s="549">
        <f t="shared" si="82"/>
        <v>6.083046247515332E-06</v>
      </c>
      <c r="H498" s="415">
        <f t="shared" si="85"/>
        <v>109.22</v>
      </c>
      <c r="I498" s="409"/>
      <c r="J498" s="412"/>
      <c r="K498" s="413"/>
      <c r="L498" s="415"/>
      <c r="M498" s="415"/>
      <c r="N498" s="595"/>
    </row>
    <row r="499" spans="1:14" s="61" customFormat="1" ht="15" customHeight="1">
      <c r="A499" s="115"/>
      <c r="B499" s="52" t="s">
        <v>104</v>
      </c>
      <c r="C499" s="44" t="s">
        <v>244</v>
      </c>
      <c r="D499" s="102">
        <v>7810</v>
      </c>
      <c r="E499" s="409">
        <v>3787.9</v>
      </c>
      <c r="F499" s="539">
        <f t="shared" si="83"/>
        <v>0.4850064020486556</v>
      </c>
      <c r="G499" s="549">
        <f t="shared" si="82"/>
        <v>0.00021096842044463767</v>
      </c>
      <c r="H499" s="415">
        <f t="shared" si="85"/>
        <v>3787.9</v>
      </c>
      <c r="I499" s="409"/>
      <c r="J499" s="412"/>
      <c r="K499" s="413"/>
      <c r="L499" s="415"/>
      <c r="M499" s="415"/>
      <c r="N499" s="595"/>
    </row>
    <row r="500" spans="1:14" s="61" customFormat="1" ht="15" customHeight="1">
      <c r="A500" s="115"/>
      <c r="B500" s="52" t="s">
        <v>231</v>
      </c>
      <c r="C500" s="44" t="s">
        <v>232</v>
      </c>
      <c r="D500" s="102">
        <v>280</v>
      </c>
      <c r="E500" s="409">
        <v>120</v>
      </c>
      <c r="F500" s="539">
        <f t="shared" si="83"/>
        <v>0.42857142857142855</v>
      </c>
      <c r="G500" s="549">
        <f t="shared" si="82"/>
        <v>6.68344213241018E-06</v>
      </c>
      <c r="H500" s="415">
        <f t="shared" si="85"/>
        <v>120</v>
      </c>
      <c r="I500" s="409"/>
      <c r="J500" s="412"/>
      <c r="K500" s="413"/>
      <c r="L500" s="415"/>
      <c r="M500" s="415"/>
      <c r="N500" s="595"/>
    </row>
    <row r="501" spans="1:14" s="61" customFormat="1" ht="15" customHeight="1">
      <c r="A501" s="115"/>
      <c r="B501" s="52" t="s">
        <v>108</v>
      </c>
      <c r="C501" s="44" t="s">
        <v>246</v>
      </c>
      <c r="D501" s="102">
        <v>2000</v>
      </c>
      <c r="E501" s="409">
        <v>1987.36</v>
      </c>
      <c r="F501" s="539">
        <f t="shared" si="83"/>
        <v>0.9936799999999999</v>
      </c>
      <c r="G501" s="549">
        <f t="shared" si="82"/>
        <v>0.00011068671296888913</v>
      </c>
      <c r="H501" s="415">
        <f t="shared" si="85"/>
        <v>1987.36</v>
      </c>
      <c r="I501" s="409"/>
      <c r="J501" s="412"/>
      <c r="K501" s="413"/>
      <c r="L501" s="415"/>
      <c r="M501" s="415"/>
      <c r="N501" s="595"/>
    </row>
    <row r="502" spans="1:14" s="61" customFormat="1" ht="15" customHeight="1">
      <c r="A502" s="115"/>
      <c r="B502" s="52" t="s">
        <v>841</v>
      </c>
      <c r="C502" s="44" t="s">
        <v>842</v>
      </c>
      <c r="D502" s="102">
        <v>396</v>
      </c>
      <c r="E502" s="409">
        <v>198</v>
      </c>
      <c r="F502" s="539">
        <f t="shared" si="83"/>
        <v>0.5</v>
      </c>
      <c r="G502" s="549">
        <f t="shared" si="82"/>
        <v>1.1027679518476797E-05</v>
      </c>
      <c r="H502" s="415">
        <f t="shared" si="85"/>
        <v>198</v>
      </c>
      <c r="I502" s="409"/>
      <c r="J502" s="412"/>
      <c r="K502" s="413"/>
      <c r="L502" s="415"/>
      <c r="M502" s="415"/>
      <c r="N502" s="595"/>
    </row>
    <row r="503" spans="1:14" s="61" customFormat="1" ht="15" customHeight="1">
      <c r="A503" s="115"/>
      <c r="B503" s="52" t="s">
        <v>408</v>
      </c>
      <c r="C503" s="43" t="s">
        <v>412</v>
      </c>
      <c r="D503" s="102">
        <v>1600</v>
      </c>
      <c r="E503" s="409">
        <v>117</v>
      </c>
      <c r="F503" s="539">
        <f t="shared" si="83"/>
        <v>0.073125</v>
      </c>
      <c r="G503" s="549">
        <f t="shared" si="82"/>
        <v>6.516356079099926E-06</v>
      </c>
      <c r="H503" s="415">
        <f t="shared" si="85"/>
        <v>117</v>
      </c>
      <c r="I503" s="409"/>
      <c r="J503" s="412"/>
      <c r="K503" s="413"/>
      <c r="L503" s="415"/>
      <c r="M503" s="415"/>
      <c r="N503" s="595"/>
    </row>
    <row r="504" spans="1:14" s="61" customFormat="1" ht="15" customHeight="1">
      <c r="A504" s="115"/>
      <c r="B504" s="52" t="s">
        <v>110</v>
      </c>
      <c r="C504" s="44" t="s">
        <v>111</v>
      </c>
      <c r="D504" s="102">
        <v>1000</v>
      </c>
      <c r="E504" s="409">
        <v>266.12</v>
      </c>
      <c r="F504" s="539">
        <f t="shared" si="83"/>
        <v>0.26612</v>
      </c>
      <c r="G504" s="549">
        <f t="shared" si="82"/>
        <v>1.4821646835641643E-05</v>
      </c>
      <c r="H504" s="415">
        <f t="shared" si="85"/>
        <v>266.12</v>
      </c>
      <c r="I504" s="409"/>
      <c r="J504" s="412"/>
      <c r="K504" s="413"/>
      <c r="L504" s="415"/>
      <c r="M504" s="415"/>
      <c r="N504" s="595"/>
    </row>
    <row r="505" spans="1:14" s="61" customFormat="1" ht="15" customHeight="1">
      <c r="A505" s="115"/>
      <c r="B505" s="52" t="s">
        <v>114</v>
      </c>
      <c r="C505" s="44" t="s">
        <v>115</v>
      </c>
      <c r="D505" s="102">
        <v>9365</v>
      </c>
      <c r="E505" s="409">
        <v>7024</v>
      </c>
      <c r="F505" s="539">
        <f t="shared" si="83"/>
        <v>0.7500266951414842</v>
      </c>
      <c r="G505" s="549">
        <f t="shared" si="82"/>
        <v>0.0003912041461504092</v>
      </c>
      <c r="H505" s="415">
        <f t="shared" si="85"/>
        <v>7024</v>
      </c>
      <c r="I505" s="409"/>
      <c r="J505" s="412"/>
      <c r="K505" s="413"/>
      <c r="L505" s="415"/>
      <c r="M505" s="415"/>
      <c r="N505" s="595"/>
    </row>
    <row r="506" spans="1:14" s="61" customFormat="1" ht="15" customHeight="1">
      <c r="A506" s="115"/>
      <c r="B506" s="52" t="s">
        <v>409</v>
      </c>
      <c r="C506" s="43" t="s">
        <v>1062</v>
      </c>
      <c r="D506" s="102">
        <v>1500</v>
      </c>
      <c r="E506" s="409">
        <v>150</v>
      </c>
      <c r="F506" s="539">
        <f t="shared" si="83"/>
        <v>0.1</v>
      </c>
      <c r="G506" s="549">
        <f t="shared" si="82"/>
        <v>8.354302665512726E-06</v>
      </c>
      <c r="H506" s="415">
        <f t="shared" si="85"/>
        <v>150</v>
      </c>
      <c r="I506" s="409"/>
      <c r="J506" s="412"/>
      <c r="K506" s="413"/>
      <c r="L506" s="415"/>
      <c r="M506" s="415"/>
      <c r="N506" s="595"/>
    </row>
    <row r="507" spans="1:14" s="61" customFormat="1" ht="16.5" customHeight="1">
      <c r="A507" s="221" t="s">
        <v>259</v>
      </c>
      <c r="B507" s="129"/>
      <c r="C507" s="89" t="s">
        <v>396</v>
      </c>
      <c r="D507" s="283">
        <f>SUM(D508:D513)</f>
        <v>1092115</v>
      </c>
      <c r="E507" s="410">
        <f>SUM(E508:E513)</f>
        <v>571028.4199999999</v>
      </c>
      <c r="F507" s="575">
        <f t="shared" si="83"/>
        <v>0.5228647349409173</v>
      </c>
      <c r="G507" s="575">
        <f t="shared" si="82"/>
        <v>0.03180362834193013</v>
      </c>
      <c r="H507" s="410">
        <f t="shared" si="85"/>
        <v>571028.4199999999</v>
      </c>
      <c r="I507" s="410">
        <f aca="true" t="shared" si="87" ref="I507:N507">SUM(I508:I513)</f>
        <v>65008.76</v>
      </c>
      <c r="J507" s="410">
        <f t="shared" si="87"/>
        <v>9104.48</v>
      </c>
      <c r="K507" s="410">
        <f t="shared" si="87"/>
        <v>19967.26</v>
      </c>
      <c r="L507" s="410">
        <f t="shared" si="87"/>
        <v>0</v>
      </c>
      <c r="M507" s="407">
        <f t="shared" si="87"/>
        <v>0</v>
      </c>
      <c r="N507" s="411">
        <f t="shared" si="87"/>
        <v>0</v>
      </c>
    </row>
    <row r="508" spans="1:14" s="61" customFormat="1" ht="15.75" customHeight="1">
      <c r="A508" s="126"/>
      <c r="B508" s="52" t="s">
        <v>331</v>
      </c>
      <c r="C508" s="43" t="s">
        <v>619</v>
      </c>
      <c r="D508" s="102">
        <v>42714</v>
      </c>
      <c r="E508" s="409">
        <v>19967.26</v>
      </c>
      <c r="F508" s="539">
        <f t="shared" si="83"/>
        <v>0.46746406330477125</v>
      </c>
      <c r="G508" s="549">
        <f t="shared" si="82"/>
        <v>0.0011120835562732374</v>
      </c>
      <c r="H508" s="415">
        <f t="shared" si="85"/>
        <v>19967.26</v>
      </c>
      <c r="I508" s="409"/>
      <c r="J508" s="409"/>
      <c r="K508" s="415">
        <f>H508</f>
        <v>19967.26</v>
      </c>
      <c r="L508" s="415"/>
      <c r="M508" s="415"/>
      <c r="N508" s="595"/>
    </row>
    <row r="509" spans="1:14" s="61" customFormat="1" ht="13.5" customHeight="1">
      <c r="A509" s="126"/>
      <c r="B509" s="52" t="s">
        <v>389</v>
      </c>
      <c r="C509" s="43" t="s">
        <v>390</v>
      </c>
      <c r="D509" s="102">
        <v>943371</v>
      </c>
      <c r="E509" s="409">
        <v>466489.48</v>
      </c>
      <c r="F509" s="539">
        <f t="shared" si="83"/>
        <v>0.49449207151799235</v>
      </c>
      <c r="G509" s="549">
        <f t="shared" si="82"/>
        <v>0.025981295374650968</v>
      </c>
      <c r="H509" s="415">
        <f t="shared" si="85"/>
        <v>466489.48</v>
      </c>
      <c r="I509" s="409"/>
      <c r="J509" s="412"/>
      <c r="K509" s="413"/>
      <c r="L509" s="415"/>
      <c r="M509" s="415"/>
      <c r="N509" s="595"/>
    </row>
    <row r="510" spans="1:14" s="61" customFormat="1" ht="13.5" customHeight="1">
      <c r="A510" s="126"/>
      <c r="B510" s="52" t="s">
        <v>125</v>
      </c>
      <c r="C510" s="43" t="s">
        <v>225</v>
      </c>
      <c r="D510" s="102">
        <v>17474</v>
      </c>
      <c r="E510" s="409">
        <v>7511.82</v>
      </c>
      <c r="F510" s="539">
        <f t="shared" si="83"/>
        <v>0.4298855442371523</v>
      </c>
      <c r="G510" s="549">
        <f t="shared" si="82"/>
        <v>0.00041837345232567864</v>
      </c>
      <c r="H510" s="415">
        <f t="shared" si="85"/>
        <v>7511.82</v>
      </c>
      <c r="I510" s="409"/>
      <c r="J510" s="412">
        <f>H510</f>
        <v>7511.82</v>
      </c>
      <c r="K510" s="413"/>
      <c r="L510" s="415"/>
      <c r="M510" s="415"/>
      <c r="N510" s="595"/>
    </row>
    <row r="511" spans="1:14" s="61" customFormat="1" ht="13.5" customHeight="1">
      <c r="A511" s="126"/>
      <c r="B511" s="52" t="s">
        <v>100</v>
      </c>
      <c r="C511" s="44" t="s">
        <v>101</v>
      </c>
      <c r="D511" s="102">
        <v>3002</v>
      </c>
      <c r="E511" s="409">
        <v>1592.66</v>
      </c>
      <c r="F511" s="539">
        <f t="shared" si="83"/>
        <v>0.5305329780146569</v>
      </c>
      <c r="G511" s="549">
        <f t="shared" si="82"/>
        <v>8.870375788836999E-05</v>
      </c>
      <c r="H511" s="415">
        <f t="shared" si="85"/>
        <v>1592.66</v>
      </c>
      <c r="I511" s="409"/>
      <c r="J511" s="412">
        <f>H511</f>
        <v>1592.66</v>
      </c>
      <c r="K511" s="413"/>
      <c r="L511" s="415"/>
      <c r="M511" s="415"/>
      <c r="N511" s="595"/>
    </row>
    <row r="512" spans="1:14" s="61" customFormat="1" ht="13.5" customHeight="1">
      <c r="A512" s="126"/>
      <c r="B512" s="52" t="s">
        <v>839</v>
      </c>
      <c r="C512" s="43" t="s">
        <v>840</v>
      </c>
      <c r="D512" s="102">
        <v>73996</v>
      </c>
      <c r="E512" s="409">
        <v>65008.76</v>
      </c>
      <c r="F512" s="539">
        <f t="shared" si="83"/>
        <v>0.8785442456348992</v>
      </c>
      <c r="G512" s="549">
        <f t="shared" si="82"/>
        <v>0.003620685712997847</v>
      </c>
      <c r="H512" s="415">
        <f t="shared" si="85"/>
        <v>65008.76</v>
      </c>
      <c r="I512" s="409">
        <f>H512</f>
        <v>65008.76</v>
      </c>
      <c r="J512" s="412"/>
      <c r="K512" s="413"/>
      <c r="L512" s="415"/>
      <c r="M512" s="415"/>
      <c r="N512" s="595"/>
    </row>
    <row r="513" spans="1:14" s="61" customFormat="1" ht="16.5" customHeight="1">
      <c r="A513" s="126"/>
      <c r="B513" s="52" t="s">
        <v>102</v>
      </c>
      <c r="C513" s="43" t="s">
        <v>103</v>
      </c>
      <c r="D513" s="102">
        <v>11558</v>
      </c>
      <c r="E513" s="409">
        <v>10458.44</v>
      </c>
      <c r="F513" s="539">
        <f t="shared" si="83"/>
        <v>0.9048658937532446</v>
      </c>
      <c r="G513" s="549">
        <f t="shared" si="82"/>
        <v>0.0005824864877940327</v>
      </c>
      <c r="H513" s="415">
        <f t="shared" si="85"/>
        <v>10458.44</v>
      </c>
      <c r="I513" s="409"/>
      <c r="J513" s="412"/>
      <c r="K513" s="413"/>
      <c r="L513" s="415"/>
      <c r="M513" s="415"/>
      <c r="N513" s="595"/>
    </row>
    <row r="514" spans="1:14" s="61" customFormat="1" ht="24.75" customHeight="1">
      <c r="A514" s="221" t="s">
        <v>255</v>
      </c>
      <c r="B514" s="129"/>
      <c r="C514" s="89" t="s">
        <v>397</v>
      </c>
      <c r="D514" s="283">
        <f>SUM(D515:D532)</f>
        <v>416898</v>
      </c>
      <c r="E514" s="407">
        <f>SUM(E515:E532)</f>
        <v>194555.81000000006</v>
      </c>
      <c r="F514" s="575">
        <f t="shared" si="83"/>
        <v>0.4666748461254313</v>
      </c>
      <c r="G514" s="575">
        <f t="shared" si="82"/>
        <v>0.010835854147159919</v>
      </c>
      <c r="H514" s="410">
        <f t="shared" si="85"/>
        <v>194555.81000000006</v>
      </c>
      <c r="I514" s="410">
        <f aca="true" t="shared" si="88" ref="I514:N514">SUM(I515:I532)</f>
        <v>136680.26</v>
      </c>
      <c r="J514" s="410">
        <f t="shared" si="88"/>
        <v>26806.17</v>
      </c>
      <c r="K514" s="410">
        <f t="shared" si="88"/>
        <v>0</v>
      </c>
      <c r="L514" s="410">
        <f t="shared" si="88"/>
        <v>0</v>
      </c>
      <c r="M514" s="410">
        <f t="shared" si="88"/>
        <v>0</v>
      </c>
      <c r="N514" s="411">
        <f t="shared" si="88"/>
        <v>0</v>
      </c>
    </row>
    <row r="515" spans="1:14" s="61" customFormat="1" ht="16.5" customHeight="1">
      <c r="A515" s="112"/>
      <c r="B515" s="122" t="s">
        <v>95</v>
      </c>
      <c r="C515" s="43" t="s">
        <v>902</v>
      </c>
      <c r="D515" s="284">
        <v>288975</v>
      </c>
      <c r="E515" s="415">
        <v>116976.44</v>
      </c>
      <c r="F515" s="539">
        <f t="shared" si="83"/>
        <v>0.4047977852755429</v>
      </c>
      <c r="G515" s="549">
        <f t="shared" si="82"/>
        <v>0.006515043896627929</v>
      </c>
      <c r="H515" s="415">
        <f t="shared" si="85"/>
        <v>116976.44</v>
      </c>
      <c r="I515" s="415">
        <f>H515</f>
        <v>116976.44</v>
      </c>
      <c r="J515" s="413"/>
      <c r="K515" s="413"/>
      <c r="L515" s="415"/>
      <c r="M515" s="415"/>
      <c r="N515" s="595"/>
    </row>
    <row r="516" spans="1:14" s="61" customFormat="1" ht="16.5" customHeight="1">
      <c r="A516" s="112"/>
      <c r="B516" s="122" t="s">
        <v>98</v>
      </c>
      <c r="C516" s="43" t="s">
        <v>225</v>
      </c>
      <c r="D516" s="284">
        <v>18804</v>
      </c>
      <c r="E516" s="415">
        <v>18803.82</v>
      </c>
      <c r="F516" s="539">
        <f t="shared" si="83"/>
        <v>0.9999904275686025</v>
      </c>
      <c r="G516" s="549">
        <f t="shared" si="82"/>
        <v>0.0010472853569854766</v>
      </c>
      <c r="H516" s="415">
        <f t="shared" si="85"/>
        <v>18803.82</v>
      </c>
      <c r="I516" s="415">
        <f>H516</f>
        <v>18803.82</v>
      </c>
      <c r="J516" s="413"/>
      <c r="K516" s="413"/>
      <c r="L516" s="415"/>
      <c r="M516" s="415"/>
      <c r="N516" s="595"/>
    </row>
    <row r="517" spans="1:14" s="61" customFormat="1" ht="15.75" customHeight="1">
      <c r="A517" s="112"/>
      <c r="B517" s="122" t="s">
        <v>125</v>
      </c>
      <c r="C517" s="43" t="s">
        <v>225</v>
      </c>
      <c r="D517" s="284">
        <v>46700</v>
      </c>
      <c r="E517" s="415">
        <v>23382.85</v>
      </c>
      <c r="F517" s="539">
        <f t="shared" si="83"/>
        <v>0.5007034261241969</v>
      </c>
      <c r="G517" s="549">
        <f t="shared" si="82"/>
        <v>0.0013023160405485614</v>
      </c>
      <c r="H517" s="415">
        <f t="shared" si="85"/>
        <v>23382.85</v>
      </c>
      <c r="I517" s="415"/>
      <c r="J517" s="413">
        <f>H517</f>
        <v>23382.85</v>
      </c>
      <c r="K517" s="413"/>
      <c r="L517" s="415"/>
      <c r="M517" s="415"/>
      <c r="N517" s="595"/>
    </row>
    <row r="518" spans="1:14" s="61" customFormat="1" ht="16.5" customHeight="1">
      <c r="A518" s="112"/>
      <c r="B518" s="122" t="s">
        <v>100</v>
      </c>
      <c r="C518" s="44" t="s">
        <v>101</v>
      </c>
      <c r="D518" s="284">
        <v>7410</v>
      </c>
      <c r="E518" s="415">
        <v>3423.32</v>
      </c>
      <c r="F518" s="539">
        <f t="shared" si="83"/>
        <v>0.46198650472334685</v>
      </c>
      <c r="G518" s="549">
        <f t="shared" si="82"/>
        <v>0.0001906630093393535</v>
      </c>
      <c r="H518" s="415">
        <f t="shared" si="85"/>
        <v>3423.32</v>
      </c>
      <c r="I518" s="415"/>
      <c r="J518" s="413">
        <f>H518</f>
        <v>3423.32</v>
      </c>
      <c r="K518" s="413"/>
      <c r="L518" s="415"/>
      <c r="M518" s="415"/>
      <c r="N518" s="595"/>
    </row>
    <row r="519" spans="1:14" s="61" customFormat="1" ht="16.5" customHeight="1">
      <c r="A519" s="115"/>
      <c r="B519" s="52" t="s">
        <v>839</v>
      </c>
      <c r="C519" s="44" t="s">
        <v>840</v>
      </c>
      <c r="D519" s="102">
        <v>2000</v>
      </c>
      <c r="E519" s="409">
        <v>900</v>
      </c>
      <c r="F519" s="539">
        <f t="shared" si="83"/>
        <v>0.45</v>
      </c>
      <c r="G519" s="549">
        <f t="shared" si="82"/>
        <v>5.012581599307635E-05</v>
      </c>
      <c r="H519" s="415">
        <f t="shared" si="85"/>
        <v>900</v>
      </c>
      <c r="I519" s="409">
        <f>H519</f>
        <v>900</v>
      </c>
      <c r="J519" s="413"/>
      <c r="K519" s="413"/>
      <c r="L519" s="415"/>
      <c r="M519" s="415"/>
      <c r="N519" s="595"/>
    </row>
    <row r="520" spans="1:14" s="61" customFormat="1" ht="15.75" customHeight="1">
      <c r="A520" s="115"/>
      <c r="B520" s="52" t="s">
        <v>102</v>
      </c>
      <c r="C520" s="44" t="s">
        <v>281</v>
      </c>
      <c r="D520" s="102">
        <v>8060</v>
      </c>
      <c r="E520" s="409">
        <v>4681.56</v>
      </c>
      <c r="F520" s="539">
        <f t="shared" si="83"/>
        <v>0.5808387096774194</v>
      </c>
      <c r="G520" s="549">
        <f t="shared" si="82"/>
        <v>0.00026074112791171837</v>
      </c>
      <c r="H520" s="415">
        <f t="shared" si="85"/>
        <v>4681.56</v>
      </c>
      <c r="I520" s="409"/>
      <c r="J520" s="413"/>
      <c r="K520" s="413"/>
      <c r="L520" s="415"/>
      <c r="M520" s="415"/>
      <c r="N520" s="595"/>
    </row>
    <row r="521" spans="1:14" s="61" customFormat="1" ht="15.75" customHeight="1">
      <c r="A521" s="115"/>
      <c r="B521" s="52" t="s">
        <v>104</v>
      </c>
      <c r="C521" s="44" t="s">
        <v>244</v>
      </c>
      <c r="D521" s="102">
        <v>10954</v>
      </c>
      <c r="E521" s="409">
        <v>6080.75</v>
      </c>
      <c r="F521" s="539">
        <f t="shared" si="83"/>
        <v>0.5551168522914004</v>
      </c>
      <c r="G521" s="549">
        <f aca="true" t="shared" si="89" ref="G521:G558">E521/$E$695</f>
        <v>0.00033866950622211</v>
      </c>
      <c r="H521" s="415">
        <f t="shared" si="85"/>
        <v>6080.75</v>
      </c>
      <c r="I521" s="409"/>
      <c r="J521" s="413"/>
      <c r="K521" s="413"/>
      <c r="L521" s="415"/>
      <c r="M521" s="415"/>
      <c r="N521" s="595"/>
    </row>
    <row r="522" spans="1:14" s="61" customFormat="1" ht="15.75" customHeight="1">
      <c r="A522" s="115"/>
      <c r="B522" s="52" t="s">
        <v>231</v>
      </c>
      <c r="C522" s="44" t="s">
        <v>232</v>
      </c>
      <c r="D522" s="102">
        <v>400</v>
      </c>
      <c r="E522" s="409">
        <v>360</v>
      </c>
      <c r="F522" s="539">
        <f t="shared" si="83"/>
        <v>0.9</v>
      </c>
      <c r="G522" s="549">
        <f t="shared" si="89"/>
        <v>2.0050326397230542E-05</v>
      </c>
      <c r="H522" s="415">
        <f t="shared" si="85"/>
        <v>360</v>
      </c>
      <c r="I522" s="409"/>
      <c r="J522" s="413"/>
      <c r="K522" s="413"/>
      <c r="L522" s="415"/>
      <c r="M522" s="415"/>
      <c r="N522" s="595"/>
    </row>
    <row r="523" spans="1:14" s="61" customFormat="1" ht="15.75" customHeight="1">
      <c r="A523" s="115"/>
      <c r="B523" s="52" t="s">
        <v>108</v>
      </c>
      <c r="C523" s="44" t="s">
        <v>246</v>
      </c>
      <c r="D523" s="102">
        <v>12452</v>
      </c>
      <c r="E523" s="409">
        <v>5483.69</v>
      </c>
      <c r="F523" s="539">
        <f t="shared" si="83"/>
        <v>0.4403862833279794</v>
      </c>
      <c r="G523" s="549">
        <f t="shared" si="89"/>
        <v>0.00030541603989230314</v>
      </c>
      <c r="H523" s="415">
        <f t="shared" si="85"/>
        <v>5483.69</v>
      </c>
      <c r="I523" s="409"/>
      <c r="J523" s="413"/>
      <c r="K523" s="413"/>
      <c r="L523" s="415"/>
      <c r="M523" s="415"/>
      <c r="N523" s="595"/>
    </row>
    <row r="524" spans="1:14" s="61" customFormat="1" ht="15.75" customHeight="1">
      <c r="A524" s="115"/>
      <c r="B524" s="52" t="s">
        <v>841</v>
      </c>
      <c r="C524" s="44" t="s">
        <v>842</v>
      </c>
      <c r="D524" s="102">
        <v>396</v>
      </c>
      <c r="E524" s="409">
        <v>198</v>
      </c>
      <c r="F524" s="539">
        <f t="shared" si="83"/>
        <v>0.5</v>
      </c>
      <c r="G524" s="549">
        <f t="shared" si="89"/>
        <v>1.1027679518476797E-05</v>
      </c>
      <c r="H524" s="415">
        <f t="shared" si="85"/>
        <v>198</v>
      </c>
      <c r="I524" s="409"/>
      <c r="J524" s="413"/>
      <c r="K524" s="413"/>
      <c r="L524" s="415"/>
      <c r="M524" s="415"/>
      <c r="N524" s="595"/>
    </row>
    <row r="525" spans="1:14" s="61" customFormat="1" ht="15.75" customHeight="1">
      <c r="A525" s="115"/>
      <c r="B525" s="52" t="s">
        <v>415</v>
      </c>
      <c r="C525" s="43" t="s">
        <v>417</v>
      </c>
      <c r="D525" s="102">
        <v>2040</v>
      </c>
      <c r="E525" s="409">
        <v>878.4</v>
      </c>
      <c r="F525" s="539">
        <f t="shared" si="83"/>
        <v>0.43058823529411766</v>
      </c>
      <c r="G525" s="549">
        <f t="shared" si="89"/>
        <v>4.892279640924252E-05</v>
      </c>
      <c r="H525" s="415">
        <f t="shared" si="85"/>
        <v>878.4</v>
      </c>
      <c r="I525" s="409"/>
      <c r="J525" s="413"/>
      <c r="K525" s="413"/>
      <c r="L525" s="415"/>
      <c r="M525" s="415"/>
      <c r="N525" s="595"/>
    </row>
    <row r="526" spans="1:14" s="61" customFormat="1" ht="15.75" customHeight="1">
      <c r="A526" s="115"/>
      <c r="B526" s="52" t="s">
        <v>408</v>
      </c>
      <c r="C526" s="43" t="s">
        <v>412</v>
      </c>
      <c r="D526" s="102">
        <v>3770</v>
      </c>
      <c r="E526" s="409">
        <v>2399.92</v>
      </c>
      <c r="F526" s="539">
        <f aca="true" t="shared" si="90" ref="F526:F629">E526/D526</f>
        <v>0.6365835543766578</v>
      </c>
      <c r="G526" s="549">
        <f t="shared" si="89"/>
        <v>0.00013366438702011534</v>
      </c>
      <c r="H526" s="415">
        <f t="shared" si="85"/>
        <v>2399.92</v>
      </c>
      <c r="I526" s="409"/>
      <c r="J526" s="413"/>
      <c r="K526" s="413"/>
      <c r="L526" s="415"/>
      <c r="M526" s="415"/>
      <c r="N526" s="595"/>
    </row>
    <row r="527" spans="1:14" s="61" customFormat="1" ht="15" customHeight="1">
      <c r="A527" s="115"/>
      <c r="B527" s="52" t="s">
        <v>110</v>
      </c>
      <c r="C527" s="44" t="s">
        <v>111</v>
      </c>
      <c r="D527" s="102">
        <v>1200</v>
      </c>
      <c r="E527" s="409">
        <v>1100.64</v>
      </c>
      <c r="F527" s="539">
        <f t="shared" si="90"/>
        <v>0.9172000000000001</v>
      </c>
      <c r="G527" s="549">
        <f t="shared" si="89"/>
        <v>6.130053123846618E-05</v>
      </c>
      <c r="H527" s="415">
        <f t="shared" si="85"/>
        <v>1100.64</v>
      </c>
      <c r="I527" s="409"/>
      <c r="J527" s="413"/>
      <c r="K527" s="413"/>
      <c r="L527" s="415"/>
      <c r="M527" s="415"/>
      <c r="N527" s="595"/>
    </row>
    <row r="528" spans="1:14" s="61" customFormat="1" ht="15" customHeight="1">
      <c r="A528" s="115"/>
      <c r="B528" s="52" t="s">
        <v>114</v>
      </c>
      <c r="C528" s="44" t="s">
        <v>115</v>
      </c>
      <c r="D528" s="102">
        <v>8767</v>
      </c>
      <c r="E528" s="409">
        <v>6575</v>
      </c>
      <c r="F528" s="539">
        <f t="shared" si="90"/>
        <v>0.7499714839739934</v>
      </c>
      <c r="G528" s="549">
        <f t="shared" si="89"/>
        <v>0.00036619693350497444</v>
      </c>
      <c r="H528" s="415">
        <f t="shared" si="85"/>
        <v>6575</v>
      </c>
      <c r="I528" s="409"/>
      <c r="J528" s="413"/>
      <c r="K528" s="413"/>
      <c r="L528" s="415"/>
      <c r="M528" s="415"/>
      <c r="N528" s="595"/>
    </row>
    <row r="529" spans="1:14" s="61" customFormat="1" ht="14.25" customHeight="1">
      <c r="A529" s="115"/>
      <c r="B529" s="52" t="s">
        <v>856</v>
      </c>
      <c r="C529" s="44" t="s">
        <v>613</v>
      </c>
      <c r="D529" s="102">
        <v>120</v>
      </c>
      <c r="E529" s="409">
        <v>0</v>
      </c>
      <c r="F529" s="539">
        <f t="shared" si="90"/>
        <v>0</v>
      </c>
      <c r="G529" s="549">
        <f t="shared" si="89"/>
        <v>0</v>
      </c>
      <c r="H529" s="415">
        <f t="shared" si="85"/>
        <v>0</v>
      </c>
      <c r="I529" s="409"/>
      <c r="J529" s="413"/>
      <c r="K529" s="413"/>
      <c r="L529" s="415"/>
      <c r="M529" s="415"/>
      <c r="N529" s="595"/>
    </row>
    <row r="530" spans="1:14" s="61" customFormat="1" ht="14.25" customHeight="1">
      <c r="A530" s="115"/>
      <c r="B530" s="52" t="s">
        <v>409</v>
      </c>
      <c r="C530" s="43" t="s">
        <v>1062</v>
      </c>
      <c r="D530" s="102">
        <v>2400</v>
      </c>
      <c r="E530" s="409">
        <v>1965</v>
      </c>
      <c r="F530" s="539">
        <f t="shared" si="90"/>
        <v>0.81875</v>
      </c>
      <c r="G530" s="549">
        <f t="shared" si="89"/>
        <v>0.0001094413649182167</v>
      </c>
      <c r="H530" s="415">
        <f t="shared" si="85"/>
        <v>1965</v>
      </c>
      <c r="I530" s="409"/>
      <c r="J530" s="413"/>
      <c r="K530" s="413"/>
      <c r="L530" s="415"/>
      <c r="M530" s="415"/>
      <c r="N530" s="595"/>
    </row>
    <row r="531" spans="1:14" s="61" customFormat="1" ht="14.25" customHeight="1">
      <c r="A531" s="115"/>
      <c r="B531" s="52" t="s">
        <v>410</v>
      </c>
      <c r="C531" s="43" t="s">
        <v>413</v>
      </c>
      <c r="D531" s="102">
        <v>600</v>
      </c>
      <c r="E531" s="409">
        <v>5.64</v>
      </c>
      <c r="F531" s="539">
        <f t="shared" si="90"/>
        <v>0.009399999999999999</v>
      </c>
      <c r="G531" s="549">
        <f t="shared" si="89"/>
        <v>3.141217802232785E-07</v>
      </c>
      <c r="H531" s="415">
        <f t="shared" si="85"/>
        <v>5.64</v>
      </c>
      <c r="I531" s="409"/>
      <c r="J531" s="413"/>
      <c r="K531" s="413"/>
      <c r="L531" s="415"/>
      <c r="M531" s="415"/>
      <c r="N531" s="595"/>
    </row>
    <row r="532" spans="1:14" s="61" customFormat="1" ht="14.25" customHeight="1">
      <c r="A532" s="115"/>
      <c r="B532" s="52" t="s">
        <v>411</v>
      </c>
      <c r="C532" s="43" t="s">
        <v>1067</v>
      </c>
      <c r="D532" s="102">
        <v>1850</v>
      </c>
      <c r="E532" s="409">
        <v>1340.78</v>
      </c>
      <c r="F532" s="539">
        <f t="shared" si="90"/>
        <v>0.7247459459459459</v>
      </c>
      <c r="G532" s="549">
        <f t="shared" si="89"/>
        <v>7.467521285244101E-05</v>
      </c>
      <c r="H532" s="415">
        <f t="shared" si="85"/>
        <v>1340.78</v>
      </c>
      <c r="I532" s="409"/>
      <c r="J532" s="413"/>
      <c r="K532" s="413"/>
      <c r="L532" s="415"/>
      <c r="M532" s="415"/>
      <c r="N532" s="595"/>
    </row>
    <row r="533" spans="1:14" s="60" customFormat="1" ht="36" customHeight="1">
      <c r="A533" s="221" t="s">
        <v>487</v>
      </c>
      <c r="B533" s="130"/>
      <c r="C533" s="89" t="s">
        <v>466</v>
      </c>
      <c r="D533" s="283">
        <f aca="true" t="shared" si="91" ref="D533:N533">SUM(D534:D540)</f>
        <v>25631</v>
      </c>
      <c r="E533" s="407">
        <f t="shared" si="91"/>
        <v>14409.560000000001</v>
      </c>
      <c r="F533" s="575">
        <f t="shared" si="90"/>
        <v>0.5621926573290157</v>
      </c>
      <c r="G533" s="575">
        <f t="shared" si="89"/>
        <v>0.0008025455034457704</v>
      </c>
      <c r="H533" s="410">
        <f t="shared" si="85"/>
        <v>14409.560000000001</v>
      </c>
      <c r="I533" s="410">
        <f t="shared" si="91"/>
        <v>6397.6</v>
      </c>
      <c r="J533" s="410">
        <f t="shared" si="91"/>
        <v>1142.3</v>
      </c>
      <c r="K533" s="410">
        <f t="shared" si="91"/>
        <v>0</v>
      </c>
      <c r="L533" s="407">
        <f t="shared" si="91"/>
        <v>0</v>
      </c>
      <c r="M533" s="407">
        <f t="shared" si="91"/>
        <v>0</v>
      </c>
      <c r="N533" s="411">
        <f t="shared" si="91"/>
        <v>0</v>
      </c>
    </row>
    <row r="534" spans="1:14" s="60" customFormat="1" ht="16.5" customHeight="1">
      <c r="A534" s="112"/>
      <c r="B534" s="170" t="s">
        <v>95</v>
      </c>
      <c r="C534" s="43" t="s">
        <v>902</v>
      </c>
      <c r="D534" s="286">
        <v>13536</v>
      </c>
      <c r="E534" s="419">
        <v>6397.6</v>
      </c>
      <c r="F534" s="539">
        <f t="shared" si="90"/>
        <v>0.4726359338061466</v>
      </c>
      <c r="G534" s="549">
        <f t="shared" si="89"/>
        <v>0.0003563165782192281</v>
      </c>
      <c r="H534" s="415">
        <f t="shared" si="85"/>
        <v>6397.6</v>
      </c>
      <c r="I534" s="419">
        <f>H534</f>
        <v>6397.6</v>
      </c>
      <c r="J534" s="419"/>
      <c r="K534" s="419"/>
      <c r="L534" s="419"/>
      <c r="M534" s="419"/>
      <c r="N534" s="681"/>
    </row>
    <row r="535" spans="1:14" s="60" customFormat="1" ht="16.5" customHeight="1">
      <c r="A535" s="112"/>
      <c r="B535" s="170" t="s">
        <v>125</v>
      </c>
      <c r="C535" s="43" t="s">
        <v>225</v>
      </c>
      <c r="D535" s="286">
        <v>2090</v>
      </c>
      <c r="E535" s="419">
        <v>985.55</v>
      </c>
      <c r="F535" s="539">
        <f t="shared" si="90"/>
        <v>0.47155502392344495</v>
      </c>
      <c r="G535" s="549">
        <f t="shared" si="89"/>
        <v>5.4890553279973775E-05</v>
      </c>
      <c r="H535" s="415">
        <f t="shared" si="85"/>
        <v>985.55</v>
      </c>
      <c r="I535" s="419"/>
      <c r="J535" s="419">
        <f>H535</f>
        <v>985.55</v>
      </c>
      <c r="K535" s="419"/>
      <c r="L535" s="419"/>
      <c r="M535" s="419"/>
      <c r="N535" s="681"/>
    </row>
    <row r="536" spans="1:14" s="60" customFormat="1" ht="16.5" customHeight="1">
      <c r="A536" s="112"/>
      <c r="B536" s="170" t="s">
        <v>100</v>
      </c>
      <c r="C536" s="43" t="s">
        <v>225</v>
      </c>
      <c r="D536" s="286">
        <v>332</v>
      </c>
      <c r="E536" s="419">
        <v>156.75</v>
      </c>
      <c r="F536" s="539">
        <f t="shared" si="90"/>
        <v>0.47213855421686746</v>
      </c>
      <c r="G536" s="549">
        <f t="shared" si="89"/>
        <v>8.730246285460799E-06</v>
      </c>
      <c r="H536" s="415">
        <f aca="true" t="shared" si="92" ref="H536:H641">E536</f>
        <v>156.75</v>
      </c>
      <c r="I536" s="419"/>
      <c r="J536" s="419">
        <f>H536</f>
        <v>156.75</v>
      </c>
      <c r="K536" s="419"/>
      <c r="L536" s="419"/>
      <c r="M536" s="419"/>
      <c r="N536" s="681"/>
    </row>
    <row r="537" spans="1:14" s="60" customFormat="1" ht="16.5" customHeight="1">
      <c r="A537" s="112"/>
      <c r="B537" s="52" t="s">
        <v>102</v>
      </c>
      <c r="C537" s="44" t="s">
        <v>281</v>
      </c>
      <c r="D537" s="286">
        <v>1000</v>
      </c>
      <c r="E537" s="419">
        <v>946.98</v>
      </c>
      <c r="F537" s="539">
        <f t="shared" si="90"/>
        <v>0.94698</v>
      </c>
      <c r="G537" s="549">
        <f t="shared" si="89"/>
        <v>5.2742383587914935E-05</v>
      </c>
      <c r="H537" s="415">
        <f t="shared" si="92"/>
        <v>946.98</v>
      </c>
      <c r="I537" s="419"/>
      <c r="J537" s="419"/>
      <c r="K537" s="419"/>
      <c r="L537" s="419"/>
      <c r="M537" s="419"/>
      <c r="N537" s="681"/>
    </row>
    <row r="538" spans="1:14" s="60" customFormat="1" ht="16.5" customHeight="1">
      <c r="A538" s="112"/>
      <c r="B538" s="52" t="s">
        <v>104</v>
      </c>
      <c r="C538" s="44" t="s">
        <v>244</v>
      </c>
      <c r="D538" s="286">
        <v>3300</v>
      </c>
      <c r="E538" s="419">
        <v>3073.35</v>
      </c>
      <c r="F538" s="539">
        <f t="shared" si="90"/>
        <v>0.9313181818181818</v>
      </c>
      <c r="G538" s="549">
        <f t="shared" si="89"/>
        <v>0.00017117130731369022</v>
      </c>
      <c r="H538" s="415">
        <f t="shared" si="92"/>
        <v>3073.35</v>
      </c>
      <c r="I538" s="419"/>
      <c r="J538" s="419"/>
      <c r="K538" s="419"/>
      <c r="L538" s="419"/>
      <c r="M538" s="419"/>
      <c r="N538" s="681"/>
    </row>
    <row r="539" spans="1:14" s="60" customFormat="1" ht="16.5" customHeight="1">
      <c r="A539" s="112"/>
      <c r="B539" s="170" t="s">
        <v>108</v>
      </c>
      <c r="C539" s="44" t="s">
        <v>246</v>
      </c>
      <c r="D539" s="286">
        <v>4920</v>
      </c>
      <c r="E539" s="419">
        <v>2396.33</v>
      </c>
      <c r="F539" s="539">
        <f t="shared" si="90"/>
        <v>0.4870589430894309</v>
      </c>
      <c r="G539" s="549">
        <f t="shared" si="89"/>
        <v>0.00013346444070965407</v>
      </c>
      <c r="H539" s="415">
        <f t="shared" si="92"/>
        <v>2396.33</v>
      </c>
      <c r="I539" s="419"/>
      <c r="J539" s="419"/>
      <c r="K539" s="419"/>
      <c r="L539" s="419"/>
      <c r="M539" s="419"/>
      <c r="N539" s="681"/>
    </row>
    <row r="540" spans="1:14" s="61" customFormat="1" ht="16.5" customHeight="1">
      <c r="A540" s="115"/>
      <c r="B540" s="222" t="s">
        <v>114</v>
      </c>
      <c r="C540" s="44" t="s">
        <v>115</v>
      </c>
      <c r="D540" s="287">
        <v>453</v>
      </c>
      <c r="E540" s="425">
        <v>453</v>
      </c>
      <c r="F540" s="539">
        <f t="shared" si="90"/>
        <v>1</v>
      </c>
      <c r="G540" s="549">
        <f t="shared" si="89"/>
        <v>2.522999404984843E-05</v>
      </c>
      <c r="H540" s="415">
        <f t="shared" si="92"/>
        <v>453</v>
      </c>
      <c r="I540" s="425"/>
      <c r="J540" s="425"/>
      <c r="K540" s="419">
        <v>0</v>
      </c>
      <c r="L540" s="419"/>
      <c r="M540" s="419"/>
      <c r="N540" s="685"/>
    </row>
    <row r="541" spans="1:14" s="61" customFormat="1" ht="21" customHeight="1">
      <c r="A541" s="221" t="s">
        <v>257</v>
      </c>
      <c r="B541" s="134"/>
      <c r="C541" s="89" t="s">
        <v>227</v>
      </c>
      <c r="D541" s="283">
        <f>SUM(D542:D550)</f>
        <v>107662</v>
      </c>
      <c r="E541" s="407">
        <f>SUM(E542:E550)</f>
        <v>6167.51</v>
      </c>
      <c r="F541" s="575">
        <f t="shared" si="90"/>
        <v>0.057285857591350714</v>
      </c>
      <c r="G541" s="575">
        <f t="shared" si="89"/>
        <v>0.0003435016348838426</v>
      </c>
      <c r="H541" s="410">
        <f t="shared" si="92"/>
        <v>6167.51</v>
      </c>
      <c r="I541" s="410">
        <f aca="true" t="shared" si="93" ref="I541:N541">SUM(I542:I550)</f>
        <v>0</v>
      </c>
      <c r="J541" s="410">
        <f t="shared" si="93"/>
        <v>0</v>
      </c>
      <c r="K541" s="407">
        <f t="shared" si="93"/>
        <v>0</v>
      </c>
      <c r="L541" s="407">
        <f t="shared" si="93"/>
        <v>0</v>
      </c>
      <c r="M541" s="407">
        <f t="shared" si="93"/>
        <v>0</v>
      </c>
      <c r="N541" s="411">
        <f t="shared" si="93"/>
        <v>0</v>
      </c>
    </row>
    <row r="542" spans="1:14" s="61" customFormat="1" ht="14.25" customHeight="1">
      <c r="A542" s="126"/>
      <c r="B542" s="170" t="s">
        <v>95</v>
      </c>
      <c r="C542" s="43" t="s">
        <v>902</v>
      </c>
      <c r="D542" s="102">
        <v>2060</v>
      </c>
      <c r="E542" s="409">
        <v>0</v>
      </c>
      <c r="F542" s="539">
        <f t="shared" si="90"/>
        <v>0</v>
      </c>
      <c r="G542" s="549">
        <f t="shared" si="89"/>
        <v>0</v>
      </c>
      <c r="H542" s="415">
        <f t="shared" si="92"/>
        <v>0</v>
      </c>
      <c r="I542" s="409">
        <f>H542</f>
        <v>0</v>
      </c>
      <c r="J542" s="409"/>
      <c r="K542" s="415"/>
      <c r="L542" s="415"/>
      <c r="M542" s="415"/>
      <c r="N542" s="595"/>
    </row>
    <row r="543" spans="1:14" s="61" customFormat="1" ht="14.25" customHeight="1">
      <c r="A543" s="126"/>
      <c r="B543" s="170" t="s">
        <v>125</v>
      </c>
      <c r="C543" s="43" t="s">
        <v>225</v>
      </c>
      <c r="D543" s="102">
        <v>1324</v>
      </c>
      <c r="E543" s="409">
        <v>0</v>
      </c>
      <c r="F543" s="539">
        <f t="shared" si="90"/>
        <v>0</v>
      </c>
      <c r="G543" s="549">
        <f t="shared" si="89"/>
        <v>0</v>
      </c>
      <c r="H543" s="415">
        <f t="shared" si="92"/>
        <v>0</v>
      </c>
      <c r="I543" s="409"/>
      <c r="J543" s="409">
        <f>H543</f>
        <v>0</v>
      </c>
      <c r="K543" s="415"/>
      <c r="L543" s="415"/>
      <c r="M543" s="415"/>
      <c r="N543" s="595"/>
    </row>
    <row r="544" spans="1:14" s="61" customFormat="1" ht="14.25" customHeight="1">
      <c r="A544" s="126"/>
      <c r="B544" s="170" t="s">
        <v>100</v>
      </c>
      <c r="C544" s="43" t="s">
        <v>225</v>
      </c>
      <c r="D544" s="102">
        <v>209</v>
      </c>
      <c r="E544" s="409">
        <v>0</v>
      </c>
      <c r="F544" s="539">
        <f t="shared" si="90"/>
        <v>0</v>
      </c>
      <c r="G544" s="549">
        <f t="shared" si="89"/>
        <v>0</v>
      </c>
      <c r="H544" s="415">
        <f t="shared" si="92"/>
        <v>0</v>
      </c>
      <c r="I544" s="409"/>
      <c r="J544" s="409">
        <f>H544</f>
        <v>0</v>
      </c>
      <c r="K544" s="415"/>
      <c r="L544" s="415"/>
      <c r="M544" s="415"/>
      <c r="N544" s="595"/>
    </row>
    <row r="545" spans="1:14" s="61" customFormat="1" ht="14.25" customHeight="1">
      <c r="A545" s="126"/>
      <c r="B545" s="52" t="s">
        <v>839</v>
      </c>
      <c r="C545" s="44" t="s">
        <v>840</v>
      </c>
      <c r="D545" s="102">
        <v>22595</v>
      </c>
      <c r="E545" s="409">
        <v>0</v>
      </c>
      <c r="F545" s="539">
        <f t="shared" si="90"/>
        <v>0</v>
      </c>
      <c r="G545" s="549">
        <f t="shared" si="89"/>
        <v>0</v>
      </c>
      <c r="H545" s="415">
        <f t="shared" si="92"/>
        <v>0</v>
      </c>
      <c r="I545" s="409">
        <f>H545</f>
        <v>0</v>
      </c>
      <c r="J545" s="409"/>
      <c r="K545" s="415"/>
      <c r="L545" s="415"/>
      <c r="M545" s="415"/>
      <c r="N545" s="595"/>
    </row>
    <row r="546" spans="1:14" s="61" customFormat="1" ht="14.25" customHeight="1">
      <c r="A546" s="126"/>
      <c r="B546" s="52" t="s">
        <v>102</v>
      </c>
      <c r="C546" s="44" t="s">
        <v>281</v>
      </c>
      <c r="D546" s="102">
        <v>29054</v>
      </c>
      <c r="E546" s="409">
        <v>463.79</v>
      </c>
      <c r="F546" s="539">
        <f t="shared" si="90"/>
        <v>0.01596303434983135</v>
      </c>
      <c r="G546" s="549">
        <f t="shared" si="89"/>
        <v>2.5830946888254313E-05</v>
      </c>
      <c r="H546" s="415">
        <f t="shared" si="92"/>
        <v>463.79</v>
      </c>
      <c r="I546" s="409"/>
      <c r="J546" s="409"/>
      <c r="K546" s="415"/>
      <c r="L546" s="415"/>
      <c r="M546" s="415"/>
      <c r="N546" s="595"/>
    </row>
    <row r="547" spans="1:14" s="61" customFormat="1" ht="14.25" customHeight="1">
      <c r="A547" s="126"/>
      <c r="B547" s="52" t="s">
        <v>104</v>
      </c>
      <c r="C547" s="44" t="s">
        <v>244</v>
      </c>
      <c r="D547" s="102">
        <v>27500</v>
      </c>
      <c r="E547" s="409">
        <v>4111.75</v>
      </c>
      <c r="F547" s="539">
        <f t="shared" si="90"/>
        <v>0.14951818181818183</v>
      </c>
      <c r="G547" s="549">
        <f t="shared" si="89"/>
        <v>0.00022900535989947966</v>
      </c>
      <c r="H547" s="415">
        <f t="shared" si="92"/>
        <v>4111.75</v>
      </c>
      <c r="I547" s="409"/>
      <c r="J547" s="409"/>
      <c r="K547" s="415"/>
      <c r="L547" s="415"/>
      <c r="M547" s="415"/>
      <c r="N547" s="595"/>
    </row>
    <row r="548" spans="1:14" s="61" customFormat="1" ht="14.25" customHeight="1">
      <c r="A548" s="126"/>
      <c r="B548" s="52" t="s">
        <v>108</v>
      </c>
      <c r="C548" s="43" t="s">
        <v>109</v>
      </c>
      <c r="D548" s="102">
        <v>15420</v>
      </c>
      <c r="E548" s="409">
        <v>1591.97</v>
      </c>
      <c r="F548" s="539">
        <f t="shared" si="90"/>
        <v>0.10324059662775616</v>
      </c>
      <c r="G548" s="549">
        <f t="shared" si="89"/>
        <v>8.866532809610862E-05</v>
      </c>
      <c r="H548" s="415">
        <f t="shared" si="92"/>
        <v>1591.97</v>
      </c>
      <c r="I548" s="409"/>
      <c r="J548" s="409"/>
      <c r="K548" s="415"/>
      <c r="L548" s="415"/>
      <c r="M548" s="415"/>
      <c r="N548" s="595"/>
    </row>
    <row r="549" spans="1:14" s="61" customFormat="1" ht="14.25" customHeight="1">
      <c r="A549" s="126"/>
      <c r="B549" s="52" t="s">
        <v>408</v>
      </c>
      <c r="C549" s="43" t="s">
        <v>412</v>
      </c>
      <c r="D549" s="102">
        <v>1100</v>
      </c>
      <c r="E549" s="409">
        <v>0</v>
      </c>
      <c r="F549" s="539">
        <f t="shared" si="90"/>
        <v>0</v>
      </c>
      <c r="G549" s="549">
        <f t="shared" si="89"/>
        <v>0</v>
      </c>
      <c r="H549" s="415">
        <f t="shared" si="92"/>
        <v>0</v>
      </c>
      <c r="I549" s="409"/>
      <c r="J549" s="409"/>
      <c r="K549" s="415"/>
      <c r="L549" s="415"/>
      <c r="M549" s="415"/>
      <c r="N549" s="595"/>
    </row>
    <row r="550" spans="1:14" s="61" customFormat="1" ht="14.25" customHeight="1">
      <c r="A550" s="115"/>
      <c r="B550" s="52" t="s">
        <v>411</v>
      </c>
      <c r="C550" s="43" t="s">
        <v>1067</v>
      </c>
      <c r="D550" s="102">
        <v>8400</v>
      </c>
      <c r="E550" s="409">
        <v>0</v>
      </c>
      <c r="F550" s="539">
        <f t="shared" si="90"/>
        <v>0</v>
      </c>
      <c r="G550" s="549">
        <f t="shared" si="89"/>
        <v>0</v>
      </c>
      <c r="H550" s="415">
        <f t="shared" si="92"/>
        <v>0</v>
      </c>
      <c r="I550" s="409"/>
      <c r="J550" s="412"/>
      <c r="K550" s="413"/>
      <c r="L550" s="415"/>
      <c r="M550" s="415"/>
      <c r="N550" s="595"/>
    </row>
    <row r="551" spans="1:14" s="61" customFormat="1" ht="27" customHeight="1">
      <c r="A551" s="128" t="s">
        <v>387</v>
      </c>
      <c r="B551" s="132"/>
      <c r="C551" s="76" t="s">
        <v>256</v>
      </c>
      <c r="D551" s="159">
        <f>D552+D554+D565+D590</f>
        <v>2029631</v>
      </c>
      <c r="E551" s="408">
        <f>E552+E554+E565+E590</f>
        <v>971583.3699999999</v>
      </c>
      <c r="F551" s="674">
        <f t="shared" si="90"/>
        <v>0.47869951237441677</v>
      </c>
      <c r="G551" s="674">
        <f t="shared" si="89"/>
        <v>0.054112676918392236</v>
      </c>
      <c r="H551" s="417">
        <f aca="true" t="shared" si="94" ref="H551:N551">H552+H554+H565+H590</f>
        <v>953283.3699999999</v>
      </c>
      <c r="I551" s="417">
        <f t="shared" si="94"/>
        <v>672919.3</v>
      </c>
      <c r="J551" s="417">
        <f t="shared" si="94"/>
        <v>106559.99000000002</v>
      </c>
      <c r="K551" s="417">
        <f t="shared" si="94"/>
        <v>14385</v>
      </c>
      <c r="L551" s="417">
        <f t="shared" si="94"/>
        <v>0</v>
      </c>
      <c r="M551" s="417">
        <f t="shared" si="94"/>
        <v>0</v>
      </c>
      <c r="N551" s="418">
        <f t="shared" si="94"/>
        <v>18300</v>
      </c>
    </row>
    <row r="552" spans="1:14" s="61" customFormat="1" ht="34.5" customHeight="1">
      <c r="A552" s="221" t="s">
        <v>404</v>
      </c>
      <c r="B552" s="134"/>
      <c r="C552" s="89" t="s">
        <v>467</v>
      </c>
      <c r="D552" s="283">
        <f>D553</f>
        <v>28770</v>
      </c>
      <c r="E552" s="407">
        <f>E553</f>
        <v>14385</v>
      </c>
      <c r="F552" s="575">
        <f t="shared" si="90"/>
        <v>0.5</v>
      </c>
      <c r="G552" s="575">
        <f t="shared" si="89"/>
        <v>0.0008011776256226703</v>
      </c>
      <c r="H552" s="410">
        <f t="shared" si="92"/>
        <v>14385</v>
      </c>
      <c r="I552" s="410">
        <f aca="true" t="shared" si="95" ref="I552:N552">I553</f>
        <v>0</v>
      </c>
      <c r="J552" s="410">
        <f t="shared" si="95"/>
        <v>0</v>
      </c>
      <c r="K552" s="410">
        <f t="shared" si="95"/>
        <v>14385</v>
      </c>
      <c r="L552" s="407">
        <f t="shared" si="95"/>
        <v>0</v>
      </c>
      <c r="M552" s="407">
        <f t="shared" si="95"/>
        <v>0</v>
      </c>
      <c r="N552" s="411">
        <f t="shared" si="95"/>
        <v>0</v>
      </c>
    </row>
    <row r="553" spans="1:14" s="61" customFormat="1" ht="34.5" customHeight="1">
      <c r="A553" s="112"/>
      <c r="B553" s="122" t="s">
        <v>679</v>
      </c>
      <c r="C553" s="90" t="s">
        <v>690</v>
      </c>
      <c r="D553" s="284">
        <v>28770</v>
      </c>
      <c r="E553" s="415">
        <v>14385</v>
      </c>
      <c r="F553" s="539">
        <f t="shared" si="90"/>
        <v>0.5</v>
      </c>
      <c r="G553" s="549">
        <f t="shared" si="89"/>
        <v>0.0008011776256226703</v>
      </c>
      <c r="H553" s="415">
        <f t="shared" si="92"/>
        <v>14385</v>
      </c>
      <c r="I553" s="426"/>
      <c r="J553" s="426"/>
      <c r="K553" s="415">
        <f>H553</f>
        <v>14385</v>
      </c>
      <c r="L553" s="415"/>
      <c r="M553" s="415"/>
      <c r="N553" s="595"/>
    </row>
    <row r="554" spans="1:14" s="61" customFormat="1" ht="18.75" customHeight="1">
      <c r="A554" s="221" t="s">
        <v>398</v>
      </c>
      <c r="B554" s="134"/>
      <c r="C554" s="89" t="s">
        <v>798</v>
      </c>
      <c r="D554" s="283">
        <f>SUM(D555:D564)</f>
        <v>29672</v>
      </c>
      <c r="E554" s="407">
        <f>SUM(E555:E564)</f>
        <v>15705.74</v>
      </c>
      <c r="F554" s="575">
        <f t="shared" si="90"/>
        <v>0.5293118091129685</v>
      </c>
      <c r="G554" s="673">
        <f t="shared" si="89"/>
        <v>0.0008747367036389988</v>
      </c>
      <c r="H554" s="410">
        <f t="shared" si="92"/>
        <v>15705.74</v>
      </c>
      <c r="I554" s="407">
        <f aca="true" t="shared" si="96" ref="I554:N554">SUM(I555:I564)</f>
        <v>12675</v>
      </c>
      <c r="J554" s="407">
        <f t="shared" si="96"/>
        <v>2233.08</v>
      </c>
      <c r="K554" s="407">
        <f t="shared" si="96"/>
        <v>0</v>
      </c>
      <c r="L554" s="407">
        <f t="shared" si="96"/>
        <v>0</v>
      </c>
      <c r="M554" s="407">
        <f t="shared" si="96"/>
        <v>0</v>
      </c>
      <c r="N554" s="411">
        <f t="shared" si="96"/>
        <v>0</v>
      </c>
    </row>
    <row r="555" spans="1:14" s="61" customFormat="1" ht="17.25" customHeight="1">
      <c r="A555" s="115"/>
      <c r="B555" s="52" t="s">
        <v>95</v>
      </c>
      <c r="C555" s="43" t="s">
        <v>902</v>
      </c>
      <c r="D555" s="102">
        <v>18876</v>
      </c>
      <c r="E555" s="409">
        <v>11400</v>
      </c>
      <c r="F555" s="539">
        <f t="shared" si="90"/>
        <v>0.6039415130324222</v>
      </c>
      <c r="G555" s="549">
        <f t="shared" si="89"/>
        <v>0.0006349270025789671</v>
      </c>
      <c r="H555" s="415">
        <f t="shared" si="92"/>
        <v>11400</v>
      </c>
      <c r="I555" s="409">
        <f>H555</f>
        <v>11400</v>
      </c>
      <c r="J555" s="412"/>
      <c r="K555" s="413"/>
      <c r="L555" s="415"/>
      <c r="M555" s="415"/>
      <c r="N555" s="595"/>
    </row>
    <row r="556" spans="1:14" s="61" customFormat="1" ht="13.5" customHeight="1">
      <c r="A556" s="115"/>
      <c r="B556" s="52" t="s">
        <v>98</v>
      </c>
      <c r="C556" s="43" t="s">
        <v>99</v>
      </c>
      <c r="D556" s="102">
        <v>1275</v>
      </c>
      <c r="E556" s="409">
        <v>1275</v>
      </c>
      <c r="F556" s="539">
        <f t="shared" si="90"/>
        <v>1</v>
      </c>
      <c r="G556" s="549">
        <f t="shared" si="89"/>
        <v>7.101157265685816E-05</v>
      </c>
      <c r="H556" s="415">
        <f t="shared" si="92"/>
        <v>1275</v>
      </c>
      <c r="I556" s="409">
        <f>H556</f>
        <v>1275</v>
      </c>
      <c r="J556" s="412"/>
      <c r="K556" s="413"/>
      <c r="L556" s="415"/>
      <c r="M556" s="415"/>
      <c r="N556" s="595"/>
    </row>
    <row r="557" spans="1:14" s="61" customFormat="1" ht="14.25" customHeight="1">
      <c r="A557" s="115"/>
      <c r="B557" s="123" t="s">
        <v>125</v>
      </c>
      <c r="C557" s="43" t="s">
        <v>399</v>
      </c>
      <c r="D557" s="102">
        <v>3042</v>
      </c>
      <c r="E557" s="409">
        <v>1922.18</v>
      </c>
      <c r="F557" s="539">
        <f t="shared" si="90"/>
        <v>0.6318803418803419</v>
      </c>
      <c r="G557" s="549">
        <f t="shared" si="89"/>
        <v>0.00010705648998396834</v>
      </c>
      <c r="H557" s="415">
        <f t="shared" si="92"/>
        <v>1922.18</v>
      </c>
      <c r="I557" s="409"/>
      <c r="J557" s="412">
        <f>H557</f>
        <v>1922.18</v>
      </c>
      <c r="K557" s="413"/>
      <c r="L557" s="415"/>
      <c r="M557" s="415"/>
      <c r="N557" s="595"/>
    </row>
    <row r="558" spans="1:14" s="61" customFormat="1" ht="13.5" customHeight="1">
      <c r="A558" s="115"/>
      <c r="B558" s="123" t="s">
        <v>100</v>
      </c>
      <c r="C558" s="43" t="s">
        <v>101</v>
      </c>
      <c r="D558" s="102">
        <v>491</v>
      </c>
      <c r="E558" s="409">
        <v>310.9</v>
      </c>
      <c r="F558" s="539">
        <f t="shared" si="90"/>
        <v>0.6331975560081466</v>
      </c>
      <c r="G558" s="549">
        <f t="shared" si="89"/>
        <v>1.7315684658052708E-05</v>
      </c>
      <c r="H558" s="415">
        <f t="shared" si="92"/>
        <v>310.9</v>
      </c>
      <c r="I558" s="409"/>
      <c r="J558" s="412">
        <f>H558</f>
        <v>310.9</v>
      </c>
      <c r="K558" s="413"/>
      <c r="L558" s="415"/>
      <c r="M558" s="415"/>
      <c r="N558" s="595"/>
    </row>
    <row r="559" spans="1:14" s="61" customFormat="1" ht="13.5" customHeight="1">
      <c r="A559" s="115"/>
      <c r="B559" s="52" t="s">
        <v>102</v>
      </c>
      <c r="C559" s="44" t="s">
        <v>281</v>
      </c>
      <c r="D559" s="102">
        <v>550</v>
      </c>
      <c r="E559" s="409">
        <v>0</v>
      </c>
      <c r="F559" s="539">
        <f t="shared" si="90"/>
        <v>0</v>
      </c>
      <c r="G559" s="549">
        <f aca="true" t="shared" si="97" ref="G559:G564">E559/$E$695</f>
        <v>0</v>
      </c>
      <c r="H559" s="415">
        <f t="shared" si="92"/>
        <v>0</v>
      </c>
      <c r="I559" s="409"/>
      <c r="J559" s="412"/>
      <c r="K559" s="413"/>
      <c r="L559" s="415"/>
      <c r="M559" s="415"/>
      <c r="N559" s="595"/>
    </row>
    <row r="560" spans="1:14" s="61" customFormat="1" ht="14.25" customHeight="1">
      <c r="A560" s="115"/>
      <c r="B560" s="52" t="s">
        <v>108</v>
      </c>
      <c r="C560" s="43" t="s">
        <v>246</v>
      </c>
      <c r="D560" s="102">
        <v>1190</v>
      </c>
      <c r="E560" s="409">
        <v>270.58</v>
      </c>
      <c r="F560" s="539">
        <f t="shared" si="90"/>
        <v>0.2273781512605042</v>
      </c>
      <c r="G560" s="549">
        <f t="shared" si="97"/>
        <v>1.5070048101562887E-05</v>
      </c>
      <c r="H560" s="415">
        <f t="shared" si="92"/>
        <v>270.58</v>
      </c>
      <c r="I560" s="409"/>
      <c r="J560" s="412"/>
      <c r="K560" s="413"/>
      <c r="L560" s="415"/>
      <c r="M560" s="415"/>
      <c r="N560" s="595"/>
    </row>
    <row r="561" spans="1:14" s="61" customFormat="1" ht="14.25" customHeight="1">
      <c r="A561" s="115"/>
      <c r="B561" s="52" t="s">
        <v>408</v>
      </c>
      <c r="C561" s="43" t="s">
        <v>412</v>
      </c>
      <c r="D561" s="102">
        <v>550</v>
      </c>
      <c r="E561" s="409">
        <v>172.08</v>
      </c>
      <c r="F561" s="539">
        <f t="shared" si="90"/>
        <v>0.3128727272727273</v>
      </c>
      <c r="G561" s="549">
        <f t="shared" si="97"/>
        <v>9.584056017876198E-06</v>
      </c>
      <c r="H561" s="415">
        <f t="shared" si="92"/>
        <v>172.08</v>
      </c>
      <c r="I561" s="409"/>
      <c r="J561" s="412"/>
      <c r="K561" s="413"/>
      <c r="L561" s="415"/>
      <c r="M561" s="415"/>
      <c r="N561" s="595"/>
    </row>
    <row r="562" spans="1:14" s="61" customFormat="1" ht="14.25" customHeight="1">
      <c r="A562" s="115"/>
      <c r="B562" s="52" t="s">
        <v>114</v>
      </c>
      <c r="C562" s="43" t="s">
        <v>115</v>
      </c>
      <c r="D562" s="102">
        <v>472</v>
      </c>
      <c r="E562" s="409">
        <v>355</v>
      </c>
      <c r="F562" s="539">
        <f t="shared" si="90"/>
        <v>0.7521186440677966</v>
      </c>
      <c r="G562" s="549">
        <f t="shared" si="97"/>
        <v>1.977184964171345E-05</v>
      </c>
      <c r="H562" s="415">
        <f t="shared" si="92"/>
        <v>355</v>
      </c>
      <c r="I562" s="409"/>
      <c r="J562" s="412"/>
      <c r="K562" s="413"/>
      <c r="L562" s="415"/>
      <c r="M562" s="415"/>
      <c r="N562" s="595"/>
    </row>
    <row r="563" spans="1:14" s="61" customFormat="1" ht="14.25" customHeight="1">
      <c r="A563" s="115"/>
      <c r="B563" s="52" t="s">
        <v>410</v>
      </c>
      <c r="C563" s="43" t="s">
        <v>413</v>
      </c>
      <c r="D563" s="102">
        <v>400</v>
      </c>
      <c r="E563" s="409">
        <v>0</v>
      </c>
      <c r="F563" s="539">
        <f t="shared" si="90"/>
        <v>0</v>
      </c>
      <c r="G563" s="549">
        <f t="shared" si="97"/>
        <v>0</v>
      </c>
      <c r="H563" s="415">
        <f t="shared" si="92"/>
        <v>0</v>
      </c>
      <c r="I563" s="409"/>
      <c r="J563" s="412"/>
      <c r="K563" s="413"/>
      <c r="L563" s="415"/>
      <c r="M563" s="415"/>
      <c r="N563" s="595"/>
    </row>
    <row r="564" spans="1:14" s="61" customFormat="1" ht="12.75" customHeight="1">
      <c r="A564" s="115"/>
      <c r="B564" s="52" t="s">
        <v>411</v>
      </c>
      <c r="C564" s="43" t="s">
        <v>1067</v>
      </c>
      <c r="D564" s="102">
        <v>2826</v>
      </c>
      <c r="E564" s="409">
        <v>0</v>
      </c>
      <c r="F564" s="539">
        <f t="shared" si="90"/>
        <v>0</v>
      </c>
      <c r="G564" s="549">
        <f t="shared" si="97"/>
        <v>0</v>
      </c>
      <c r="H564" s="415">
        <f t="shared" si="92"/>
        <v>0</v>
      </c>
      <c r="I564" s="409"/>
      <c r="J564" s="412"/>
      <c r="K564" s="413"/>
      <c r="L564" s="415"/>
      <c r="M564" s="415"/>
      <c r="N564" s="595"/>
    </row>
    <row r="565" spans="1:14" s="61" customFormat="1" ht="22.5" customHeight="1">
      <c r="A565" s="221" t="s">
        <v>423</v>
      </c>
      <c r="B565" s="135"/>
      <c r="C565" s="89" t="s">
        <v>424</v>
      </c>
      <c r="D565" s="283">
        <f>SUM(D566:D589)</f>
        <v>1486849</v>
      </c>
      <c r="E565" s="407">
        <f>SUM(E566:E589)</f>
        <v>653895.8799999999</v>
      </c>
      <c r="F565" s="575">
        <f t="shared" si="90"/>
        <v>0.439786340105821</v>
      </c>
      <c r="G565" s="575">
        <f aca="true" t="shared" si="98" ref="G565:G589">E565/$E$695</f>
        <v>0.03641896062167859</v>
      </c>
      <c r="H565" s="410">
        <f>SUM(H566:H589)</f>
        <v>635595.8799999999</v>
      </c>
      <c r="I565" s="410">
        <f aca="true" t="shared" si="99" ref="I565:N565">SUM(I566:I589)</f>
        <v>482857.62</v>
      </c>
      <c r="J565" s="410">
        <f t="shared" si="99"/>
        <v>85646.45000000001</v>
      </c>
      <c r="K565" s="410">
        <f t="shared" si="99"/>
        <v>0</v>
      </c>
      <c r="L565" s="410">
        <f t="shared" si="99"/>
        <v>0</v>
      </c>
      <c r="M565" s="410">
        <f t="shared" si="99"/>
        <v>0</v>
      </c>
      <c r="N565" s="410">
        <f t="shared" si="99"/>
        <v>18300</v>
      </c>
    </row>
    <row r="566" spans="1:14" s="61" customFormat="1" ht="13.5" customHeight="1">
      <c r="A566" s="126"/>
      <c r="B566" s="52" t="s">
        <v>938</v>
      </c>
      <c r="C566" s="44" t="s">
        <v>383</v>
      </c>
      <c r="D566" s="284">
        <v>4000</v>
      </c>
      <c r="E566" s="415">
        <v>199.86</v>
      </c>
      <c r="F566" s="539">
        <f t="shared" si="90"/>
        <v>0.049965</v>
      </c>
      <c r="G566" s="549">
        <f t="shared" si="98"/>
        <v>1.1131272871529155E-05</v>
      </c>
      <c r="H566" s="415">
        <f t="shared" si="92"/>
        <v>199.86</v>
      </c>
      <c r="I566" s="425"/>
      <c r="J566" s="409"/>
      <c r="K566" s="424"/>
      <c r="L566" s="415"/>
      <c r="M566" s="415"/>
      <c r="N566" s="595"/>
    </row>
    <row r="567" spans="1:14" s="61" customFormat="1" ht="14.25" customHeight="1">
      <c r="A567" s="115"/>
      <c r="B567" s="52" t="s">
        <v>95</v>
      </c>
      <c r="C567" s="43" t="s">
        <v>902</v>
      </c>
      <c r="D567" s="284">
        <v>819745</v>
      </c>
      <c r="E567" s="415">
        <v>397408.16</v>
      </c>
      <c r="F567" s="539">
        <f t="shared" si="90"/>
        <v>0.48479485693721824</v>
      </c>
      <c r="G567" s="549">
        <f t="shared" si="98"/>
        <v>0.022133787002563382</v>
      </c>
      <c r="H567" s="415">
        <f t="shared" si="92"/>
        <v>397408.16</v>
      </c>
      <c r="I567" s="409">
        <f>H567</f>
        <v>397408.16</v>
      </c>
      <c r="J567" s="409"/>
      <c r="K567" s="412"/>
      <c r="L567" s="415"/>
      <c r="M567" s="415"/>
      <c r="N567" s="595"/>
    </row>
    <row r="568" spans="1:14" s="61" customFormat="1" ht="14.25" customHeight="1">
      <c r="A568" s="115"/>
      <c r="B568" s="52" t="s">
        <v>400</v>
      </c>
      <c r="C568" s="43" t="s">
        <v>902</v>
      </c>
      <c r="D568" s="284">
        <v>33783</v>
      </c>
      <c r="E568" s="415">
        <v>16200</v>
      </c>
      <c r="F568" s="539">
        <f t="shared" si="90"/>
        <v>0.47953112512210283</v>
      </c>
      <c r="G568" s="549">
        <f t="shared" si="98"/>
        <v>0.0009022646878753743</v>
      </c>
      <c r="H568" s="415">
        <f t="shared" si="92"/>
        <v>16200</v>
      </c>
      <c r="I568" s="409">
        <f>H568</f>
        <v>16200</v>
      </c>
      <c r="J568" s="409"/>
      <c r="K568" s="412"/>
      <c r="L568" s="415"/>
      <c r="M568" s="415"/>
      <c r="N568" s="595"/>
    </row>
    <row r="569" spans="1:14" s="61" customFormat="1" ht="15" customHeight="1">
      <c r="A569" s="115"/>
      <c r="B569" s="52" t="s">
        <v>98</v>
      </c>
      <c r="C569" s="43" t="s">
        <v>99</v>
      </c>
      <c r="D569" s="284">
        <v>60579</v>
      </c>
      <c r="E569" s="415">
        <v>60579.33</v>
      </c>
      <c r="F569" s="539">
        <f t="shared" si="90"/>
        <v>1.0000054474322786</v>
      </c>
      <c r="G569" s="549">
        <f t="shared" si="98"/>
        <v>0.0033739870539598333</v>
      </c>
      <c r="H569" s="415">
        <f t="shared" si="92"/>
        <v>60579.33</v>
      </c>
      <c r="I569" s="409">
        <f>H569</f>
        <v>60579.33</v>
      </c>
      <c r="J569" s="409"/>
      <c r="K569" s="412"/>
      <c r="L569" s="415"/>
      <c r="M569" s="415"/>
      <c r="N569" s="595"/>
    </row>
    <row r="570" spans="1:14" s="61" customFormat="1" ht="15" customHeight="1">
      <c r="A570" s="115"/>
      <c r="B570" s="52" t="s">
        <v>725</v>
      </c>
      <c r="C570" s="43" t="s">
        <v>99</v>
      </c>
      <c r="D570" s="284">
        <v>1390</v>
      </c>
      <c r="E570" s="415">
        <v>1390.13</v>
      </c>
      <c r="F570" s="539">
        <f t="shared" si="90"/>
        <v>1.0000935251798562</v>
      </c>
      <c r="G570" s="549">
        <f t="shared" si="98"/>
        <v>7.742377842939471E-05</v>
      </c>
      <c r="H570" s="415">
        <f t="shared" si="92"/>
        <v>1390.13</v>
      </c>
      <c r="I570" s="409">
        <f>H570</f>
        <v>1390.13</v>
      </c>
      <c r="J570" s="409"/>
      <c r="K570" s="412"/>
      <c r="L570" s="415"/>
      <c r="M570" s="415"/>
      <c r="N570" s="595"/>
    </row>
    <row r="571" spans="1:14" s="61" customFormat="1" ht="15" customHeight="1">
      <c r="A571" s="115"/>
      <c r="B571" s="123" t="s">
        <v>146</v>
      </c>
      <c r="C571" s="43" t="s">
        <v>225</v>
      </c>
      <c r="D571" s="284">
        <v>129849</v>
      </c>
      <c r="E571" s="415">
        <v>70059.24</v>
      </c>
      <c r="F571" s="539">
        <f t="shared" si="90"/>
        <v>0.5395439317977035</v>
      </c>
      <c r="G571" s="549">
        <f t="shared" si="98"/>
        <v>0.0039019739698386386</v>
      </c>
      <c r="H571" s="415">
        <f t="shared" si="92"/>
        <v>70059.24</v>
      </c>
      <c r="I571" s="409"/>
      <c r="J571" s="409">
        <f>H571</f>
        <v>70059.24</v>
      </c>
      <c r="K571" s="412"/>
      <c r="L571" s="415"/>
      <c r="M571" s="415"/>
      <c r="N571" s="595"/>
    </row>
    <row r="572" spans="1:14" s="61" customFormat="1" ht="15" customHeight="1">
      <c r="A572" s="115"/>
      <c r="B572" s="123" t="s">
        <v>401</v>
      </c>
      <c r="C572" s="43" t="s">
        <v>225</v>
      </c>
      <c r="D572" s="284">
        <v>6583</v>
      </c>
      <c r="E572" s="415">
        <v>3291.74</v>
      </c>
      <c r="F572" s="539">
        <f t="shared" si="90"/>
        <v>0.500036457542154</v>
      </c>
      <c r="G572" s="549">
        <f t="shared" si="98"/>
        <v>0.0001833346150411657</v>
      </c>
      <c r="H572" s="415">
        <f t="shared" si="92"/>
        <v>3291.74</v>
      </c>
      <c r="I572" s="409"/>
      <c r="J572" s="409">
        <f>H572</f>
        <v>3291.74</v>
      </c>
      <c r="K572" s="412"/>
      <c r="L572" s="415"/>
      <c r="M572" s="415"/>
      <c r="N572" s="595"/>
    </row>
    <row r="573" spans="1:14" s="61" customFormat="1" ht="15" customHeight="1">
      <c r="A573" s="115"/>
      <c r="B573" s="123" t="s">
        <v>100</v>
      </c>
      <c r="C573" s="43" t="s">
        <v>101</v>
      </c>
      <c r="D573" s="284">
        <v>23467</v>
      </c>
      <c r="E573" s="415">
        <v>11764.5</v>
      </c>
      <c r="F573" s="539">
        <f t="shared" si="90"/>
        <v>0.5013210039630119</v>
      </c>
      <c r="G573" s="549">
        <f t="shared" si="98"/>
        <v>0.000655227958056163</v>
      </c>
      <c r="H573" s="415">
        <f t="shared" si="92"/>
        <v>11764.5</v>
      </c>
      <c r="I573" s="409"/>
      <c r="J573" s="409">
        <f>H573</f>
        <v>11764.5</v>
      </c>
      <c r="K573" s="412"/>
      <c r="L573" s="415"/>
      <c r="M573" s="415"/>
      <c r="N573" s="595"/>
    </row>
    <row r="574" spans="1:14" s="61" customFormat="1" ht="15" customHeight="1">
      <c r="A574" s="115"/>
      <c r="B574" s="123" t="s">
        <v>402</v>
      </c>
      <c r="C574" s="43" t="s">
        <v>101</v>
      </c>
      <c r="D574" s="284">
        <v>1062</v>
      </c>
      <c r="E574" s="415">
        <v>530.97</v>
      </c>
      <c r="F574" s="539">
        <f t="shared" si="90"/>
        <v>0.4999717514124294</v>
      </c>
      <c r="G574" s="549">
        <f t="shared" si="98"/>
        <v>2.9572560575381945E-05</v>
      </c>
      <c r="H574" s="415">
        <f t="shared" si="92"/>
        <v>530.97</v>
      </c>
      <c r="I574" s="409"/>
      <c r="J574" s="409">
        <f>H574</f>
        <v>530.97</v>
      </c>
      <c r="K574" s="412"/>
      <c r="L574" s="415"/>
      <c r="M574" s="415"/>
      <c r="N574" s="595"/>
    </row>
    <row r="575" spans="1:14" s="61" customFormat="1" ht="14.25" customHeight="1">
      <c r="A575" s="115"/>
      <c r="B575" s="52" t="s">
        <v>839</v>
      </c>
      <c r="C575" s="43" t="s">
        <v>840</v>
      </c>
      <c r="D575" s="284">
        <v>7200</v>
      </c>
      <c r="E575" s="415">
        <v>3200</v>
      </c>
      <c r="F575" s="539">
        <f t="shared" si="90"/>
        <v>0.4444444444444444</v>
      </c>
      <c r="G575" s="549">
        <f t="shared" si="98"/>
        <v>0.00017822512353093815</v>
      </c>
      <c r="H575" s="415">
        <f t="shared" si="92"/>
        <v>3200</v>
      </c>
      <c r="I575" s="409">
        <f>H575</f>
        <v>3200</v>
      </c>
      <c r="J575" s="409"/>
      <c r="K575" s="412"/>
      <c r="L575" s="415"/>
      <c r="M575" s="415"/>
      <c r="N575" s="595"/>
    </row>
    <row r="576" spans="1:14" s="61" customFormat="1" ht="14.25" customHeight="1">
      <c r="A576" s="115"/>
      <c r="B576" s="52" t="s">
        <v>481</v>
      </c>
      <c r="C576" s="43" t="s">
        <v>840</v>
      </c>
      <c r="D576" s="284">
        <v>8160</v>
      </c>
      <c r="E576" s="415">
        <v>4080</v>
      </c>
      <c r="F576" s="539">
        <f t="shared" si="90"/>
        <v>0.5</v>
      </c>
      <c r="G576" s="549">
        <f t="shared" si="98"/>
        <v>0.00022723703250194613</v>
      </c>
      <c r="H576" s="415">
        <f t="shared" si="92"/>
        <v>4080</v>
      </c>
      <c r="I576" s="409">
        <f>H576</f>
        <v>4080</v>
      </c>
      <c r="J576" s="409"/>
      <c r="K576" s="412"/>
      <c r="L576" s="415"/>
      <c r="M576" s="415"/>
      <c r="N576" s="595"/>
    </row>
    <row r="577" spans="1:14" s="61" customFormat="1" ht="14.25" customHeight="1">
      <c r="A577" s="115"/>
      <c r="B577" s="52" t="s">
        <v>102</v>
      </c>
      <c r="C577" s="43" t="s">
        <v>281</v>
      </c>
      <c r="D577" s="284">
        <v>48930</v>
      </c>
      <c r="E577" s="415">
        <v>13181.74</v>
      </c>
      <c r="F577" s="539">
        <f t="shared" si="90"/>
        <v>0.26939995912528103</v>
      </c>
      <c r="G577" s="549">
        <f t="shared" si="98"/>
        <v>0.0007341616374539714</v>
      </c>
      <c r="H577" s="415">
        <f t="shared" si="92"/>
        <v>13181.74</v>
      </c>
      <c r="I577" s="409"/>
      <c r="J577" s="409"/>
      <c r="K577" s="412"/>
      <c r="L577" s="415"/>
      <c r="M577" s="415"/>
      <c r="N577" s="595"/>
    </row>
    <row r="578" spans="1:14" s="61" customFormat="1" ht="13.5" customHeight="1">
      <c r="A578" s="115"/>
      <c r="B578" s="52" t="s">
        <v>104</v>
      </c>
      <c r="C578" s="43" t="s">
        <v>244</v>
      </c>
      <c r="D578" s="284">
        <v>23000</v>
      </c>
      <c r="E578" s="415">
        <v>13155.39</v>
      </c>
      <c r="F578" s="539">
        <f t="shared" si="90"/>
        <v>0.5719734782608695</v>
      </c>
      <c r="G578" s="549">
        <f t="shared" si="98"/>
        <v>0.0007326940649523963</v>
      </c>
      <c r="H578" s="415">
        <f t="shared" si="92"/>
        <v>13155.39</v>
      </c>
      <c r="I578" s="409"/>
      <c r="J578" s="409"/>
      <c r="K578" s="412"/>
      <c r="L578" s="415"/>
      <c r="M578" s="415"/>
      <c r="N578" s="595"/>
    </row>
    <row r="579" spans="1:14" s="61" customFormat="1" ht="13.5" customHeight="1">
      <c r="A579" s="115"/>
      <c r="B579" s="52" t="s">
        <v>106</v>
      </c>
      <c r="C579" s="44" t="s">
        <v>245</v>
      </c>
      <c r="D579" s="284">
        <v>3000</v>
      </c>
      <c r="E579" s="415">
        <v>447.77</v>
      </c>
      <c r="F579" s="539">
        <f t="shared" si="90"/>
        <v>0.14925666666666665</v>
      </c>
      <c r="G579" s="549">
        <f t="shared" si="98"/>
        <v>2.493870736357755E-05</v>
      </c>
      <c r="H579" s="415">
        <f t="shared" si="92"/>
        <v>447.77</v>
      </c>
      <c r="I579" s="409"/>
      <c r="J579" s="409"/>
      <c r="K579" s="412"/>
      <c r="L579" s="415"/>
      <c r="M579" s="415"/>
      <c r="N579" s="595"/>
    </row>
    <row r="580" spans="1:14" s="61" customFormat="1" ht="13.5" customHeight="1">
      <c r="A580" s="115"/>
      <c r="B580" s="52" t="s">
        <v>231</v>
      </c>
      <c r="C580" s="44" t="s">
        <v>232</v>
      </c>
      <c r="D580" s="284">
        <v>1400</v>
      </c>
      <c r="E580" s="415">
        <v>230</v>
      </c>
      <c r="F580" s="539">
        <f t="shared" si="90"/>
        <v>0.16428571428571428</v>
      </c>
      <c r="G580" s="549">
        <f t="shared" si="98"/>
        <v>1.2809930753786178E-05</v>
      </c>
      <c r="H580" s="415">
        <f t="shared" si="92"/>
        <v>230</v>
      </c>
      <c r="I580" s="409"/>
      <c r="J580" s="409"/>
      <c r="K580" s="412"/>
      <c r="L580" s="415"/>
      <c r="M580" s="415"/>
      <c r="N580" s="595"/>
    </row>
    <row r="581" spans="1:14" s="61" customFormat="1" ht="15" customHeight="1">
      <c r="A581" s="115"/>
      <c r="B581" s="52" t="s">
        <v>108</v>
      </c>
      <c r="C581" s="43" t="s">
        <v>246</v>
      </c>
      <c r="D581" s="284">
        <v>13200</v>
      </c>
      <c r="E581" s="415">
        <v>5943.96</v>
      </c>
      <c r="F581" s="539">
        <f t="shared" si="90"/>
        <v>0.4503</v>
      </c>
      <c r="G581" s="549">
        <f t="shared" si="98"/>
        <v>0.0003310509391446735</v>
      </c>
      <c r="H581" s="415">
        <f t="shared" si="92"/>
        <v>5943.96</v>
      </c>
      <c r="I581" s="409"/>
      <c r="J581" s="409"/>
      <c r="K581" s="412"/>
      <c r="L581" s="415"/>
      <c r="M581" s="415"/>
      <c r="N581" s="595"/>
    </row>
    <row r="582" spans="1:14" s="61" customFormat="1" ht="15" customHeight="1">
      <c r="A582" s="115"/>
      <c r="B582" s="52" t="s">
        <v>415</v>
      </c>
      <c r="C582" s="43" t="s">
        <v>417</v>
      </c>
      <c r="D582" s="284">
        <v>1100</v>
      </c>
      <c r="E582" s="415">
        <v>394.48</v>
      </c>
      <c r="F582" s="539">
        <f t="shared" si="90"/>
        <v>0.35861818181818184</v>
      </c>
      <c r="G582" s="549">
        <f t="shared" si="98"/>
        <v>2.19707021032764E-05</v>
      </c>
      <c r="H582" s="415">
        <f t="shared" si="92"/>
        <v>394.48</v>
      </c>
      <c r="I582" s="409"/>
      <c r="J582" s="409"/>
      <c r="K582" s="412"/>
      <c r="L582" s="415"/>
      <c r="M582" s="415"/>
      <c r="N582" s="595"/>
    </row>
    <row r="583" spans="1:14" s="61" customFormat="1" ht="15" customHeight="1">
      <c r="A583" s="115"/>
      <c r="B583" s="52" t="s">
        <v>408</v>
      </c>
      <c r="C583" s="43" t="s">
        <v>412</v>
      </c>
      <c r="D583" s="284">
        <v>2700</v>
      </c>
      <c r="E583" s="415">
        <v>1225.47</v>
      </c>
      <c r="F583" s="539">
        <f t="shared" si="90"/>
        <v>0.45387777777777777</v>
      </c>
      <c r="G583" s="549">
        <f t="shared" si="98"/>
        <v>6.825298191670586E-05</v>
      </c>
      <c r="H583" s="415">
        <f t="shared" si="92"/>
        <v>1225.47</v>
      </c>
      <c r="I583" s="409"/>
      <c r="J583" s="409"/>
      <c r="K583" s="412"/>
      <c r="L583" s="415"/>
      <c r="M583" s="415"/>
      <c r="N583" s="595"/>
    </row>
    <row r="584" spans="1:14" s="61" customFormat="1" ht="14.25" customHeight="1">
      <c r="A584" s="115"/>
      <c r="B584" s="52" t="s">
        <v>110</v>
      </c>
      <c r="C584" s="43" t="s">
        <v>111</v>
      </c>
      <c r="D584" s="284">
        <v>2000</v>
      </c>
      <c r="E584" s="415">
        <v>225.5</v>
      </c>
      <c r="F584" s="539">
        <f t="shared" si="90"/>
        <v>0.11275</v>
      </c>
      <c r="G584" s="549">
        <f t="shared" si="98"/>
        <v>1.2559301673820798E-05</v>
      </c>
      <c r="H584" s="415">
        <f t="shared" si="92"/>
        <v>225.5</v>
      </c>
      <c r="I584" s="409"/>
      <c r="J584" s="409"/>
      <c r="K584" s="412"/>
      <c r="L584" s="415"/>
      <c r="M584" s="415"/>
      <c r="N584" s="595"/>
    </row>
    <row r="585" spans="1:14" s="61" customFormat="1" ht="14.25" customHeight="1">
      <c r="A585" s="115"/>
      <c r="B585" s="52" t="s">
        <v>114</v>
      </c>
      <c r="C585" s="43" t="s">
        <v>115</v>
      </c>
      <c r="D585" s="284">
        <v>37201</v>
      </c>
      <c r="E585" s="415">
        <v>27901</v>
      </c>
      <c r="F585" s="539">
        <f t="shared" si="90"/>
        <v>0.7500067202494557</v>
      </c>
      <c r="G585" s="549">
        <f t="shared" si="98"/>
        <v>0.0015539559911364703</v>
      </c>
      <c r="H585" s="415">
        <f t="shared" si="92"/>
        <v>27901</v>
      </c>
      <c r="I585" s="409"/>
      <c r="J585" s="409"/>
      <c r="K585" s="412"/>
      <c r="L585" s="415"/>
      <c r="M585" s="415"/>
      <c r="N585" s="595"/>
    </row>
    <row r="586" spans="1:14" s="61" customFormat="1" ht="15.75" customHeight="1">
      <c r="A586" s="115"/>
      <c r="B586" s="52" t="s">
        <v>130</v>
      </c>
      <c r="C586" s="43" t="s">
        <v>131</v>
      </c>
      <c r="D586" s="284">
        <v>3300</v>
      </c>
      <c r="E586" s="415">
        <v>1566</v>
      </c>
      <c r="F586" s="539">
        <f t="shared" si="90"/>
        <v>0.47454545454545455</v>
      </c>
      <c r="G586" s="549">
        <f t="shared" si="98"/>
        <v>8.721891982795285E-05</v>
      </c>
      <c r="H586" s="415">
        <f t="shared" si="92"/>
        <v>1566</v>
      </c>
      <c r="I586" s="409"/>
      <c r="J586" s="409"/>
      <c r="K586" s="412"/>
      <c r="L586" s="415"/>
      <c r="M586" s="415"/>
      <c r="N586" s="595"/>
    </row>
    <row r="587" spans="1:14" s="61" customFormat="1" ht="15.75" customHeight="1">
      <c r="A587" s="115"/>
      <c r="B587" s="52" t="s">
        <v>249</v>
      </c>
      <c r="C587" s="44" t="s">
        <v>250</v>
      </c>
      <c r="D587" s="284">
        <v>2700</v>
      </c>
      <c r="E587" s="415">
        <v>2150.64</v>
      </c>
      <c r="F587" s="539">
        <f t="shared" si="90"/>
        <v>0.7965333333333333</v>
      </c>
      <c r="G587" s="549">
        <f t="shared" si="98"/>
        <v>0.00011978064989705525</v>
      </c>
      <c r="H587" s="415">
        <f t="shared" si="92"/>
        <v>2150.64</v>
      </c>
      <c r="I587" s="409"/>
      <c r="J587" s="409"/>
      <c r="K587" s="412"/>
      <c r="L587" s="415"/>
      <c r="M587" s="415"/>
      <c r="N587" s="595"/>
    </row>
    <row r="588" spans="1:14" s="61" customFormat="1" ht="15.75" customHeight="1">
      <c r="A588" s="115"/>
      <c r="B588" s="52" t="s">
        <v>409</v>
      </c>
      <c r="C588" s="44" t="s">
        <v>2</v>
      </c>
      <c r="D588" s="284">
        <v>2500</v>
      </c>
      <c r="E588" s="415">
        <v>470</v>
      </c>
      <c r="F588" s="539">
        <f t="shared" si="90"/>
        <v>0.188</v>
      </c>
      <c r="G588" s="549">
        <f t="shared" si="98"/>
        <v>2.617681501860654E-05</v>
      </c>
      <c r="H588" s="415">
        <f t="shared" si="92"/>
        <v>470</v>
      </c>
      <c r="I588" s="409"/>
      <c r="J588" s="409"/>
      <c r="K588" s="412"/>
      <c r="L588" s="415"/>
      <c r="M588" s="415"/>
      <c r="N588" s="595"/>
    </row>
    <row r="589" spans="1:14" s="61" customFormat="1" ht="15.75" customHeight="1">
      <c r="A589" s="115"/>
      <c r="B589" s="52" t="s">
        <v>132</v>
      </c>
      <c r="C589" s="44" t="s">
        <v>726</v>
      </c>
      <c r="D589" s="284">
        <v>250000</v>
      </c>
      <c r="E589" s="415">
        <v>18300</v>
      </c>
      <c r="F589" s="539">
        <f t="shared" si="90"/>
        <v>0.0732</v>
      </c>
      <c r="G589" s="549">
        <f t="shared" si="98"/>
        <v>0.0010192249251925526</v>
      </c>
      <c r="H589" s="415"/>
      <c r="I589" s="409"/>
      <c r="J589" s="409"/>
      <c r="K589" s="412"/>
      <c r="L589" s="415"/>
      <c r="M589" s="415"/>
      <c r="N589" s="597">
        <f>E589</f>
        <v>18300</v>
      </c>
    </row>
    <row r="590" spans="1:14" s="61" customFormat="1" ht="15.75" customHeight="1">
      <c r="A590" s="589" t="s">
        <v>349</v>
      </c>
      <c r="B590" s="664"/>
      <c r="C590" s="592" t="s">
        <v>227</v>
      </c>
      <c r="D590" s="665">
        <f>SUM(D591:D614)</f>
        <v>484340</v>
      </c>
      <c r="E590" s="666">
        <f>SUM(E591:E614)</f>
        <v>287596.75000000006</v>
      </c>
      <c r="F590" s="575">
        <f t="shared" si="90"/>
        <v>0.5937910352231904</v>
      </c>
      <c r="G590" s="575">
        <f aca="true" t="shared" si="100" ref="G590:G614">E590/$E$695</f>
        <v>0.01601780196745198</v>
      </c>
      <c r="H590" s="666">
        <f>SUM(H591:H614)</f>
        <v>287596.75000000006</v>
      </c>
      <c r="I590" s="666">
        <f aca="true" t="shared" si="101" ref="I590:N590">SUM(I591:I614)</f>
        <v>177386.68</v>
      </c>
      <c r="J590" s="666">
        <f t="shared" si="101"/>
        <v>18680.460000000003</v>
      </c>
      <c r="K590" s="666">
        <f t="shared" si="101"/>
        <v>0</v>
      </c>
      <c r="L590" s="666">
        <f t="shared" si="101"/>
        <v>0</v>
      </c>
      <c r="M590" s="666">
        <f t="shared" si="101"/>
        <v>0</v>
      </c>
      <c r="N590" s="666">
        <f t="shared" si="101"/>
        <v>0</v>
      </c>
    </row>
    <row r="591" spans="1:14" s="61" customFormat="1" ht="15.75" customHeight="1">
      <c r="A591" s="115"/>
      <c r="B591" s="52" t="s">
        <v>727</v>
      </c>
      <c r="C591" s="43" t="s">
        <v>390</v>
      </c>
      <c r="D591" s="284">
        <v>7604</v>
      </c>
      <c r="E591" s="415">
        <v>0</v>
      </c>
      <c r="F591" s="539">
        <f t="shared" si="90"/>
        <v>0</v>
      </c>
      <c r="G591" s="549">
        <f t="shared" si="100"/>
        <v>0</v>
      </c>
      <c r="H591" s="415">
        <f>E591</f>
        <v>0</v>
      </c>
      <c r="I591" s="409"/>
      <c r="J591" s="409"/>
      <c r="K591" s="412"/>
      <c r="L591" s="415"/>
      <c r="M591" s="415"/>
      <c r="N591" s="595"/>
    </row>
    <row r="592" spans="1:14" s="61" customFormat="1" ht="15.75" customHeight="1">
      <c r="A592" s="115"/>
      <c r="B592" s="52" t="s">
        <v>400</v>
      </c>
      <c r="C592" s="43" t="s">
        <v>902</v>
      </c>
      <c r="D592" s="284">
        <v>24978</v>
      </c>
      <c r="E592" s="415">
        <v>21221.1</v>
      </c>
      <c r="F592" s="539">
        <f t="shared" si="90"/>
        <v>0.8495916406437665</v>
      </c>
      <c r="G592" s="549">
        <f t="shared" si="100"/>
        <v>0.0011819166153007473</v>
      </c>
      <c r="H592" s="415">
        <f aca="true" t="shared" si="102" ref="H592:H614">E592</f>
        <v>21221.1</v>
      </c>
      <c r="I592" s="409">
        <f>H592</f>
        <v>21221.1</v>
      </c>
      <c r="J592" s="409"/>
      <c r="K592" s="412"/>
      <c r="L592" s="415"/>
      <c r="M592" s="415"/>
      <c r="N592" s="595"/>
    </row>
    <row r="593" spans="1:14" s="61" customFormat="1" ht="15.75" customHeight="1">
      <c r="A593" s="115"/>
      <c r="B593" s="52" t="s">
        <v>728</v>
      </c>
      <c r="C593" s="43" t="s">
        <v>902</v>
      </c>
      <c r="D593" s="284">
        <v>4408</v>
      </c>
      <c r="E593" s="415">
        <v>3744.9</v>
      </c>
      <c r="F593" s="539">
        <f t="shared" si="90"/>
        <v>0.8495689655172414</v>
      </c>
      <c r="G593" s="549">
        <f t="shared" si="100"/>
        <v>0.0002085735203471907</v>
      </c>
      <c r="H593" s="415">
        <f t="shared" si="102"/>
        <v>3744.9</v>
      </c>
      <c r="I593" s="409">
        <f>H593</f>
        <v>3744.9</v>
      </c>
      <c r="J593" s="409"/>
      <c r="K593" s="412"/>
      <c r="L593" s="415"/>
      <c r="M593" s="415"/>
      <c r="N593" s="595"/>
    </row>
    <row r="594" spans="1:14" s="61" customFormat="1" ht="15.75" customHeight="1">
      <c r="A594" s="115"/>
      <c r="B594" s="52" t="s">
        <v>401</v>
      </c>
      <c r="C594" s="43" t="s">
        <v>225</v>
      </c>
      <c r="D594" s="284">
        <v>17359</v>
      </c>
      <c r="E594" s="415">
        <v>13681.06</v>
      </c>
      <c r="F594" s="539">
        <f t="shared" si="90"/>
        <v>0.7881248919868655</v>
      </c>
      <c r="G594" s="549">
        <f t="shared" si="100"/>
        <v>0.0007619714401669301</v>
      </c>
      <c r="H594" s="415">
        <f t="shared" si="102"/>
        <v>13681.06</v>
      </c>
      <c r="I594" s="409"/>
      <c r="J594" s="409">
        <f>H594</f>
        <v>13681.06</v>
      </c>
      <c r="K594" s="412"/>
      <c r="L594" s="415"/>
      <c r="M594" s="415"/>
      <c r="N594" s="595"/>
    </row>
    <row r="595" spans="1:14" s="61" customFormat="1" ht="15.75" customHeight="1">
      <c r="A595" s="115"/>
      <c r="B595" s="52" t="s">
        <v>708</v>
      </c>
      <c r="C595" s="43" t="s">
        <v>225</v>
      </c>
      <c r="D595" s="284">
        <v>2821</v>
      </c>
      <c r="E595" s="415">
        <v>2414.32</v>
      </c>
      <c r="F595" s="539">
        <f t="shared" si="90"/>
        <v>0.855838355193194</v>
      </c>
      <c r="G595" s="549">
        <f t="shared" si="100"/>
        <v>0.00013446640007600455</v>
      </c>
      <c r="H595" s="415">
        <f t="shared" si="102"/>
        <v>2414.32</v>
      </c>
      <c r="I595" s="409"/>
      <c r="J595" s="409">
        <f>H595</f>
        <v>2414.32</v>
      </c>
      <c r="K595" s="412"/>
      <c r="L595" s="415"/>
      <c r="M595" s="415"/>
      <c r="N595" s="595"/>
    </row>
    <row r="596" spans="1:14" s="61" customFormat="1" ht="15.75" customHeight="1">
      <c r="A596" s="580"/>
      <c r="B596" s="52" t="s">
        <v>402</v>
      </c>
      <c r="C596" s="43" t="s">
        <v>101</v>
      </c>
      <c r="D596" s="284">
        <v>2787</v>
      </c>
      <c r="E596" s="415">
        <v>2197.34</v>
      </c>
      <c r="F596" s="539">
        <f t="shared" si="90"/>
        <v>0.7884248295658415</v>
      </c>
      <c r="G596" s="549">
        <f t="shared" si="100"/>
        <v>0.0001223816227935849</v>
      </c>
      <c r="H596" s="415">
        <f t="shared" si="102"/>
        <v>2197.34</v>
      </c>
      <c r="I596" s="409"/>
      <c r="J596" s="409">
        <f>H596</f>
        <v>2197.34</v>
      </c>
      <c r="K596" s="412"/>
      <c r="L596" s="415"/>
      <c r="M596" s="415"/>
      <c r="N596" s="595"/>
    </row>
    <row r="597" spans="1:14" s="61" customFormat="1" ht="15.75" customHeight="1">
      <c r="A597" s="580"/>
      <c r="B597" s="52" t="s">
        <v>709</v>
      </c>
      <c r="C597" s="43" t="s">
        <v>101</v>
      </c>
      <c r="D597" s="284">
        <v>453</v>
      </c>
      <c r="E597" s="415">
        <v>387.74</v>
      </c>
      <c r="F597" s="539">
        <f t="shared" si="90"/>
        <v>0.8559381898454747</v>
      </c>
      <c r="G597" s="549">
        <f t="shared" si="100"/>
        <v>2.159531543683936E-05</v>
      </c>
      <c r="H597" s="415">
        <f t="shared" si="102"/>
        <v>387.74</v>
      </c>
      <c r="I597" s="409"/>
      <c r="J597" s="409">
        <f>H597</f>
        <v>387.74</v>
      </c>
      <c r="K597" s="412"/>
      <c r="L597" s="415"/>
      <c r="M597" s="415"/>
      <c r="N597" s="595"/>
    </row>
    <row r="598" spans="1:14" s="61" customFormat="1" ht="15.75" customHeight="1">
      <c r="A598" s="115"/>
      <c r="B598" s="52" t="s">
        <v>481</v>
      </c>
      <c r="C598" s="43" t="s">
        <v>840</v>
      </c>
      <c r="D598" s="284">
        <v>159943</v>
      </c>
      <c r="E598" s="415">
        <v>129557.61</v>
      </c>
      <c r="F598" s="539">
        <f t="shared" si="90"/>
        <v>0.8100236334194056</v>
      </c>
      <c r="G598" s="549">
        <f t="shared" si="100"/>
        <v>0.00721575657706972</v>
      </c>
      <c r="H598" s="415">
        <f t="shared" si="102"/>
        <v>129557.61</v>
      </c>
      <c r="I598" s="409">
        <f>H598</f>
        <v>129557.61</v>
      </c>
      <c r="J598" s="409"/>
      <c r="K598" s="412"/>
      <c r="L598" s="415"/>
      <c r="M598" s="415"/>
      <c r="N598" s="595"/>
    </row>
    <row r="599" spans="1:14" s="61" customFormat="1" ht="15.75" customHeight="1">
      <c r="A599" s="115"/>
      <c r="B599" s="52" t="s">
        <v>710</v>
      </c>
      <c r="C599" s="43" t="s">
        <v>840</v>
      </c>
      <c r="D599" s="284">
        <v>26590</v>
      </c>
      <c r="E599" s="415">
        <v>22863.07</v>
      </c>
      <c r="F599" s="539">
        <f t="shared" si="90"/>
        <v>0.8598371568258744</v>
      </c>
      <c r="G599" s="549">
        <f t="shared" si="100"/>
        <v>0.0012733667109520268</v>
      </c>
      <c r="H599" s="415">
        <f t="shared" si="102"/>
        <v>22863.07</v>
      </c>
      <c r="I599" s="409">
        <f>H599</f>
        <v>22863.07</v>
      </c>
      <c r="J599" s="409"/>
      <c r="K599" s="412"/>
      <c r="L599" s="415"/>
      <c r="M599" s="415"/>
      <c r="N599" s="595"/>
    </row>
    <row r="600" spans="1:14" s="61" customFormat="1" ht="15.75" customHeight="1">
      <c r="A600" s="115"/>
      <c r="B600" s="799" t="s">
        <v>482</v>
      </c>
      <c r="C600" s="800" t="s">
        <v>281</v>
      </c>
      <c r="D600" s="284">
        <v>21462</v>
      </c>
      <c r="E600" s="415">
        <v>3084.48</v>
      </c>
      <c r="F600" s="539">
        <f t="shared" si="90"/>
        <v>0.14371819960861057</v>
      </c>
      <c r="G600" s="549">
        <f t="shared" si="100"/>
        <v>0.00017179119657147128</v>
      </c>
      <c r="H600" s="415">
        <f t="shared" si="102"/>
        <v>3084.48</v>
      </c>
      <c r="I600" s="409"/>
      <c r="J600" s="409"/>
      <c r="K600" s="412"/>
      <c r="L600" s="415"/>
      <c r="M600" s="415"/>
      <c r="N600" s="595"/>
    </row>
    <row r="601" spans="1:14" s="61" customFormat="1" ht="15.75" customHeight="1">
      <c r="A601" s="115"/>
      <c r="B601" s="801">
        <v>4219</v>
      </c>
      <c r="C601" s="800" t="s">
        <v>281</v>
      </c>
      <c r="D601" s="284">
        <v>1540</v>
      </c>
      <c r="E601" s="415">
        <v>544.32</v>
      </c>
      <c r="F601" s="539">
        <f t="shared" si="90"/>
        <v>0.35345454545454547</v>
      </c>
      <c r="G601" s="549">
        <f t="shared" si="100"/>
        <v>3.031609351261258E-05</v>
      </c>
      <c r="H601" s="415">
        <f t="shared" si="102"/>
        <v>544.32</v>
      </c>
      <c r="I601" s="409"/>
      <c r="J601" s="409"/>
      <c r="K601" s="412"/>
      <c r="L601" s="415"/>
      <c r="M601" s="415"/>
      <c r="N601" s="595"/>
    </row>
    <row r="602" spans="1:14" s="61" customFormat="1" ht="15.75" customHeight="1">
      <c r="A602" s="115"/>
      <c r="B602" s="801" t="s">
        <v>733</v>
      </c>
      <c r="C602" s="800" t="s">
        <v>232</v>
      </c>
      <c r="D602" s="284">
        <v>4301</v>
      </c>
      <c r="E602" s="415">
        <v>2643.5</v>
      </c>
      <c r="F602" s="539">
        <f t="shared" si="90"/>
        <v>0.6146245059288538</v>
      </c>
      <c r="G602" s="549">
        <f t="shared" si="100"/>
        <v>0.00014723066064188593</v>
      </c>
      <c r="H602" s="415">
        <f t="shared" si="102"/>
        <v>2643.5</v>
      </c>
      <c r="I602" s="409"/>
      <c r="J602" s="409"/>
      <c r="K602" s="412"/>
      <c r="L602" s="415"/>
      <c r="M602" s="415"/>
      <c r="N602" s="595"/>
    </row>
    <row r="603" spans="1:14" s="61" customFormat="1" ht="15.75" customHeight="1">
      <c r="A603" s="115"/>
      <c r="B603" s="801" t="s">
        <v>734</v>
      </c>
      <c r="C603" s="800" t="s">
        <v>232</v>
      </c>
      <c r="D603" s="284">
        <v>759</v>
      </c>
      <c r="E603" s="415">
        <v>466.5</v>
      </c>
      <c r="F603" s="539">
        <f t="shared" si="90"/>
        <v>0.6146245059288538</v>
      </c>
      <c r="G603" s="549">
        <f t="shared" si="100"/>
        <v>2.5981881289744575E-05</v>
      </c>
      <c r="H603" s="415">
        <f t="shared" si="102"/>
        <v>466.5</v>
      </c>
      <c r="I603" s="409"/>
      <c r="J603" s="409"/>
      <c r="K603" s="412"/>
      <c r="L603" s="415"/>
      <c r="M603" s="415"/>
      <c r="N603" s="595"/>
    </row>
    <row r="604" spans="1:14" s="61" customFormat="1" ht="15.75" customHeight="1">
      <c r="A604" s="115"/>
      <c r="B604" s="52" t="s">
        <v>483</v>
      </c>
      <c r="C604" s="43" t="s">
        <v>246</v>
      </c>
      <c r="D604" s="284">
        <v>168583</v>
      </c>
      <c r="E604" s="415">
        <v>65154.91</v>
      </c>
      <c r="F604" s="539">
        <f t="shared" si="90"/>
        <v>0.3864856480190767</v>
      </c>
      <c r="G604" s="549">
        <f t="shared" si="100"/>
        <v>0.003628825588561612</v>
      </c>
      <c r="H604" s="415">
        <f t="shared" si="102"/>
        <v>65154.91</v>
      </c>
      <c r="I604" s="409"/>
      <c r="J604" s="409"/>
      <c r="K604" s="412"/>
      <c r="L604" s="415"/>
      <c r="M604" s="415"/>
      <c r="N604" s="595"/>
    </row>
    <row r="605" spans="1:14" s="61" customFormat="1" ht="15.75" customHeight="1">
      <c r="A605" s="115"/>
      <c r="B605" s="52" t="s">
        <v>714</v>
      </c>
      <c r="C605" s="43" t="s">
        <v>246</v>
      </c>
      <c r="D605" s="284">
        <v>26485</v>
      </c>
      <c r="E605" s="415">
        <v>11497.94</v>
      </c>
      <c r="F605" s="539">
        <f t="shared" si="90"/>
        <v>0.43413026241268643</v>
      </c>
      <c r="G605" s="549">
        <f t="shared" si="100"/>
        <v>0.0006403818052660359</v>
      </c>
      <c r="H605" s="415">
        <f t="shared" si="102"/>
        <v>11497.94</v>
      </c>
      <c r="I605" s="409"/>
      <c r="J605" s="409"/>
      <c r="K605" s="412"/>
      <c r="L605" s="415"/>
      <c r="M605" s="415"/>
      <c r="N605" s="595"/>
    </row>
    <row r="606" spans="1:14" s="61" customFormat="1" ht="15.75" customHeight="1">
      <c r="A606" s="115"/>
      <c r="B606" s="52" t="s">
        <v>468</v>
      </c>
      <c r="C606" s="43" t="s">
        <v>412</v>
      </c>
      <c r="D606" s="284">
        <v>1521</v>
      </c>
      <c r="E606" s="415">
        <v>550.33</v>
      </c>
      <c r="F606" s="539">
        <f t="shared" si="90"/>
        <v>0.36182117028270877</v>
      </c>
      <c r="G606" s="549">
        <f t="shared" si="100"/>
        <v>3.0650822572744124E-05</v>
      </c>
      <c r="H606" s="415">
        <f t="shared" si="102"/>
        <v>550.33</v>
      </c>
      <c r="I606" s="409"/>
      <c r="J606" s="409"/>
      <c r="K606" s="412"/>
      <c r="L606" s="415"/>
      <c r="M606" s="415"/>
      <c r="N606" s="595"/>
    </row>
    <row r="607" spans="1:14" s="61" customFormat="1" ht="15.75" customHeight="1">
      <c r="A607" s="115"/>
      <c r="B607" s="52" t="s">
        <v>732</v>
      </c>
      <c r="C607" s="43" t="s">
        <v>412</v>
      </c>
      <c r="D607" s="284">
        <v>161</v>
      </c>
      <c r="E607" s="415">
        <v>97.12</v>
      </c>
      <c r="F607" s="539">
        <f t="shared" si="90"/>
        <v>0.6032298136645963</v>
      </c>
      <c r="G607" s="549">
        <f t="shared" si="100"/>
        <v>5.409132499163973E-06</v>
      </c>
      <c r="H607" s="415">
        <f t="shared" si="102"/>
        <v>97.12</v>
      </c>
      <c r="I607" s="409"/>
      <c r="J607" s="409"/>
      <c r="K607" s="412"/>
      <c r="L607" s="415"/>
      <c r="M607" s="415"/>
      <c r="N607" s="595"/>
    </row>
    <row r="608" spans="1:14" s="61" customFormat="1" ht="15.75" customHeight="1">
      <c r="A608" s="115"/>
      <c r="B608" s="52" t="s">
        <v>731</v>
      </c>
      <c r="C608" s="43" t="s">
        <v>735</v>
      </c>
      <c r="D608" s="284">
        <v>2738</v>
      </c>
      <c r="E608" s="415">
        <v>2053.26</v>
      </c>
      <c r="F608" s="539">
        <f t="shared" si="90"/>
        <v>0.7499123447772097</v>
      </c>
      <c r="G608" s="549">
        <f t="shared" si="100"/>
        <v>0.0001143570366066044</v>
      </c>
      <c r="H608" s="415">
        <f t="shared" si="102"/>
        <v>2053.26</v>
      </c>
      <c r="I608" s="409"/>
      <c r="J608" s="409"/>
      <c r="K608" s="412"/>
      <c r="L608" s="415"/>
      <c r="M608" s="415"/>
      <c r="N608" s="595"/>
    </row>
    <row r="609" spans="1:14" s="61" customFormat="1" ht="15.75" customHeight="1">
      <c r="A609" s="115"/>
      <c r="B609" s="52" t="s">
        <v>730</v>
      </c>
      <c r="C609" s="43" t="s">
        <v>735</v>
      </c>
      <c r="D609" s="284">
        <v>483</v>
      </c>
      <c r="E609" s="415">
        <v>362.34</v>
      </c>
      <c r="F609" s="539">
        <f t="shared" si="90"/>
        <v>0.7501863354037267</v>
      </c>
      <c r="G609" s="549">
        <f t="shared" si="100"/>
        <v>2.0180653518812538E-05</v>
      </c>
      <c r="H609" s="415">
        <f t="shared" si="102"/>
        <v>362.34</v>
      </c>
      <c r="I609" s="409"/>
      <c r="J609" s="409"/>
      <c r="K609" s="412"/>
      <c r="L609" s="415"/>
      <c r="M609" s="415"/>
      <c r="N609" s="595"/>
    </row>
    <row r="610" spans="1:14" s="61" customFormat="1" ht="15.75" customHeight="1">
      <c r="A610" s="115"/>
      <c r="B610" s="52" t="s">
        <v>422</v>
      </c>
      <c r="C610" s="43" t="s">
        <v>413</v>
      </c>
      <c r="D610" s="284">
        <v>663</v>
      </c>
      <c r="E610" s="415">
        <v>648.81</v>
      </c>
      <c r="F610" s="539">
        <f t="shared" si="90"/>
        <v>0.9785972850678732</v>
      </c>
      <c r="G610" s="549">
        <f t="shared" si="100"/>
        <v>3.613570074940874E-05</v>
      </c>
      <c r="H610" s="415">
        <f t="shared" si="102"/>
        <v>648.81</v>
      </c>
      <c r="I610" s="409"/>
      <c r="J610" s="409"/>
      <c r="K610" s="412"/>
      <c r="L610" s="415"/>
      <c r="M610" s="415"/>
      <c r="N610" s="595"/>
    </row>
    <row r="611" spans="1:14" s="61" customFormat="1" ht="15.75" customHeight="1">
      <c r="A611" s="115"/>
      <c r="B611" s="52" t="s">
        <v>717</v>
      </c>
      <c r="C611" s="43" t="s">
        <v>413</v>
      </c>
      <c r="D611" s="284">
        <v>117</v>
      </c>
      <c r="E611" s="415">
        <v>114.49</v>
      </c>
      <c r="F611" s="539">
        <f t="shared" si="90"/>
        <v>0.9785470085470085</v>
      </c>
      <c r="G611" s="549">
        <f t="shared" si="100"/>
        <v>6.376560747830346E-06</v>
      </c>
      <c r="H611" s="415">
        <f t="shared" si="102"/>
        <v>114.49</v>
      </c>
      <c r="I611" s="409"/>
      <c r="J611" s="409"/>
      <c r="K611" s="412"/>
      <c r="L611" s="415"/>
      <c r="M611" s="415"/>
      <c r="N611" s="595"/>
    </row>
    <row r="612" spans="1:14" s="61" customFormat="1" ht="15.75" customHeight="1">
      <c r="A612" s="115"/>
      <c r="B612" s="52" t="s">
        <v>469</v>
      </c>
      <c r="C612" s="43" t="s">
        <v>1067</v>
      </c>
      <c r="D612" s="284">
        <v>7348</v>
      </c>
      <c r="E612" s="415">
        <v>3664.86</v>
      </c>
      <c r="F612" s="539">
        <f t="shared" si="90"/>
        <v>0.4987561241154056</v>
      </c>
      <c r="G612" s="549">
        <f t="shared" si="100"/>
        <v>0.0002041156644448731</v>
      </c>
      <c r="H612" s="415">
        <f t="shared" si="102"/>
        <v>3664.86</v>
      </c>
      <c r="I612" s="409"/>
      <c r="J612" s="409"/>
      <c r="K612" s="412"/>
      <c r="L612" s="415"/>
      <c r="M612" s="415"/>
      <c r="N612" s="595"/>
    </row>
    <row r="613" spans="1:14" s="61" customFormat="1" ht="15.75" customHeight="1">
      <c r="A613" s="115"/>
      <c r="B613" s="52" t="s">
        <v>729</v>
      </c>
      <c r="C613" s="43" t="s">
        <v>1067</v>
      </c>
      <c r="D613" s="284">
        <v>1236</v>
      </c>
      <c r="E613" s="415">
        <v>646.74</v>
      </c>
      <c r="F613" s="539">
        <f t="shared" si="90"/>
        <v>0.5232524271844661</v>
      </c>
      <c r="G613" s="549">
        <f t="shared" si="100"/>
        <v>3.602041137262467E-05</v>
      </c>
      <c r="H613" s="415">
        <f t="shared" si="102"/>
        <v>646.74</v>
      </c>
      <c r="I613" s="409"/>
      <c r="J613" s="409"/>
      <c r="K613" s="412"/>
      <c r="L613" s="415"/>
      <c r="M613" s="415"/>
      <c r="N613" s="595"/>
    </row>
    <row r="614" spans="1:14" s="61" customFormat="1" ht="15.75" customHeight="1">
      <c r="A614" s="115"/>
      <c r="B614" s="52" t="s">
        <v>597</v>
      </c>
      <c r="C614" s="43"/>
      <c r="D614" s="284"/>
      <c r="E614" s="415">
        <v>0.01</v>
      </c>
      <c r="F614" s="539">
        <v>0</v>
      </c>
      <c r="G614" s="549">
        <f t="shared" si="100"/>
        <v>5.569535110341817E-10</v>
      </c>
      <c r="H614" s="415">
        <f t="shared" si="102"/>
        <v>0.01</v>
      </c>
      <c r="I614" s="409"/>
      <c r="J614" s="409"/>
      <c r="K614" s="412"/>
      <c r="L614" s="415"/>
      <c r="M614" s="415"/>
      <c r="N614" s="595"/>
    </row>
    <row r="615" spans="1:14" s="60" customFormat="1" ht="27.75" customHeight="1">
      <c r="A615" s="128" t="s">
        <v>426</v>
      </c>
      <c r="B615" s="132"/>
      <c r="C615" s="76" t="s">
        <v>427</v>
      </c>
      <c r="D615" s="159">
        <f>D616+D634+D654+D670+D674+D676+D668</f>
        <v>2577457</v>
      </c>
      <c r="E615" s="408">
        <f>E616+E634+E654+E670+E674+E676+E668</f>
        <v>1328637.15</v>
      </c>
      <c r="F615" s="674">
        <f t="shared" si="90"/>
        <v>0.5154837306694156</v>
      </c>
      <c r="G615" s="674">
        <f aca="true" t="shared" si="103" ref="G615:G646">E615/$E$695</f>
        <v>0.07399891255829487</v>
      </c>
      <c r="H615" s="417">
        <f aca="true" t="shared" si="104" ref="H615:N615">H616+H634+H654+H670+H674+H676+H668</f>
        <v>1328637.15</v>
      </c>
      <c r="I615" s="417">
        <f t="shared" si="104"/>
        <v>870814.79</v>
      </c>
      <c r="J615" s="417">
        <f t="shared" si="104"/>
        <v>155759.02</v>
      </c>
      <c r="K615" s="417">
        <f t="shared" si="104"/>
        <v>48120</v>
      </c>
      <c r="L615" s="417">
        <f t="shared" si="104"/>
        <v>0</v>
      </c>
      <c r="M615" s="417">
        <f t="shared" si="104"/>
        <v>0</v>
      </c>
      <c r="N615" s="418">
        <f t="shared" si="104"/>
        <v>0</v>
      </c>
    </row>
    <row r="616" spans="1:14" s="61" customFormat="1" ht="24.75" customHeight="1">
      <c r="A616" s="221" t="s">
        <v>428</v>
      </c>
      <c r="B616" s="135"/>
      <c r="C616" s="89" t="s">
        <v>429</v>
      </c>
      <c r="D616" s="283">
        <f>SUM(D617:D633)</f>
        <v>1015006</v>
      </c>
      <c r="E616" s="407">
        <f>SUM(E617:E633)</f>
        <v>534166.5800000001</v>
      </c>
      <c r="F616" s="575">
        <f t="shared" si="90"/>
        <v>0.5262693816588278</v>
      </c>
      <c r="G616" s="575">
        <f t="shared" si="103"/>
        <v>0.029750595220812113</v>
      </c>
      <c r="H616" s="410">
        <f t="shared" si="92"/>
        <v>534166.5800000001</v>
      </c>
      <c r="I616" s="410">
        <f aca="true" t="shared" si="105" ref="I616:N616">SUM(I617:I633)</f>
        <v>383273.63</v>
      </c>
      <c r="J616" s="410">
        <f t="shared" si="105"/>
        <v>68824.92</v>
      </c>
      <c r="K616" s="410">
        <f t="shared" si="105"/>
        <v>0</v>
      </c>
      <c r="L616" s="410">
        <f t="shared" si="105"/>
        <v>0</v>
      </c>
      <c r="M616" s="407">
        <f t="shared" si="105"/>
        <v>0</v>
      </c>
      <c r="N616" s="411">
        <f t="shared" si="105"/>
        <v>0</v>
      </c>
    </row>
    <row r="617" spans="1:14" s="61" customFormat="1" ht="15" customHeight="1">
      <c r="A617" s="115"/>
      <c r="B617" s="52" t="s">
        <v>95</v>
      </c>
      <c r="C617" s="43" t="s">
        <v>902</v>
      </c>
      <c r="D617" s="102">
        <v>610384</v>
      </c>
      <c r="E617" s="409">
        <v>330200.92</v>
      </c>
      <c r="F617" s="539">
        <f t="shared" si="90"/>
        <v>0.5409724370232509</v>
      </c>
      <c r="G617" s="549">
        <f t="shared" si="103"/>
        <v>0.018390656174071693</v>
      </c>
      <c r="H617" s="415">
        <f t="shared" si="92"/>
        <v>330200.92</v>
      </c>
      <c r="I617" s="409">
        <f>H617</f>
        <v>330200.92</v>
      </c>
      <c r="J617" s="412"/>
      <c r="K617" s="413"/>
      <c r="L617" s="415"/>
      <c r="M617" s="415"/>
      <c r="N617" s="595"/>
    </row>
    <row r="618" spans="1:14" s="61" customFormat="1" ht="16.5" customHeight="1">
      <c r="A618" s="115"/>
      <c r="B618" s="52" t="s">
        <v>98</v>
      </c>
      <c r="C618" s="43" t="s">
        <v>99</v>
      </c>
      <c r="D618" s="102">
        <v>53073</v>
      </c>
      <c r="E618" s="409">
        <v>53072.71</v>
      </c>
      <c r="F618" s="539">
        <f t="shared" si="90"/>
        <v>0.9999945358280105</v>
      </c>
      <c r="G618" s="549">
        <f t="shared" si="103"/>
        <v>0.0029559032174598923</v>
      </c>
      <c r="H618" s="415">
        <f t="shared" si="92"/>
        <v>53072.71</v>
      </c>
      <c r="I618" s="409">
        <f>H618</f>
        <v>53072.71</v>
      </c>
      <c r="J618" s="412"/>
      <c r="K618" s="413"/>
      <c r="L618" s="415"/>
      <c r="M618" s="415"/>
      <c r="N618" s="595"/>
    </row>
    <row r="619" spans="1:14" s="61" customFormat="1" ht="17.25" customHeight="1">
      <c r="A619" s="115"/>
      <c r="B619" s="123" t="s">
        <v>125</v>
      </c>
      <c r="C619" s="43" t="s">
        <v>225</v>
      </c>
      <c r="D619" s="102">
        <v>122601</v>
      </c>
      <c r="E619" s="409">
        <v>59546.23</v>
      </c>
      <c r="F619" s="539">
        <f t="shared" si="90"/>
        <v>0.4856912260095758</v>
      </c>
      <c r="G619" s="549">
        <f t="shared" si="103"/>
        <v>0.0033164481867348924</v>
      </c>
      <c r="H619" s="415">
        <f t="shared" si="92"/>
        <v>59546.23</v>
      </c>
      <c r="I619" s="409"/>
      <c r="J619" s="412">
        <f>H619</f>
        <v>59546.23</v>
      </c>
      <c r="K619" s="413"/>
      <c r="L619" s="415"/>
      <c r="M619" s="415"/>
      <c r="N619" s="595"/>
    </row>
    <row r="620" spans="1:14" s="61" customFormat="1" ht="15" customHeight="1">
      <c r="A620" s="115"/>
      <c r="B620" s="123" t="s">
        <v>100</v>
      </c>
      <c r="C620" s="43" t="s">
        <v>101</v>
      </c>
      <c r="D620" s="102">
        <v>19096</v>
      </c>
      <c r="E620" s="409">
        <v>9278.69</v>
      </c>
      <c r="F620" s="539">
        <f t="shared" si="90"/>
        <v>0.48589704650188525</v>
      </c>
      <c r="G620" s="549">
        <f t="shared" si="103"/>
        <v>0.0005167798973297751</v>
      </c>
      <c r="H620" s="415">
        <f t="shared" si="92"/>
        <v>9278.69</v>
      </c>
      <c r="I620" s="409"/>
      <c r="J620" s="412">
        <f>H620</f>
        <v>9278.69</v>
      </c>
      <c r="K620" s="413"/>
      <c r="L620" s="415"/>
      <c r="M620" s="415"/>
      <c r="N620" s="595"/>
    </row>
    <row r="621" spans="1:14" s="61" customFormat="1" ht="13.5" customHeight="1">
      <c r="A621" s="115"/>
      <c r="B621" s="123" t="s">
        <v>102</v>
      </c>
      <c r="C621" s="43" t="s">
        <v>281</v>
      </c>
      <c r="D621" s="102">
        <v>42601</v>
      </c>
      <c r="E621" s="409">
        <v>39048.85</v>
      </c>
      <c r="F621" s="539">
        <f t="shared" si="90"/>
        <v>0.9166181545034153</v>
      </c>
      <c r="G621" s="549">
        <f t="shared" si="103"/>
        <v>0.0021748394109347103</v>
      </c>
      <c r="H621" s="415">
        <f t="shared" si="92"/>
        <v>39048.85</v>
      </c>
      <c r="I621" s="409"/>
      <c r="J621" s="412"/>
      <c r="K621" s="413"/>
      <c r="L621" s="415"/>
      <c r="M621" s="415"/>
      <c r="N621" s="595"/>
    </row>
    <row r="622" spans="1:14" s="61" customFormat="1" ht="14.25" customHeight="1">
      <c r="A622" s="115"/>
      <c r="B622" s="123" t="s">
        <v>104</v>
      </c>
      <c r="C622" s="43" t="s">
        <v>244</v>
      </c>
      <c r="D622" s="102">
        <v>6720</v>
      </c>
      <c r="E622" s="409">
        <v>5728.15</v>
      </c>
      <c r="F622" s="539">
        <f t="shared" si="90"/>
        <v>0.8524032738095237</v>
      </c>
      <c r="G622" s="549">
        <f t="shared" si="103"/>
        <v>0.00031903132542304474</v>
      </c>
      <c r="H622" s="415">
        <f t="shared" si="92"/>
        <v>5728.15</v>
      </c>
      <c r="I622" s="409"/>
      <c r="J622" s="412"/>
      <c r="K622" s="413"/>
      <c r="L622" s="415"/>
      <c r="M622" s="415"/>
      <c r="N622" s="595"/>
    </row>
    <row r="623" spans="1:14" s="61" customFormat="1" ht="17.25" customHeight="1">
      <c r="A623" s="115"/>
      <c r="B623" s="123" t="s">
        <v>106</v>
      </c>
      <c r="C623" s="44" t="s">
        <v>245</v>
      </c>
      <c r="D623" s="102">
        <v>84000</v>
      </c>
      <c r="E623" s="409">
        <v>0</v>
      </c>
      <c r="F623" s="539">
        <f t="shared" si="90"/>
        <v>0</v>
      </c>
      <c r="G623" s="549">
        <f t="shared" si="103"/>
        <v>0</v>
      </c>
      <c r="H623" s="415">
        <f t="shared" si="92"/>
        <v>0</v>
      </c>
      <c r="I623" s="409"/>
      <c r="J623" s="412"/>
      <c r="K623" s="413"/>
      <c r="L623" s="415"/>
      <c r="M623" s="415"/>
      <c r="N623" s="595"/>
    </row>
    <row r="624" spans="1:14" s="61" customFormat="1" ht="15.75" customHeight="1">
      <c r="A624" s="115"/>
      <c r="B624" s="123" t="s">
        <v>231</v>
      </c>
      <c r="C624" s="43" t="s">
        <v>232</v>
      </c>
      <c r="D624" s="102">
        <v>1544</v>
      </c>
      <c r="E624" s="409">
        <v>0</v>
      </c>
      <c r="F624" s="539">
        <f t="shared" si="90"/>
        <v>0</v>
      </c>
      <c r="G624" s="549">
        <f t="shared" si="103"/>
        <v>0</v>
      </c>
      <c r="H624" s="415">
        <f t="shared" si="92"/>
        <v>0</v>
      </c>
      <c r="I624" s="409"/>
      <c r="J624" s="412"/>
      <c r="K624" s="413"/>
      <c r="L624" s="415"/>
      <c r="M624" s="415"/>
      <c r="N624" s="595"/>
    </row>
    <row r="625" spans="1:14" s="61" customFormat="1" ht="15" customHeight="1">
      <c r="A625" s="115"/>
      <c r="B625" s="123" t="s">
        <v>108</v>
      </c>
      <c r="C625" s="43" t="s">
        <v>246</v>
      </c>
      <c r="D625" s="102">
        <v>13536</v>
      </c>
      <c r="E625" s="409">
        <v>6173.03</v>
      </c>
      <c r="F625" s="539">
        <f t="shared" si="90"/>
        <v>0.45604536052009453</v>
      </c>
      <c r="G625" s="549">
        <f t="shared" si="103"/>
        <v>0.00034380907322193344</v>
      </c>
      <c r="H625" s="415">
        <f t="shared" si="92"/>
        <v>6173.03</v>
      </c>
      <c r="I625" s="409"/>
      <c r="J625" s="412"/>
      <c r="K625" s="413"/>
      <c r="L625" s="415"/>
      <c r="M625" s="415"/>
      <c r="N625" s="595"/>
    </row>
    <row r="626" spans="1:14" s="61" customFormat="1" ht="15" customHeight="1">
      <c r="A626" s="115"/>
      <c r="B626" s="123" t="s">
        <v>841</v>
      </c>
      <c r="C626" s="44" t="s">
        <v>842</v>
      </c>
      <c r="D626" s="102">
        <v>926</v>
      </c>
      <c r="E626" s="409">
        <v>0</v>
      </c>
      <c r="F626" s="539">
        <f t="shared" si="90"/>
        <v>0</v>
      </c>
      <c r="G626" s="549">
        <f t="shared" si="103"/>
        <v>0</v>
      </c>
      <c r="H626" s="415">
        <f t="shared" si="92"/>
        <v>0</v>
      </c>
      <c r="I626" s="409"/>
      <c r="J626" s="412"/>
      <c r="K626" s="413"/>
      <c r="L626" s="415"/>
      <c r="M626" s="415"/>
      <c r="N626" s="595"/>
    </row>
    <row r="627" spans="1:14" s="61" customFormat="1" ht="15" customHeight="1">
      <c r="A627" s="115"/>
      <c r="B627" s="123" t="s">
        <v>408</v>
      </c>
      <c r="C627" s="43" t="s">
        <v>412</v>
      </c>
      <c r="D627" s="102">
        <v>1029</v>
      </c>
      <c r="E627" s="409">
        <v>0</v>
      </c>
      <c r="F627" s="539">
        <f t="shared" si="90"/>
        <v>0</v>
      </c>
      <c r="G627" s="549">
        <f t="shared" si="103"/>
        <v>0</v>
      </c>
      <c r="H627" s="415">
        <f t="shared" si="92"/>
        <v>0</v>
      </c>
      <c r="I627" s="409"/>
      <c r="J627" s="412"/>
      <c r="K627" s="413"/>
      <c r="L627" s="415"/>
      <c r="M627" s="415"/>
      <c r="N627" s="595"/>
    </row>
    <row r="628" spans="1:14" s="61" customFormat="1" ht="15" customHeight="1">
      <c r="A628" s="115"/>
      <c r="B628" s="123" t="s">
        <v>110</v>
      </c>
      <c r="C628" s="43" t="s">
        <v>111</v>
      </c>
      <c r="D628" s="102">
        <v>3344</v>
      </c>
      <c r="E628" s="409">
        <v>0</v>
      </c>
      <c r="F628" s="539">
        <f t="shared" si="90"/>
        <v>0</v>
      </c>
      <c r="G628" s="549">
        <f t="shared" si="103"/>
        <v>0</v>
      </c>
      <c r="H628" s="415">
        <f t="shared" si="92"/>
        <v>0</v>
      </c>
      <c r="I628" s="409"/>
      <c r="J628" s="412"/>
      <c r="K628" s="413"/>
      <c r="L628" s="415"/>
      <c r="M628" s="415"/>
      <c r="N628" s="595"/>
    </row>
    <row r="629" spans="1:14" s="61" customFormat="1" ht="17.25" customHeight="1">
      <c r="A629" s="115"/>
      <c r="B629" s="123" t="s">
        <v>114</v>
      </c>
      <c r="C629" s="43" t="s">
        <v>115</v>
      </c>
      <c r="D629" s="102">
        <v>40918</v>
      </c>
      <c r="E629" s="409">
        <v>30688</v>
      </c>
      <c r="F629" s="539">
        <f t="shared" si="90"/>
        <v>0.7499877804389267</v>
      </c>
      <c r="G629" s="549">
        <f t="shared" si="103"/>
        <v>0.0017091789346616968</v>
      </c>
      <c r="H629" s="415">
        <f t="shared" si="92"/>
        <v>30688</v>
      </c>
      <c r="I629" s="409"/>
      <c r="J629" s="412"/>
      <c r="K629" s="413"/>
      <c r="L629" s="415"/>
      <c r="M629" s="415"/>
      <c r="N629" s="595"/>
    </row>
    <row r="630" spans="1:14" s="61" customFormat="1" ht="17.25" customHeight="1">
      <c r="A630" s="115"/>
      <c r="B630" s="123" t="s">
        <v>130</v>
      </c>
      <c r="C630" s="43" t="s">
        <v>131</v>
      </c>
      <c r="D630" s="102">
        <v>600</v>
      </c>
      <c r="E630" s="409">
        <v>430</v>
      </c>
      <c r="F630" s="539">
        <f aca="true" t="shared" si="106" ref="F630:F686">E630/D630</f>
        <v>0.7166666666666667</v>
      </c>
      <c r="G630" s="549">
        <f t="shared" si="103"/>
        <v>2.3949000974469814E-05</v>
      </c>
      <c r="H630" s="415">
        <f t="shared" si="92"/>
        <v>430</v>
      </c>
      <c r="I630" s="409"/>
      <c r="J630" s="412"/>
      <c r="K630" s="413"/>
      <c r="L630" s="415"/>
      <c r="M630" s="415"/>
      <c r="N630" s="595"/>
    </row>
    <row r="631" spans="1:14" s="61" customFormat="1" ht="16.5" customHeight="1">
      <c r="A631" s="115"/>
      <c r="B631" s="123" t="s">
        <v>249</v>
      </c>
      <c r="C631" s="44" t="s">
        <v>250</v>
      </c>
      <c r="D631" s="102">
        <v>12000</v>
      </c>
      <c r="E631" s="409">
        <v>0</v>
      </c>
      <c r="F631" s="539">
        <f t="shared" si="106"/>
        <v>0</v>
      </c>
      <c r="G631" s="549">
        <f t="shared" si="103"/>
        <v>0</v>
      </c>
      <c r="H631" s="415">
        <f t="shared" si="92"/>
        <v>0</v>
      </c>
      <c r="I631" s="409"/>
      <c r="J631" s="412"/>
      <c r="K631" s="413"/>
      <c r="L631" s="415"/>
      <c r="M631" s="415"/>
      <c r="N631" s="595"/>
    </row>
    <row r="632" spans="1:14" s="61" customFormat="1" ht="17.25" customHeight="1">
      <c r="A632" s="115"/>
      <c r="B632" s="123" t="s">
        <v>409</v>
      </c>
      <c r="C632" s="43" t="s">
        <v>1062</v>
      </c>
      <c r="D632" s="102">
        <v>1029</v>
      </c>
      <c r="E632" s="409">
        <v>0</v>
      </c>
      <c r="F632" s="539">
        <f t="shared" si="106"/>
        <v>0</v>
      </c>
      <c r="G632" s="549">
        <f t="shared" si="103"/>
        <v>0</v>
      </c>
      <c r="H632" s="415">
        <f t="shared" si="92"/>
        <v>0</v>
      </c>
      <c r="I632" s="409"/>
      <c r="J632" s="412"/>
      <c r="K632" s="413"/>
      <c r="L632" s="415"/>
      <c r="M632" s="415"/>
      <c r="N632" s="595"/>
    </row>
    <row r="633" spans="1:14" s="61" customFormat="1" ht="15" customHeight="1">
      <c r="A633" s="115"/>
      <c r="B633" s="133" t="s">
        <v>410</v>
      </c>
      <c r="C633" s="43" t="s">
        <v>413</v>
      </c>
      <c r="D633" s="102">
        <v>1605</v>
      </c>
      <c r="E633" s="409">
        <v>0</v>
      </c>
      <c r="F633" s="539">
        <f t="shared" si="106"/>
        <v>0</v>
      </c>
      <c r="G633" s="549">
        <f t="shared" si="103"/>
        <v>0</v>
      </c>
      <c r="H633" s="415">
        <f t="shared" si="92"/>
        <v>0</v>
      </c>
      <c r="I633" s="409"/>
      <c r="J633" s="412"/>
      <c r="K633" s="413"/>
      <c r="L633" s="415"/>
      <c r="M633" s="415"/>
      <c r="N633" s="595"/>
    </row>
    <row r="634" spans="1:14" s="61" customFormat="1" ht="16.5" customHeight="1">
      <c r="A634" s="221" t="s">
        <v>430</v>
      </c>
      <c r="B634" s="135"/>
      <c r="C634" s="89" t="s">
        <v>431</v>
      </c>
      <c r="D634" s="283">
        <f>SUM(D635:D653)</f>
        <v>559933</v>
      </c>
      <c r="E634" s="407">
        <f>SUM(E635:E653)</f>
        <v>302879.81</v>
      </c>
      <c r="F634" s="575">
        <f t="shared" si="106"/>
        <v>0.5409215209676872</v>
      </c>
      <c r="G634" s="575">
        <f t="shared" si="103"/>
        <v>0.016868997360086586</v>
      </c>
      <c r="H634" s="410">
        <f aca="true" t="shared" si="107" ref="H634:N634">SUM(H635:H653)</f>
        <v>302879.81</v>
      </c>
      <c r="I634" s="410">
        <f t="shared" si="107"/>
        <v>191301.77</v>
      </c>
      <c r="J634" s="410">
        <f t="shared" si="107"/>
        <v>33692.03</v>
      </c>
      <c r="K634" s="410">
        <f t="shared" si="107"/>
        <v>48120</v>
      </c>
      <c r="L634" s="410">
        <f t="shared" si="107"/>
        <v>0</v>
      </c>
      <c r="M634" s="410">
        <f t="shared" si="107"/>
        <v>0</v>
      </c>
      <c r="N634" s="422">
        <f t="shared" si="107"/>
        <v>0</v>
      </c>
    </row>
    <row r="635" spans="1:14" s="61" customFormat="1" ht="18" customHeight="1">
      <c r="A635" s="590"/>
      <c r="B635" s="122" t="s">
        <v>276</v>
      </c>
      <c r="C635" s="44" t="s">
        <v>670</v>
      </c>
      <c r="D635" s="286">
        <v>96247</v>
      </c>
      <c r="E635" s="419">
        <v>48120</v>
      </c>
      <c r="F635" s="549">
        <f t="shared" si="106"/>
        <v>0.499963635230189</v>
      </c>
      <c r="G635" s="549">
        <f t="shared" si="103"/>
        <v>0.002680060295096482</v>
      </c>
      <c r="H635" s="415">
        <f t="shared" si="92"/>
        <v>48120</v>
      </c>
      <c r="I635" s="419"/>
      <c r="J635" s="419"/>
      <c r="K635" s="419">
        <f>H635</f>
        <v>48120</v>
      </c>
      <c r="L635" s="419"/>
      <c r="M635" s="419"/>
      <c r="N635" s="681"/>
    </row>
    <row r="636" spans="1:14" s="61" customFormat="1" ht="18" customHeight="1">
      <c r="A636" s="590"/>
      <c r="B636" s="122" t="s">
        <v>938</v>
      </c>
      <c r="C636" s="44" t="s">
        <v>383</v>
      </c>
      <c r="D636" s="286">
        <v>440</v>
      </c>
      <c r="E636" s="419">
        <v>0</v>
      </c>
      <c r="F636" s="549">
        <f t="shared" si="106"/>
        <v>0</v>
      </c>
      <c r="G636" s="549">
        <f t="shared" si="103"/>
        <v>0</v>
      </c>
      <c r="H636" s="415">
        <f t="shared" si="92"/>
        <v>0</v>
      </c>
      <c r="I636" s="419"/>
      <c r="J636" s="419"/>
      <c r="K636" s="419"/>
      <c r="L636" s="419"/>
      <c r="M636" s="419"/>
      <c r="N636" s="681"/>
    </row>
    <row r="637" spans="1:14" s="61" customFormat="1" ht="20.25" customHeight="1">
      <c r="A637" s="115"/>
      <c r="B637" s="52" t="s">
        <v>95</v>
      </c>
      <c r="C637" s="43" t="s">
        <v>902</v>
      </c>
      <c r="D637" s="102">
        <v>315597</v>
      </c>
      <c r="E637" s="409">
        <v>164266.49</v>
      </c>
      <c r="F637" s="539">
        <f t="shared" si="106"/>
        <v>0.5204944597065244</v>
      </c>
      <c r="G637" s="549">
        <f t="shared" si="103"/>
        <v>0.009148879835076128</v>
      </c>
      <c r="H637" s="415">
        <f t="shared" si="92"/>
        <v>164266.49</v>
      </c>
      <c r="I637" s="409">
        <f>H637</f>
        <v>164266.49</v>
      </c>
      <c r="J637" s="412"/>
      <c r="K637" s="413"/>
      <c r="L637" s="415"/>
      <c r="M637" s="415"/>
      <c r="N637" s="595"/>
    </row>
    <row r="638" spans="1:14" s="61" customFormat="1" ht="16.5" customHeight="1">
      <c r="A638" s="115"/>
      <c r="B638" s="52" t="s">
        <v>98</v>
      </c>
      <c r="C638" s="43" t="s">
        <v>99</v>
      </c>
      <c r="D638" s="102">
        <v>26784</v>
      </c>
      <c r="E638" s="409">
        <v>26695.28</v>
      </c>
      <c r="F638" s="539">
        <f t="shared" si="106"/>
        <v>0.9966875746714456</v>
      </c>
      <c r="G638" s="549">
        <f t="shared" si="103"/>
        <v>0.001486802992404057</v>
      </c>
      <c r="H638" s="415">
        <f t="shared" si="92"/>
        <v>26695.28</v>
      </c>
      <c r="I638" s="409">
        <f>H638</f>
        <v>26695.28</v>
      </c>
      <c r="J638" s="412"/>
      <c r="K638" s="413"/>
      <c r="L638" s="415"/>
      <c r="M638" s="415"/>
      <c r="N638" s="595"/>
    </row>
    <row r="639" spans="1:14" s="61" customFormat="1" ht="17.25" customHeight="1">
      <c r="A639" s="115"/>
      <c r="B639" s="123" t="s">
        <v>146</v>
      </c>
      <c r="C639" s="43" t="s">
        <v>225</v>
      </c>
      <c r="D639" s="102">
        <v>52864</v>
      </c>
      <c r="E639" s="409">
        <v>29141.9</v>
      </c>
      <c r="F639" s="539">
        <f t="shared" si="106"/>
        <v>0.5512617282082325</v>
      </c>
      <c r="G639" s="549">
        <f t="shared" si="103"/>
        <v>0.001623068352320702</v>
      </c>
      <c r="H639" s="415">
        <f t="shared" si="92"/>
        <v>29141.9</v>
      </c>
      <c r="I639" s="409"/>
      <c r="J639" s="412">
        <f>H639</f>
        <v>29141.9</v>
      </c>
      <c r="K639" s="413"/>
      <c r="L639" s="415"/>
      <c r="M639" s="415"/>
      <c r="N639" s="595"/>
    </row>
    <row r="640" spans="1:14" s="61" customFormat="1" ht="16.5" customHeight="1">
      <c r="A640" s="115"/>
      <c r="B640" s="123" t="s">
        <v>100</v>
      </c>
      <c r="C640" s="43" t="s">
        <v>101</v>
      </c>
      <c r="D640" s="102">
        <v>8388</v>
      </c>
      <c r="E640" s="409">
        <v>4550.13</v>
      </c>
      <c r="F640" s="539">
        <f t="shared" si="106"/>
        <v>0.5424570815450644</v>
      </c>
      <c r="G640" s="549">
        <f t="shared" si="103"/>
        <v>0.0002534210879161961</v>
      </c>
      <c r="H640" s="415">
        <f t="shared" si="92"/>
        <v>4550.13</v>
      </c>
      <c r="I640" s="409"/>
      <c r="J640" s="412">
        <f>H640</f>
        <v>4550.13</v>
      </c>
      <c r="K640" s="413"/>
      <c r="L640" s="415"/>
      <c r="M640" s="415"/>
      <c r="N640" s="595"/>
    </row>
    <row r="641" spans="1:14" s="61" customFormat="1" ht="16.5" customHeight="1">
      <c r="A641" s="115"/>
      <c r="B641" s="123" t="s">
        <v>839</v>
      </c>
      <c r="C641" s="43" t="s">
        <v>840</v>
      </c>
      <c r="D641" s="102">
        <v>1000</v>
      </c>
      <c r="E641" s="409">
        <v>340</v>
      </c>
      <c r="F641" s="539">
        <f t="shared" si="106"/>
        <v>0.34</v>
      </c>
      <c r="G641" s="549">
        <f t="shared" si="103"/>
        <v>1.8936419375162177E-05</v>
      </c>
      <c r="H641" s="415">
        <f t="shared" si="92"/>
        <v>340</v>
      </c>
      <c r="I641" s="409">
        <f>H641</f>
        <v>340</v>
      </c>
      <c r="J641" s="412"/>
      <c r="K641" s="413"/>
      <c r="L641" s="415"/>
      <c r="M641" s="415"/>
      <c r="N641" s="595"/>
    </row>
    <row r="642" spans="1:14" s="61" customFormat="1" ht="15.75" customHeight="1">
      <c r="A642" s="115"/>
      <c r="B642" s="123" t="s">
        <v>102</v>
      </c>
      <c r="C642" s="43" t="s">
        <v>281</v>
      </c>
      <c r="D642" s="102">
        <v>8800</v>
      </c>
      <c r="E642" s="409">
        <v>1242.44</v>
      </c>
      <c r="F642" s="539">
        <f t="shared" si="106"/>
        <v>0.14118636363636364</v>
      </c>
      <c r="G642" s="549">
        <f t="shared" si="103"/>
        <v>6.919813202493087E-05</v>
      </c>
      <c r="H642" s="415">
        <f aca="true" t="shared" si="108" ref="H642:H694">E642</f>
        <v>1242.44</v>
      </c>
      <c r="I642" s="409"/>
      <c r="J642" s="412"/>
      <c r="K642" s="413"/>
      <c r="L642" s="415"/>
      <c r="M642" s="415"/>
      <c r="N642" s="595"/>
    </row>
    <row r="643" spans="1:14" s="61" customFormat="1" ht="15" customHeight="1">
      <c r="A643" s="115"/>
      <c r="B643" s="123" t="s">
        <v>274</v>
      </c>
      <c r="C643" s="43" t="s">
        <v>392</v>
      </c>
      <c r="D643" s="102">
        <v>3087</v>
      </c>
      <c r="E643" s="409">
        <v>1240.75</v>
      </c>
      <c r="F643" s="539">
        <f t="shared" si="106"/>
        <v>0.40192743764172334</v>
      </c>
      <c r="G643" s="549">
        <f t="shared" si="103"/>
        <v>6.91040068815661E-05</v>
      </c>
      <c r="H643" s="415">
        <f t="shared" si="108"/>
        <v>1240.75</v>
      </c>
      <c r="I643" s="409"/>
      <c r="J643" s="412"/>
      <c r="K643" s="413"/>
      <c r="L643" s="415"/>
      <c r="M643" s="415"/>
      <c r="N643" s="595"/>
    </row>
    <row r="644" spans="1:14" s="61" customFormat="1" ht="15.75" customHeight="1">
      <c r="A644" s="115"/>
      <c r="B644" s="123" t="s">
        <v>104</v>
      </c>
      <c r="C644" s="43" t="s">
        <v>244</v>
      </c>
      <c r="D644" s="102">
        <v>13464</v>
      </c>
      <c r="E644" s="409">
        <v>6336.71</v>
      </c>
      <c r="F644" s="539">
        <f t="shared" si="106"/>
        <v>0.4706409685086156</v>
      </c>
      <c r="G644" s="549">
        <f t="shared" si="103"/>
        <v>0.00035292528829054093</v>
      </c>
      <c r="H644" s="415">
        <f t="shared" si="108"/>
        <v>6336.71</v>
      </c>
      <c r="I644" s="409"/>
      <c r="J644" s="412"/>
      <c r="K644" s="413"/>
      <c r="L644" s="415"/>
      <c r="M644" s="415"/>
      <c r="N644" s="595"/>
    </row>
    <row r="645" spans="1:14" s="61" customFormat="1" ht="15.75" customHeight="1">
      <c r="A645" s="115"/>
      <c r="B645" s="123" t="s">
        <v>231</v>
      </c>
      <c r="C645" s="43" t="s">
        <v>232</v>
      </c>
      <c r="D645" s="102">
        <v>940</v>
      </c>
      <c r="E645" s="409">
        <v>200</v>
      </c>
      <c r="F645" s="539">
        <f t="shared" si="106"/>
        <v>0.2127659574468085</v>
      </c>
      <c r="G645" s="549">
        <f t="shared" si="103"/>
        <v>1.1139070220683634E-05</v>
      </c>
      <c r="H645" s="415">
        <f t="shared" si="108"/>
        <v>200</v>
      </c>
      <c r="I645" s="409"/>
      <c r="J645" s="412"/>
      <c r="K645" s="413"/>
      <c r="L645" s="415"/>
      <c r="M645" s="415"/>
      <c r="N645" s="595"/>
    </row>
    <row r="646" spans="1:14" s="61" customFormat="1" ht="15" customHeight="1">
      <c r="A646" s="115"/>
      <c r="B646" s="123" t="s">
        <v>108</v>
      </c>
      <c r="C646" s="43" t="s">
        <v>246</v>
      </c>
      <c r="D646" s="102">
        <v>3700</v>
      </c>
      <c r="E646" s="409">
        <v>1826.4</v>
      </c>
      <c r="F646" s="539">
        <f t="shared" si="106"/>
        <v>0.49362162162162165</v>
      </c>
      <c r="G646" s="549">
        <f t="shared" si="103"/>
        <v>0.00010172198925528295</v>
      </c>
      <c r="H646" s="415">
        <f t="shared" si="108"/>
        <v>1826.4</v>
      </c>
      <c r="I646" s="409"/>
      <c r="J646" s="412"/>
      <c r="K646" s="413"/>
      <c r="L646" s="415"/>
      <c r="M646" s="415"/>
      <c r="N646" s="595"/>
    </row>
    <row r="647" spans="1:14" s="61" customFormat="1" ht="15" customHeight="1">
      <c r="A647" s="115"/>
      <c r="B647" s="123" t="s">
        <v>841</v>
      </c>
      <c r="C647" s="43" t="s">
        <v>607</v>
      </c>
      <c r="D647" s="102">
        <v>672</v>
      </c>
      <c r="E647" s="409">
        <v>336</v>
      </c>
      <c r="F647" s="539">
        <f t="shared" si="106"/>
        <v>0.5</v>
      </c>
      <c r="G647" s="549">
        <f aca="true" t="shared" si="109" ref="G647:G675">E647/$E$695</f>
        <v>1.8713637970748504E-05</v>
      </c>
      <c r="H647" s="415">
        <f t="shared" si="108"/>
        <v>336</v>
      </c>
      <c r="I647" s="409"/>
      <c r="J647" s="412"/>
      <c r="K647" s="413"/>
      <c r="L647" s="415"/>
      <c r="M647" s="415"/>
      <c r="N647" s="595"/>
    </row>
    <row r="648" spans="1:14" s="61" customFormat="1" ht="15" customHeight="1">
      <c r="A648" s="115"/>
      <c r="B648" s="123" t="s">
        <v>408</v>
      </c>
      <c r="C648" s="43" t="s">
        <v>412</v>
      </c>
      <c r="D648" s="102">
        <v>1834</v>
      </c>
      <c r="E648" s="409">
        <v>895.68</v>
      </c>
      <c r="F648" s="539">
        <f t="shared" si="106"/>
        <v>0.4883751363140676</v>
      </c>
      <c r="G648" s="549">
        <f t="shared" si="109"/>
        <v>4.9885212076309585E-05</v>
      </c>
      <c r="H648" s="415">
        <f t="shared" si="108"/>
        <v>895.68</v>
      </c>
      <c r="I648" s="409"/>
      <c r="J648" s="412"/>
      <c r="K648" s="413"/>
      <c r="L648" s="415"/>
      <c r="M648" s="415"/>
      <c r="N648" s="595"/>
    </row>
    <row r="649" spans="1:14" s="61" customFormat="1" ht="16.5" customHeight="1">
      <c r="A649" s="115"/>
      <c r="B649" s="123" t="s">
        <v>110</v>
      </c>
      <c r="C649" s="43" t="s">
        <v>111</v>
      </c>
      <c r="D649" s="102">
        <v>3000</v>
      </c>
      <c r="E649" s="409">
        <v>1026.86</v>
      </c>
      <c r="F649" s="539">
        <f t="shared" si="106"/>
        <v>0.34228666666666663</v>
      </c>
      <c r="G649" s="549">
        <f t="shared" si="109"/>
        <v>5.719132823405597E-05</v>
      </c>
      <c r="H649" s="415">
        <f t="shared" si="108"/>
        <v>1026.86</v>
      </c>
      <c r="I649" s="409"/>
      <c r="J649" s="412"/>
      <c r="K649" s="413"/>
      <c r="L649" s="415"/>
      <c r="M649" s="415"/>
      <c r="N649" s="595"/>
    </row>
    <row r="650" spans="1:14" s="61" customFormat="1" ht="15.75" customHeight="1">
      <c r="A650" s="115"/>
      <c r="B650" s="52" t="s">
        <v>114</v>
      </c>
      <c r="C650" s="43" t="s">
        <v>115</v>
      </c>
      <c r="D650" s="102">
        <v>19305</v>
      </c>
      <c r="E650" s="409">
        <v>14500</v>
      </c>
      <c r="F650" s="539">
        <f t="shared" si="106"/>
        <v>0.7511007511007511</v>
      </c>
      <c r="G650" s="549">
        <f t="shared" si="109"/>
        <v>0.0008075825909995635</v>
      </c>
      <c r="H650" s="415">
        <f t="shared" si="108"/>
        <v>14500</v>
      </c>
      <c r="I650" s="409"/>
      <c r="J650" s="412"/>
      <c r="K650" s="413"/>
      <c r="L650" s="415"/>
      <c r="M650" s="415"/>
      <c r="N650" s="595"/>
    </row>
    <row r="651" spans="1:14" s="61" customFormat="1" ht="15" customHeight="1">
      <c r="A651" s="115"/>
      <c r="B651" s="52" t="s">
        <v>409</v>
      </c>
      <c r="C651" s="43" t="s">
        <v>1050</v>
      </c>
      <c r="D651" s="102">
        <v>1200</v>
      </c>
      <c r="E651" s="409">
        <v>800</v>
      </c>
      <c r="F651" s="539">
        <f t="shared" si="106"/>
        <v>0.6666666666666666</v>
      </c>
      <c r="G651" s="549">
        <f t="shared" si="109"/>
        <v>4.4556280882734536E-05</v>
      </c>
      <c r="H651" s="415">
        <f t="shared" si="108"/>
        <v>800</v>
      </c>
      <c r="I651" s="409"/>
      <c r="J651" s="412"/>
      <c r="K651" s="413"/>
      <c r="L651" s="415"/>
      <c r="M651" s="415"/>
      <c r="N651" s="595"/>
    </row>
    <row r="652" spans="1:14" s="61" customFormat="1" ht="15" customHeight="1">
      <c r="A652" s="115"/>
      <c r="B652" s="52" t="s">
        <v>410</v>
      </c>
      <c r="C652" s="43" t="s">
        <v>413</v>
      </c>
      <c r="D652" s="102">
        <v>800</v>
      </c>
      <c r="E652" s="409">
        <v>173.67</v>
      </c>
      <c r="F652" s="539">
        <f t="shared" si="106"/>
        <v>0.2170875</v>
      </c>
      <c r="G652" s="549">
        <f t="shared" si="109"/>
        <v>9.672611626130632E-06</v>
      </c>
      <c r="H652" s="415">
        <f t="shared" si="108"/>
        <v>173.67</v>
      </c>
      <c r="I652" s="409"/>
      <c r="J652" s="412"/>
      <c r="K652" s="413"/>
      <c r="L652" s="415"/>
      <c r="M652" s="415"/>
      <c r="N652" s="595"/>
    </row>
    <row r="653" spans="1:14" s="61" customFormat="1" ht="17.25" customHeight="1">
      <c r="A653" s="115"/>
      <c r="B653" s="52" t="s">
        <v>411</v>
      </c>
      <c r="C653" s="43" t="s">
        <v>1067</v>
      </c>
      <c r="D653" s="102">
        <v>1811</v>
      </c>
      <c r="E653" s="409">
        <v>1187.5</v>
      </c>
      <c r="F653" s="539">
        <f t="shared" si="106"/>
        <v>0.6557150745444505</v>
      </c>
      <c r="G653" s="549">
        <f t="shared" si="109"/>
        <v>6.613822943530907E-05</v>
      </c>
      <c r="H653" s="415">
        <f t="shared" si="108"/>
        <v>1187.5</v>
      </c>
      <c r="I653" s="409"/>
      <c r="J653" s="412"/>
      <c r="K653" s="413"/>
      <c r="L653" s="415"/>
      <c r="M653" s="415"/>
      <c r="N653" s="595"/>
    </row>
    <row r="654" spans="1:14" s="61" customFormat="1" ht="18.75" customHeight="1">
      <c r="A654" s="221" t="s">
        <v>432</v>
      </c>
      <c r="B654" s="134"/>
      <c r="C654" s="89" t="s">
        <v>433</v>
      </c>
      <c r="D654" s="283">
        <f>SUM(D655:D667)</f>
        <v>698086</v>
      </c>
      <c r="E654" s="407">
        <f>SUM(E655:E667)</f>
        <v>327503.06999999995</v>
      </c>
      <c r="F654" s="575">
        <f t="shared" si="106"/>
        <v>0.4691443031374357</v>
      </c>
      <c r="G654" s="575">
        <f t="shared" si="109"/>
        <v>0.018240398471097336</v>
      </c>
      <c r="H654" s="410">
        <f t="shared" si="108"/>
        <v>327503.06999999995</v>
      </c>
      <c r="I654" s="410">
        <f aca="true" t="shared" si="110" ref="I654:N654">SUM(I655:I667)</f>
        <v>205778.61</v>
      </c>
      <c r="J654" s="410">
        <f t="shared" si="110"/>
        <v>36883.16</v>
      </c>
      <c r="K654" s="410">
        <f t="shared" si="110"/>
        <v>0</v>
      </c>
      <c r="L654" s="410">
        <f t="shared" si="110"/>
        <v>0</v>
      </c>
      <c r="M654" s="407">
        <f t="shared" si="110"/>
        <v>0</v>
      </c>
      <c r="N654" s="411">
        <f t="shared" si="110"/>
        <v>0</v>
      </c>
    </row>
    <row r="655" spans="1:14" s="61" customFormat="1" ht="15" customHeight="1">
      <c r="A655" s="115"/>
      <c r="B655" s="52" t="s">
        <v>95</v>
      </c>
      <c r="C655" s="43" t="s">
        <v>902</v>
      </c>
      <c r="D655" s="102">
        <v>410445</v>
      </c>
      <c r="E655" s="409">
        <v>175240.97</v>
      </c>
      <c r="F655" s="539">
        <f t="shared" si="106"/>
        <v>0.4269535991423942</v>
      </c>
      <c r="G655" s="549">
        <f t="shared" si="109"/>
        <v>0.00976010735185357</v>
      </c>
      <c r="H655" s="415">
        <f t="shared" si="108"/>
        <v>175240.97</v>
      </c>
      <c r="I655" s="409">
        <f>H655</f>
        <v>175240.97</v>
      </c>
      <c r="J655" s="412"/>
      <c r="K655" s="413"/>
      <c r="L655" s="415"/>
      <c r="M655" s="415"/>
      <c r="N655" s="595"/>
    </row>
    <row r="656" spans="1:14" s="61" customFormat="1" ht="14.25" customHeight="1">
      <c r="A656" s="115"/>
      <c r="B656" s="52" t="s">
        <v>98</v>
      </c>
      <c r="C656" s="43" t="s">
        <v>99</v>
      </c>
      <c r="D656" s="102">
        <v>30538</v>
      </c>
      <c r="E656" s="409">
        <v>30537.64</v>
      </c>
      <c r="F656" s="539">
        <f t="shared" si="106"/>
        <v>0.9999882114087366</v>
      </c>
      <c r="G656" s="549">
        <f t="shared" si="109"/>
        <v>0.0017008045816697868</v>
      </c>
      <c r="H656" s="415">
        <f t="shared" si="108"/>
        <v>30537.64</v>
      </c>
      <c r="I656" s="409">
        <f>H656</f>
        <v>30537.64</v>
      </c>
      <c r="J656" s="412"/>
      <c r="K656" s="413"/>
      <c r="L656" s="415"/>
      <c r="M656" s="415"/>
      <c r="N656" s="595"/>
    </row>
    <row r="657" spans="1:14" s="61" customFormat="1" ht="14.25" customHeight="1">
      <c r="A657" s="115"/>
      <c r="B657" s="123" t="s">
        <v>146</v>
      </c>
      <c r="C657" s="43" t="s">
        <v>126</v>
      </c>
      <c r="D657" s="102">
        <v>63037</v>
      </c>
      <c r="E657" s="409">
        <v>31804.07</v>
      </c>
      <c r="F657" s="539">
        <f t="shared" si="106"/>
        <v>0.5045301965512318</v>
      </c>
      <c r="G657" s="549">
        <f t="shared" si="109"/>
        <v>0.0017713388451676886</v>
      </c>
      <c r="H657" s="415">
        <f t="shared" si="108"/>
        <v>31804.07</v>
      </c>
      <c r="I657" s="409"/>
      <c r="J657" s="412">
        <f>H657</f>
        <v>31804.07</v>
      </c>
      <c r="K657" s="413"/>
      <c r="L657" s="415"/>
      <c r="M657" s="415"/>
      <c r="N657" s="595"/>
    </row>
    <row r="658" spans="1:14" s="61" customFormat="1" ht="15.75" customHeight="1">
      <c r="A658" s="115"/>
      <c r="B658" s="123" t="s">
        <v>100</v>
      </c>
      <c r="C658" s="43" t="s">
        <v>101</v>
      </c>
      <c r="D658" s="102">
        <v>10461</v>
      </c>
      <c r="E658" s="409">
        <v>5079.09</v>
      </c>
      <c r="F658" s="539">
        <f t="shared" si="106"/>
        <v>0.485526240321193</v>
      </c>
      <c r="G658" s="549">
        <f t="shared" si="109"/>
        <v>0.0002828817008358602</v>
      </c>
      <c r="H658" s="415">
        <f t="shared" si="108"/>
        <v>5079.09</v>
      </c>
      <c r="I658" s="409"/>
      <c r="J658" s="412">
        <f>H658</f>
        <v>5079.09</v>
      </c>
      <c r="K658" s="413"/>
      <c r="L658" s="415"/>
      <c r="M658" s="415"/>
      <c r="N658" s="595"/>
    </row>
    <row r="659" spans="1:14" s="61" customFormat="1" ht="16.5" customHeight="1">
      <c r="A659" s="115"/>
      <c r="B659" s="123" t="s">
        <v>839</v>
      </c>
      <c r="C659" s="43" t="s">
        <v>840</v>
      </c>
      <c r="D659" s="102">
        <v>4000</v>
      </c>
      <c r="E659" s="409">
        <v>0</v>
      </c>
      <c r="F659" s="539">
        <f t="shared" si="106"/>
        <v>0</v>
      </c>
      <c r="G659" s="549">
        <f t="shared" si="109"/>
        <v>0</v>
      </c>
      <c r="H659" s="415">
        <f t="shared" si="108"/>
        <v>0</v>
      </c>
      <c r="I659" s="409">
        <f>H659</f>
        <v>0</v>
      </c>
      <c r="J659" s="412"/>
      <c r="K659" s="413"/>
      <c r="L659" s="415"/>
      <c r="M659" s="415"/>
      <c r="N659" s="595"/>
    </row>
    <row r="660" spans="1:14" s="61" customFormat="1" ht="15" customHeight="1">
      <c r="A660" s="115"/>
      <c r="B660" s="123" t="s">
        <v>102</v>
      </c>
      <c r="C660" s="43" t="s">
        <v>129</v>
      </c>
      <c r="D660" s="102">
        <v>58399</v>
      </c>
      <c r="E660" s="409">
        <v>17651.56</v>
      </c>
      <c r="F660" s="539">
        <f t="shared" si="106"/>
        <v>0.3022579153752633</v>
      </c>
      <c r="G660" s="549">
        <f t="shared" si="109"/>
        <v>0.000983109831723052</v>
      </c>
      <c r="H660" s="415">
        <f t="shared" si="108"/>
        <v>17651.56</v>
      </c>
      <c r="I660" s="409"/>
      <c r="J660" s="412"/>
      <c r="K660" s="413"/>
      <c r="L660" s="415"/>
      <c r="M660" s="415"/>
      <c r="N660" s="595"/>
    </row>
    <row r="661" spans="1:14" s="61" customFormat="1" ht="16.5" customHeight="1">
      <c r="A661" s="115"/>
      <c r="B661" s="123" t="s">
        <v>104</v>
      </c>
      <c r="C661" s="43" t="s">
        <v>244</v>
      </c>
      <c r="D661" s="102">
        <v>60200</v>
      </c>
      <c r="E661" s="409">
        <v>32914.13</v>
      </c>
      <c r="F661" s="539">
        <f t="shared" si="106"/>
        <v>0.5467463455149502</v>
      </c>
      <c r="G661" s="549">
        <f t="shared" si="109"/>
        <v>0.0018331640266135488</v>
      </c>
      <c r="H661" s="415">
        <f t="shared" si="108"/>
        <v>32914.13</v>
      </c>
      <c r="I661" s="409"/>
      <c r="J661" s="412"/>
      <c r="K661" s="413"/>
      <c r="L661" s="415"/>
      <c r="M661" s="415"/>
      <c r="N661" s="595"/>
    </row>
    <row r="662" spans="1:14" s="61" customFormat="1" ht="15.75" customHeight="1">
      <c r="A662" s="115"/>
      <c r="B662" s="123" t="s">
        <v>231</v>
      </c>
      <c r="C662" s="43" t="s">
        <v>232</v>
      </c>
      <c r="D662" s="102">
        <v>65</v>
      </c>
      <c r="E662" s="409">
        <v>0</v>
      </c>
      <c r="F662" s="539">
        <f t="shared" si="106"/>
        <v>0</v>
      </c>
      <c r="G662" s="549">
        <f t="shared" si="109"/>
        <v>0</v>
      </c>
      <c r="H662" s="415">
        <f t="shared" si="108"/>
        <v>0</v>
      </c>
      <c r="I662" s="409"/>
      <c r="J662" s="412"/>
      <c r="K662" s="413"/>
      <c r="L662" s="415"/>
      <c r="M662" s="415"/>
      <c r="N662" s="595"/>
    </row>
    <row r="663" spans="1:14" s="61" customFormat="1" ht="16.5" customHeight="1">
      <c r="A663" s="115"/>
      <c r="B663" s="123" t="s">
        <v>108</v>
      </c>
      <c r="C663" s="43" t="s">
        <v>246</v>
      </c>
      <c r="D663" s="102">
        <v>24532</v>
      </c>
      <c r="E663" s="409">
        <v>11679.26</v>
      </c>
      <c r="F663" s="539">
        <f t="shared" si="106"/>
        <v>0.47608266753627915</v>
      </c>
      <c r="G663" s="549">
        <f t="shared" si="109"/>
        <v>0.0006504804863281077</v>
      </c>
      <c r="H663" s="415">
        <f t="shared" si="108"/>
        <v>11679.26</v>
      </c>
      <c r="I663" s="409"/>
      <c r="J663" s="412"/>
      <c r="K663" s="413"/>
      <c r="L663" s="415"/>
      <c r="M663" s="415"/>
      <c r="N663" s="595"/>
    </row>
    <row r="664" spans="1:14" s="61" customFormat="1" ht="16.5" customHeight="1">
      <c r="A664" s="115"/>
      <c r="B664" s="123" t="s">
        <v>408</v>
      </c>
      <c r="C664" s="43" t="s">
        <v>412</v>
      </c>
      <c r="D664" s="102">
        <v>823</v>
      </c>
      <c r="E664" s="409">
        <v>344.35</v>
      </c>
      <c r="F664" s="539">
        <f t="shared" si="106"/>
        <v>0.418408262454435</v>
      </c>
      <c r="G664" s="549">
        <f t="shared" si="109"/>
        <v>1.9178694152462048E-05</v>
      </c>
      <c r="H664" s="415">
        <f t="shared" si="108"/>
        <v>344.35</v>
      </c>
      <c r="I664" s="409"/>
      <c r="J664" s="412"/>
      <c r="K664" s="413"/>
      <c r="L664" s="415"/>
      <c r="M664" s="415"/>
      <c r="N664" s="595"/>
    </row>
    <row r="665" spans="1:14" s="61" customFormat="1" ht="15" customHeight="1">
      <c r="A665" s="115"/>
      <c r="B665" s="123" t="s">
        <v>114</v>
      </c>
      <c r="C665" s="43" t="s">
        <v>115</v>
      </c>
      <c r="D665" s="102">
        <v>23986</v>
      </c>
      <c r="E665" s="409">
        <v>18085</v>
      </c>
      <c r="F665" s="539">
        <f t="shared" si="106"/>
        <v>0.7539814892020346</v>
      </c>
      <c r="G665" s="549">
        <f t="shared" si="109"/>
        <v>0.0010072504247053175</v>
      </c>
      <c r="H665" s="415">
        <f t="shared" si="108"/>
        <v>18085</v>
      </c>
      <c r="I665" s="409"/>
      <c r="J665" s="412"/>
      <c r="K665" s="413"/>
      <c r="L665" s="415"/>
      <c r="M665" s="415"/>
      <c r="N665" s="595"/>
    </row>
    <row r="666" spans="1:14" s="61" customFormat="1" ht="15.75" customHeight="1">
      <c r="A666" s="115"/>
      <c r="B666" s="123" t="s">
        <v>130</v>
      </c>
      <c r="C666" s="44" t="s">
        <v>131</v>
      </c>
      <c r="D666" s="102">
        <v>11400</v>
      </c>
      <c r="E666" s="409">
        <v>4167</v>
      </c>
      <c r="F666" s="539">
        <f t="shared" si="106"/>
        <v>0.3655263157894737</v>
      </c>
      <c r="G666" s="549">
        <f t="shared" si="109"/>
        <v>0.0002320825280479435</v>
      </c>
      <c r="H666" s="415">
        <f t="shared" si="108"/>
        <v>4167</v>
      </c>
      <c r="I666" s="409"/>
      <c r="J666" s="412"/>
      <c r="K666" s="413"/>
      <c r="L666" s="415"/>
      <c r="M666" s="415"/>
      <c r="N666" s="595"/>
    </row>
    <row r="667" spans="1:14" s="61" customFormat="1" ht="16.5" customHeight="1">
      <c r="A667" s="115"/>
      <c r="B667" s="123" t="s">
        <v>410</v>
      </c>
      <c r="C667" s="43" t="s">
        <v>413</v>
      </c>
      <c r="D667" s="102">
        <v>200</v>
      </c>
      <c r="E667" s="409">
        <v>0</v>
      </c>
      <c r="F667" s="539">
        <f t="shared" si="106"/>
        <v>0</v>
      </c>
      <c r="G667" s="549">
        <f t="shared" si="109"/>
        <v>0</v>
      </c>
      <c r="H667" s="415">
        <f t="shared" si="108"/>
        <v>0</v>
      </c>
      <c r="I667" s="409"/>
      <c r="J667" s="412"/>
      <c r="K667" s="413"/>
      <c r="L667" s="415"/>
      <c r="M667" s="415"/>
      <c r="N667" s="595"/>
    </row>
    <row r="668" spans="1:14" s="61" customFormat="1" ht="18" customHeight="1">
      <c r="A668" s="221" t="s">
        <v>434</v>
      </c>
      <c r="B668" s="136"/>
      <c r="C668" s="89" t="s">
        <v>435</v>
      </c>
      <c r="D668" s="283">
        <f>SUM(D669:D669)</f>
        <v>15000</v>
      </c>
      <c r="E668" s="407">
        <f>SUM(E669:E669)</f>
        <v>1280</v>
      </c>
      <c r="F668" s="575">
        <f t="shared" si="106"/>
        <v>0.08533333333333333</v>
      </c>
      <c r="G668" s="575">
        <f t="shared" si="109"/>
        <v>7.129004941237525E-05</v>
      </c>
      <c r="H668" s="410">
        <f t="shared" si="108"/>
        <v>1280</v>
      </c>
      <c r="I668" s="410">
        <f aca="true" t="shared" si="111" ref="I668:N668">SUM(I669:I669)</f>
        <v>0</v>
      </c>
      <c r="J668" s="410">
        <f t="shared" si="111"/>
        <v>0</v>
      </c>
      <c r="K668" s="410">
        <f t="shared" si="111"/>
        <v>0</v>
      </c>
      <c r="L668" s="407">
        <f t="shared" si="111"/>
        <v>0</v>
      </c>
      <c r="M668" s="407">
        <f t="shared" si="111"/>
        <v>0</v>
      </c>
      <c r="N668" s="411">
        <f t="shared" si="111"/>
        <v>0</v>
      </c>
    </row>
    <row r="669" spans="1:14" s="61" customFormat="1" ht="15.75" customHeight="1">
      <c r="A669" s="115"/>
      <c r="B669" s="123" t="s">
        <v>932</v>
      </c>
      <c r="C669" s="43" t="s">
        <v>490</v>
      </c>
      <c r="D669" s="284">
        <v>15000</v>
      </c>
      <c r="E669" s="415">
        <v>1280</v>
      </c>
      <c r="F669" s="539">
        <f t="shared" si="106"/>
        <v>0.08533333333333333</v>
      </c>
      <c r="G669" s="549">
        <f t="shared" si="109"/>
        <v>7.129004941237525E-05</v>
      </c>
      <c r="H669" s="415">
        <f t="shared" si="108"/>
        <v>1280</v>
      </c>
      <c r="I669" s="409"/>
      <c r="J669" s="412"/>
      <c r="K669" s="412"/>
      <c r="L669" s="415"/>
      <c r="M669" s="415"/>
      <c r="N669" s="595"/>
    </row>
    <row r="670" spans="1:14" s="61" customFormat="1" ht="19.5" customHeight="1">
      <c r="A670" s="221" t="s">
        <v>436</v>
      </c>
      <c r="B670" s="134"/>
      <c r="C670" s="89" t="s">
        <v>454</v>
      </c>
      <c r="D670" s="283">
        <f>SUM(D671:D673)</f>
        <v>3000</v>
      </c>
      <c r="E670" s="407">
        <f>SUM(E671:E673)</f>
        <v>600</v>
      </c>
      <c r="F670" s="575">
        <f t="shared" si="106"/>
        <v>0.2</v>
      </c>
      <c r="G670" s="575">
        <f t="shared" si="109"/>
        <v>3.34172106620509E-05</v>
      </c>
      <c r="H670" s="410">
        <f t="shared" si="108"/>
        <v>600</v>
      </c>
      <c r="I670" s="410">
        <f aca="true" t="shared" si="112" ref="I670:N670">SUM(I671:I673)</f>
        <v>0</v>
      </c>
      <c r="J670" s="410">
        <f t="shared" si="112"/>
        <v>0</v>
      </c>
      <c r="K670" s="410">
        <f t="shared" si="112"/>
        <v>0</v>
      </c>
      <c r="L670" s="410">
        <f t="shared" si="112"/>
        <v>0</v>
      </c>
      <c r="M670" s="407">
        <f t="shared" si="112"/>
        <v>0</v>
      </c>
      <c r="N670" s="411">
        <f t="shared" si="112"/>
        <v>0</v>
      </c>
    </row>
    <row r="671" spans="1:14" s="61" customFormat="1" ht="17.25" customHeight="1">
      <c r="A671" s="115"/>
      <c r="B671" s="52" t="s">
        <v>839</v>
      </c>
      <c r="C671" s="43" t="s">
        <v>840</v>
      </c>
      <c r="D671" s="284">
        <v>2000</v>
      </c>
      <c r="E671" s="415">
        <v>0</v>
      </c>
      <c r="F671" s="539">
        <f t="shared" si="106"/>
        <v>0</v>
      </c>
      <c r="G671" s="549">
        <f t="shared" si="109"/>
        <v>0</v>
      </c>
      <c r="H671" s="415">
        <f t="shared" si="108"/>
        <v>0</v>
      </c>
      <c r="I671" s="409">
        <f>H671</f>
        <v>0</v>
      </c>
      <c r="J671" s="412"/>
      <c r="K671" s="413"/>
      <c r="L671" s="415"/>
      <c r="M671" s="415"/>
      <c r="N671" s="595"/>
    </row>
    <row r="672" spans="1:14" s="61" customFormat="1" ht="18" customHeight="1">
      <c r="A672" s="115"/>
      <c r="B672" s="52" t="s">
        <v>102</v>
      </c>
      <c r="C672" s="43" t="s">
        <v>129</v>
      </c>
      <c r="D672" s="284">
        <v>600</v>
      </c>
      <c r="E672" s="415">
        <v>600</v>
      </c>
      <c r="F672" s="539">
        <f t="shared" si="106"/>
        <v>1</v>
      </c>
      <c r="G672" s="549">
        <f t="shared" si="109"/>
        <v>3.34172106620509E-05</v>
      </c>
      <c r="H672" s="415">
        <f t="shared" si="108"/>
        <v>600</v>
      </c>
      <c r="I672" s="409"/>
      <c r="J672" s="412"/>
      <c r="K672" s="413"/>
      <c r="L672" s="415"/>
      <c r="M672" s="415"/>
      <c r="N672" s="595"/>
    </row>
    <row r="673" spans="1:14" s="61" customFormat="1" ht="19.5" customHeight="1">
      <c r="A673" s="115"/>
      <c r="B673" s="52" t="s">
        <v>108</v>
      </c>
      <c r="C673" s="43" t="s">
        <v>109</v>
      </c>
      <c r="D673" s="102">
        <v>400</v>
      </c>
      <c r="E673" s="409">
        <v>0</v>
      </c>
      <c r="F673" s="539">
        <f t="shared" si="106"/>
        <v>0</v>
      </c>
      <c r="G673" s="549">
        <f t="shared" si="109"/>
        <v>0</v>
      </c>
      <c r="H673" s="415">
        <f t="shared" si="108"/>
        <v>0</v>
      </c>
      <c r="I673" s="409"/>
      <c r="J673" s="412"/>
      <c r="K673" s="413"/>
      <c r="L673" s="415"/>
      <c r="M673" s="415"/>
      <c r="N673" s="595"/>
    </row>
    <row r="674" spans="1:14" s="61" customFormat="1" ht="19.5" customHeight="1">
      <c r="A674" s="589" t="s">
        <v>352</v>
      </c>
      <c r="B674" s="592"/>
      <c r="C674" s="593" t="s">
        <v>353</v>
      </c>
      <c r="D674" s="588">
        <f>D675</f>
        <v>2430</v>
      </c>
      <c r="E674" s="410">
        <f>E675</f>
        <v>195</v>
      </c>
      <c r="F674" s="575">
        <f t="shared" si="106"/>
        <v>0.08024691358024691</v>
      </c>
      <c r="G674" s="575">
        <f t="shared" si="109"/>
        <v>1.0860593465166542E-05</v>
      </c>
      <c r="H674" s="410">
        <f>H675</f>
        <v>195</v>
      </c>
      <c r="I674" s="410">
        <f aca="true" t="shared" si="113" ref="I674:N674">I675</f>
        <v>0</v>
      </c>
      <c r="J674" s="410">
        <f t="shared" si="113"/>
        <v>0</v>
      </c>
      <c r="K674" s="410">
        <f t="shared" si="113"/>
        <v>0</v>
      </c>
      <c r="L674" s="410">
        <f t="shared" si="113"/>
        <v>0</v>
      </c>
      <c r="M674" s="410">
        <f t="shared" si="113"/>
        <v>0</v>
      </c>
      <c r="N674" s="422">
        <f t="shared" si="113"/>
        <v>0</v>
      </c>
    </row>
    <row r="675" spans="1:14" s="61" customFormat="1" ht="19.5" customHeight="1">
      <c r="A675" s="115"/>
      <c r="B675" s="52" t="s">
        <v>409</v>
      </c>
      <c r="C675" s="43" t="s">
        <v>1050</v>
      </c>
      <c r="D675" s="102">
        <v>2430</v>
      </c>
      <c r="E675" s="409">
        <v>195</v>
      </c>
      <c r="F675" s="539">
        <f t="shared" si="106"/>
        <v>0.08024691358024691</v>
      </c>
      <c r="G675" s="549">
        <f t="shared" si="109"/>
        <v>1.0860593465166542E-05</v>
      </c>
      <c r="H675" s="415">
        <f>E675</f>
        <v>195</v>
      </c>
      <c r="I675" s="409"/>
      <c r="J675" s="412"/>
      <c r="K675" s="413"/>
      <c r="L675" s="415"/>
      <c r="M675" s="415"/>
      <c r="N675" s="595"/>
    </row>
    <row r="676" spans="1:14" s="61" customFormat="1" ht="17.25" customHeight="1">
      <c r="A676" s="221" t="s">
        <v>455</v>
      </c>
      <c r="B676" s="134"/>
      <c r="C676" s="89" t="s">
        <v>227</v>
      </c>
      <c r="D676" s="283">
        <f>SUM(D677:D685)</f>
        <v>284002</v>
      </c>
      <c r="E676" s="407">
        <f>SUM(E677:E685)</f>
        <v>162012.69</v>
      </c>
      <c r="F676" s="575">
        <f t="shared" si="106"/>
        <v>0.5704632009633736</v>
      </c>
      <c r="G676" s="575">
        <f aca="true" t="shared" si="114" ref="G676:G695">E676/$E$695</f>
        <v>0.009023353652759246</v>
      </c>
      <c r="H676" s="410">
        <f>SUM(H677:H685)</f>
        <v>162012.69</v>
      </c>
      <c r="I676" s="410">
        <f aca="true" t="shared" si="115" ref="I676:N676">SUM(I677:I685)</f>
        <v>90460.78</v>
      </c>
      <c r="J676" s="410">
        <f t="shared" si="115"/>
        <v>16358.91</v>
      </c>
      <c r="K676" s="410">
        <f t="shared" si="115"/>
        <v>0</v>
      </c>
      <c r="L676" s="410">
        <f t="shared" si="115"/>
        <v>0</v>
      </c>
      <c r="M676" s="410">
        <f t="shared" si="115"/>
        <v>0</v>
      </c>
      <c r="N676" s="422">
        <f t="shared" si="115"/>
        <v>0</v>
      </c>
    </row>
    <row r="677" spans="1:14" s="61" customFormat="1" ht="17.25" customHeight="1">
      <c r="A677" s="585"/>
      <c r="B677" s="591" t="s">
        <v>95</v>
      </c>
      <c r="C677" s="43" t="s">
        <v>902</v>
      </c>
      <c r="D677" s="286">
        <v>171949</v>
      </c>
      <c r="E677" s="419">
        <v>79943.49</v>
      </c>
      <c r="F677" s="539">
        <f t="shared" si="106"/>
        <v>0.464925588401212</v>
      </c>
      <c r="G677" s="549">
        <f t="shared" si="114"/>
        <v>0.0044524807439825995</v>
      </c>
      <c r="H677" s="419">
        <f>E677</f>
        <v>79943.49</v>
      </c>
      <c r="I677" s="419">
        <f>H677</f>
        <v>79943.49</v>
      </c>
      <c r="J677" s="419"/>
      <c r="K677" s="419"/>
      <c r="L677" s="419"/>
      <c r="M677" s="419"/>
      <c r="N677" s="681"/>
    </row>
    <row r="678" spans="1:14" s="61" customFormat="1" ht="17.25" customHeight="1">
      <c r="A678" s="585"/>
      <c r="B678" s="591" t="s">
        <v>98</v>
      </c>
      <c r="C678" s="43" t="s">
        <v>99</v>
      </c>
      <c r="D678" s="286">
        <v>10517</v>
      </c>
      <c r="E678" s="419">
        <v>10517.29</v>
      </c>
      <c r="F678" s="539">
        <f t="shared" si="106"/>
        <v>1.000027574403347</v>
      </c>
      <c r="G678" s="549">
        <f t="shared" si="114"/>
        <v>0.0005857641592064689</v>
      </c>
      <c r="H678" s="419">
        <f aca="true" t="shared" si="116" ref="H678:H685">E678</f>
        <v>10517.29</v>
      </c>
      <c r="I678" s="419">
        <f>H678</f>
        <v>10517.29</v>
      </c>
      <c r="J678" s="419"/>
      <c r="K678" s="419"/>
      <c r="L678" s="419"/>
      <c r="M678" s="419"/>
      <c r="N678" s="681"/>
    </row>
    <row r="679" spans="1:14" s="61" customFormat="1" ht="17.25" customHeight="1">
      <c r="A679" s="585"/>
      <c r="B679" s="591" t="s">
        <v>125</v>
      </c>
      <c r="C679" s="43" t="s">
        <v>126</v>
      </c>
      <c r="D679" s="286">
        <v>29231</v>
      </c>
      <c r="E679" s="419">
        <v>14142.63</v>
      </c>
      <c r="F679" s="539">
        <f t="shared" si="106"/>
        <v>0.483822996134241</v>
      </c>
      <c r="G679" s="549">
        <f t="shared" si="114"/>
        <v>0.0007876787433757349</v>
      </c>
      <c r="H679" s="419">
        <f t="shared" si="116"/>
        <v>14142.63</v>
      </c>
      <c r="I679" s="419"/>
      <c r="J679" s="419">
        <f>H679</f>
        <v>14142.63</v>
      </c>
      <c r="K679" s="419"/>
      <c r="L679" s="419"/>
      <c r="M679" s="419"/>
      <c r="N679" s="681"/>
    </row>
    <row r="680" spans="1:14" s="61" customFormat="1" ht="17.25" customHeight="1">
      <c r="A680" s="585"/>
      <c r="B680" s="591" t="s">
        <v>100</v>
      </c>
      <c r="C680" s="43" t="s">
        <v>101</v>
      </c>
      <c r="D680" s="286">
        <v>4470</v>
      </c>
      <c r="E680" s="419">
        <v>2216.28</v>
      </c>
      <c r="F680" s="539">
        <f t="shared" si="106"/>
        <v>0.4958120805369128</v>
      </c>
      <c r="G680" s="549">
        <f t="shared" si="114"/>
        <v>0.00012343649274348362</v>
      </c>
      <c r="H680" s="419">
        <f t="shared" si="116"/>
        <v>2216.28</v>
      </c>
      <c r="I680" s="419"/>
      <c r="J680" s="419">
        <f>H680</f>
        <v>2216.28</v>
      </c>
      <c r="K680" s="419"/>
      <c r="L680" s="419"/>
      <c r="M680" s="419"/>
      <c r="N680" s="681"/>
    </row>
    <row r="681" spans="1:14" s="61" customFormat="1" ht="17.25" customHeight="1">
      <c r="A681" s="585"/>
      <c r="B681" s="591" t="s">
        <v>350</v>
      </c>
      <c r="C681" s="43" t="s">
        <v>129</v>
      </c>
      <c r="D681" s="286">
        <v>3611</v>
      </c>
      <c r="E681" s="419">
        <v>3610.68</v>
      </c>
      <c r="F681" s="539">
        <f t="shared" si="106"/>
        <v>0.9999113818886735</v>
      </c>
      <c r="G681" s="549">
        <f t="shared" si="114"/>
        <v>0.0002010980903220899</v>
      </c>
      <c r="H681" s="419">
        <f t="shared" si="116"/>
        <v>3610.68</v>
      </c>
      <c r="I681" s="419"/>
      <c r="J681" s="419"/>
      <c r="K681" s="419"/>
      <c r="L681" s="419"/>
      <c r="M681" s="419"/>
      <c r="N681" s="681"/>
    </row>
    <row r="682" spans="1:14" s="61" customFormat="1" ht="17.25" customHeight="1">
      <c r="A682" s="585"/>
      <c r="B682" s="591" t="s">
        <v>351</v>
      </c>
      <c r="C682" s="43" t="s">
        <v>109</v>
      </c>
      <c r="D682" s="286">
        <v>9920</v>
      </c>
      <c r="E682" s="419">
        <v>9920.75</v>
      </c>
      <c r="F682" s="539">
        <f t="shared" si="106"/>
        <v>1.0000756048387096</v>
      </c>
      <c r="G682" s="549">
        <f t="shared" si="114"/>
        <v>0.0005525396544592358</v>
      </c>
      <c r="H682" s="419">
        <f t="shared" si="116"/>
        <v>9920.75</v>
      </c>
      <c r="I682" s="419"/>
      <c r="J682" s="419"/>
      <c r="K682" s="419"/>
      <c r="L682" s="419"/>
      <c r="M682" s="419"/>
      <c r="N682" s="681"/>
    </row>
    <row r="683" spans="1:14" s="61" customFormat="1" ht="17.25" customHeight="1">
      <c r="A683" s="585"/>
      <c r="B683" s="429" t="s">
        <v>114</v>
      </c>
      <c r="C683" s="43" t="s">
        <v>115</v>
      </c>
      <c r="D683" s="286">
        <v>51079</v>
      </c>
      <c r="E683" s="419">
        <v>38437</v>
      </c>
      <c r="F683" s="539">
        <f t="shared" si="106"/>
        <v>0.7525010278196519</v>
      </c>
      <c r="G683" s="549">
        <f t="shared" si="114"/>
        <v>0.002140762210362084</v>
      </c>
      <c r="H683" s="419">
        <f t="shared" si="116"/>
        <v>38437</v>
      </c>
      <c r="I683" s="419"/>
      <c r="J683" s="419"/>
      <c r="K683" s="419"/>
      <c r="L683" s="419"/>
      <c r="M683" s="419"/>
      <c r="N683" s="681"/>
    </row>
    <row r="684" spans="1:14" s="61" customFormat="1" ht="17.25" customHeight="1">
      <c r="A684" s="585"/>
      <c r="B684" s="591" t="s">
        <v>736</v>
      </c>
      <c r="C684" s="43" t="s">
        <v>413</v>
      </c>
      <c r="D684" s="286">
        <v>150</v>
      </c>
      <c r="E684" s="419">
        <v>149.57</v>
      </c>
      <c r="F684" s="539">
        <f t="shared" si="106"/>
        <v>0.9971333333333333</v>
      </c>
      <c r="G684" s="549">
        <f t="shared" si="114"/>
        <v>8.330353664538254E-06</v>
      </c>
      <c r="H684" s="419">
        <f t="shared" si="116"/>
        <v>149.57</v>
      </c>
      <c r="I684" s="419"/>
      <c r="J684" s="419"/>
      <c r="K684" s="419"/>
      <c r="L684" s="419"/>
      <c r="M684" s="419"/>
      <c r="N684" s="681"/>
    </row>
    <row r="685" spans="1:14" s="61" customFormat="1" ht="18.75" customHeight="1">
      <c r="A685" s="115"/>
      <c r="B685" s="429" t="s">
        <v>737</v>
      </c>
      <c r="C685" s="43" t="s">
        <v>1067</v>
      </c>
      <c r="D685" s="284">
        <v>3075</v>
      </c>
      <c r="E685" s="415">
        <v>3075</v>
      </c>
      <c r="F685" s="539">
        <f t="shared" si="106"/>
        <v>1</v>
      </c>
      <c r="G685" s="549">
        <f t="shared" si="114"/>
        <v>0.00017126320464301087</v>
      </c>
      <c r="H685" s="419">
        <f t="shared" si="116"/>
        <v>3075</v>
      </c>
      <c r="I685" s="409"/>
      <c r="J685" s="412"/>
      <c r="K685" s="413"/>
      <c r="L685" s="415"/>
      <c r="M685" s="415"/>
      <c r="N685" s="595"/>
    </row>
    <row r="686" spans="1:14" s="61" customFormat="1" ht="32.25" customHeight="1">
      <c r="A686" s="128" t="s">
        <v>456</v>
      </c>
      <c r="B686" s="132"/>
      <c r="C686" s="76" t="s">
        <v>941</v>
      </c>
      <c r="D686" s="159">
        <f aca="true" t="shared" si="117" ref="D686:N686">D687+D689</f>
        <v>40100</v>
      </c>
      <c r="E686" s="408">
        <f t="shared" si="117"/>
        <v>20784.03</v>
      </c>
      <c r="F686" s="674">
        <f t="shared" si="106"/>
        <v>0.518304987531172</v>
      </c>
      <c r="G686" s="674">
        <f t="shared" si="114"/>
        <v>0.0011575738481939763</v>
      </c>
      <c r="H686" s="417">
        <f t="shared" si="108"/>
        <v>20784.03</v>
      </c>
      <c r="I686" s="417">
        <f t="shared" si="117"/>
        <v>0</v>
      </c>
      <c r="J686" s="417">
        <f t="shared" si="117"/>
        <v>0</v>
      </c>
      <c r="K686" s="417">
        <f t="shared" si="117"/>
        <v>16500</v>
      </c>
      <c r="L686" s="417">
        <f t="shared" si="117"/>
        <v>0</v>
      </c>
      <c r="M686" s="408">
        <f t="shared" si="117"/>
        <v>0</v>
      </c>
      <c r="N686" s="414">
        <f t="shared" si="117"/>
        <v>0</v>
      </c>
    </row>
    <row r="687" spans="1:14" s="61" customFormat="1" ht="17.25" customHeight="1">
      <c r="A687" s="221" t="s">
        <v>457</v>
      </c>
      <c r="B687" s="134"/>
      <c r="C687" s="89" t="s">
        <v>458</v>
      </c>
      <c r="D687" s="283">
        <f aca="true" t="shared" si="118" ref="D687:N687">D688</f>
        <v>33000</v>
      </c>
      <c r="E687" s="407">
        <f t="shared" si="118"/>
        <v>16500</v>
      </c>
      <c r="F687" s="575">
        <f>E687/D687</f>
        <v>0.5</v>
      </c>
      <c r="G687" s="575">
        <f t="shared" si="114"/>
        <v>0.0009189732932063998</v>
      </c>
      <c r="H687" s="410">
        <f t="shared" si="108"/>
        <v>16500</v>
      </c>
      <c r="I687" s="410">
        <f t="shared" si="118"/>
        <v>0</v>
      </c>
      <c r="J687" s="410">
        <f t="shared" si="118"/>
        <v>0</v>
      </c>
      <c r="K687" s="410">
        <f t="shared" si="118"/>
        <v>16500</v>
      </c>
      <c r="L687" s="410">
        <f t="shared" si="118"/>
        <v>0</v>
      </c>
      <c r="M687" s="407">
        <f t="shared" si="118"/>
        <v>0</v>
      </c>
      <c r="N687" s="411">
        <f t="shared" si="118"/>
        <v>0</v>
      </c>
    </row>
    <row r="688" spans="1:14" s="61" customFormat="1" ht="22.5" customHeight="1">
      <c r="A688" s="115"/>
      <c r="B688" s="52" t="s">
        <v>217</v>
      </c>
      <c r="C688" s="43" t="s">
        <v>459</v>
      </c>
      <c r="D688" s="284">
        <v>33000</v>
      </c>
      <c r="E688" s="415">
        <v>16500</v>
      </c>
      <c r="F688" s="539">
        <f aca="true" t="shared" si="119" ref="F688:F694">E688/D688</f>
        <v>0.5</v>
      </c>
      <c r="G688" s="549">
        <f t="shared" si="114"/>
        <v>0.0009189732932063998</v>
      </c>
      <c r="H688" s="415">
        <f t="shared" si="108"/>
        <v>16500</v>
      </c>
      <c r="I688" s="409"/>
      <c r="J688" s="412"/>
      <c r="K688" s="412">
        <f>H688</f>
        <v>16500</v>
      </c>
      <c r="L688" s="415"/>
      <c r="M688" s="415"/>
      <c r="N688" s="595"/>
    </row>
    <row r="689" spans="1:14" s="61" customFormat="1" ht="18" customHeight="1">
      <c r="A689" s="221" t="s">
        <v>460</v>
      </c>
      <c r="B689" s="135"/>
      <c r="C689" s="89" t="s">
        <v>227</v>
      </c>
      <c r="D689" s="283">
        <f>SUM(D690:D691)</f>
        <v>7100</v>
      </c>
      <c r="E689" s="407">
        <f>SUM(E690:E691)</f>
        <v>4284.03</v>
      </c>
      <c r="F689" s="575">
        <f t="shared" si="119"/>
        <v>0.6033845070422534</v>
      </c>
      <c r="G689" s="575">
        <f t="shared" si="114"/>
        <v>0.0002386005549875765</v>
      </c>
      <c r="H689" s="410">
        <f t="shared" si="108"/>
        <v>4284.03</v>
      </c>
      <c r="I689" s="410">
        <f aca="true" t="shared" si="120" ref="I689:N689">SUM(I690:I691)</f>
        <v>0</v>
      </c>
      <c r="J689" s="410">
        <f t="shared" si="120"/>
        <v>0</v>
      </c>
      <c r="K689" s="407">
        <f t="shared" si="120"/>
        <v>0</v>
      </c>
      <c r="L689" s="407">
        <f t="shared" si="120"/>
        <v>0</v>
      </c>
      <c r="M689" s="407">
        <f t="shared" si="120"/>
        <v>0</v>
      </c>
      <c r="N689" s="411">
        <f t="shared" si="120"/>
        <v>0</v>
      </c>
    </row>
    <row r="690" spans="1:14" s="61" customFormat="1" ht="18" customHeight="1">
      <c r="A690" s="126"/>
      <c r="B690" s="52" t="s">
        <v>102</v>
      </c>
      <c r="C690" s="43" t="s">
        <v>129</v>
      </c>
      <c r="D690" s="284">
        <v>5900</v>
      </c>
      <c r="E690" s="415">
        <v>3984.4</v>
      </c>
      <c r="F690" s="539">
        <f t="shared" si="119"/>
        <v>0.6753220338983051</v>
      </c>
      <c r="G690" s="549">
        <f>E690/$E$695</f>
        <v>0.00022191255693645935</v>
      </c>
      <c r="H690" s="415">
        <f t="shared" si="108"/>
        <v>3984.4</v>
      </c>
      <c r="I690" s="409"/>
      <c r="J690" s="412"/>
      <c r="K690" s="412"/>
      <c r="L690" s="415"/>
      <c r="M690" s="415"/>
      <c r="N690" s="595"/>
    </row>
    <row r="691" spans="1:14" s="61" customFormat="1" ht="16.5" customHeight="1">
      <c r="A691" s="126"/>
      <c r="B691" s="52" t="s">
        <v>108</v>
      </c>
      <c r="C691" s="43" t="s">
        <v>109</v>
      </c>
      <c r="D691" s="284">
        <v>1200</v>
      </c>
      <c r="E691" s="415">
        <v>299.63</v>
      </c>
      <c r="F691" s="539">
        <f t="shared" si="119"/>
        <v>0.24969166666666667</v>
      </c>
      <c r="G691" s="549">
        <f t="shared" si="114"/>
        <v>1.6687998051117186E-05</v>
      </c>
      <c r="H691" s="415">
        <f t="shared" si="108"/>
        <v>299.63</v>
      </c>
      <c r="I691" s="409"/>
      <c r="J691" s="412"/>
      <c r="K691" s="412"/>
      <c r="L691" s="415"/>
      <c r="M691" s="415"/>
      <c r="N691" s="595"/>
    </row>
    <row r="692" spans="1:14" s="61" customFormat="1" ht="27.75" customHeight="1">
      <c r="A692" s="116" t="s">
        <v>470</v>
      </c>
      <c r="B692" s="131"/>
      <c r="C692" s="76" t="s">
        <v>471</v>
      </c>
      <c r="D692" s="159">
        <f aca="true" t="shared" si="121" ref="D692:N692">D693</f>
        <v>16000</v>
      </c>
      <c r="E692" s="408">
        <f t="shared" si="121"/>
        <v>8000</v>
      </c>
      <c r="F692" s="674">
        <f t="shared" si="119"/>
        <v>0.5</v>
      </c>
      <c r="G692" s="674">
        <f t="shared" si="114"/>
        <v>0.00044556280882734536</v>
      </c>
      <c r="H692" s="417">
        <f t="shared" si="108"/>
        <v>8000</v>
      </c>
      <c r="I692" s="417">
        <f t="shared" si="121"/>
        <v>0</v>
      </c>
      <c r="J692" s="417">
        <f t="shared" si="121"/>
        <v>0</v>
      </c>
      <c r="K692" s="408">
        <f t="shared" si="121"/>
        <v>8000</v>
      </c>
      <c r="L692" s="408">
        <f t="shared" si="121"/>
        <v>0</v>
      </c>
      <c r="M692" s="408">
        <f t="shared" si="121"/>
        <v>0</v>
      </c>
      <c r="N692" s="414">
        <f t="shared" si="121"/>
        <v>0</v>
      </c>
    </row>
    <row r="693" spans="1:14" s="61" customFormat="1" ht="18.75" customHeight="1">
      <c r="A693" s="221" t="s">
        <v>472</v>
      </c>
      <c r="B693" s="130"/>
      <c r="C693" s="89" t="s">
        <v>227</v>
      </c>
      <c r="D693" s="283">
        <f aca="true" t="shared" si="122" ref="D693:N693">D694</f>
        <v>16000</v>
      </c>
      <c r="E693" s="407">
        <f t="shared" si="122"/>
        <v>8000</v>
      </c>
      <c r="F693" s="575">
        <f t="shared" si="119"/>
        <v>0.5</v>
      </c>
      <c r="G693" s="575">
        <f t="shared" si="114"/>
        <v>0.00044556280882734536</v>
      </c>
      <c r="H693" s="410">
        <f t="shared" si="108"/>
        <v>8000</v>
      </c>
      <c r="I693" s="410">
        <f t="shared" si="122"/>
        <v>0</v>
      </c>
      <c r="J693" s="410">
        <f t="shared" si="122"/>
        <v>0</v>
      </c>
      <c r="K693" s="407">
        <f t="shared" si="122"/>
        <v>8000</v>
      </c>
      <c r="L693" s="407">
        <f t="shared" si="122"/>
        <v>0</v>
      </c>
      <c r="M693" s="407">
        <f t="shared" si="122"/>
        <v>0</v>
      </c>
      <c r="N693" s="411">
        <f t="shared" si="122"/>
        <v>0</v>
      </c>
    </row>
    <row r="694" spans="1:14" s="61" customFormat="1" ht="33.75" customHeight="1">
      <c r="A694" s="126"/>
      <c r="B694" s="52" t="s">
        <v>425</v>
      </c>
      <c r="C694" s="43" t="s">
        <v>940</v>
      </c>
      <c r="D694" s="284">
        <v>16000</v>
      </c>
      <c r="E694" s="415">
        <v>8000</v>
      </c>
      <c r="F694" s="539">
        <f t="shared" si="119"/>
        <v>0.5</v>
      </c>
      <c r="G694" s="549">
        <f t="shared" si="114"/>
        <v>0.00044556280882734536</v>
      </c>
      <c r="H694" s="415">
        <f t="shared" si="108"/>
        <v>8000</v>
      </c>
      <c r="I694" s="409"/>
      <c r="J694" s="412"/>
      <c r="K694" s="413">
        <f>H694</f>
        <v>8000</v>
      </c>
      <c r="L694" s="415"/>
      <c r="M694" s="415"/>
      <c r="N694" s="595"/>
    </row>
    <row r="695" spans="1:15" s="61" customFormat="1" ht="27.75" customHeight="1" thickBot="1">
      <c r="A695" s="686"/>
      <c r="B695" s="687"/>
      <c r="C695" s="688" t="s">
        <v>473</v>
      </c>
      <c r="D695" s="689">
        <f>D8+D14+D20+D48+D51+D61+D88+D181+D185+D232+D236+D240+D436+D448+D551+D615+D686+D692</f>
        <v>47454874</v>
      </c>
      <c r="E695" s="690">
        <f>E8+E14+E20+E48+E51+E61+E88+E181+E185+E232+E236+E240+E436+E448+E551+E615+E686+E692</f>
        <v>17954819.93</v>
      </c>
      <c r="F695" s="691">
        <f>E695/D695</f>
        <v>0.37835565489015943</v>
      </c>
      <c r="G695" s="692">
        <f t="shared" si="114"/>
        <v>1</v>
      </c>
      <c r="H695" s="690">
        <f aca="true" t="shared" si="123" ref="H695:N695">H8+H14+H20+H48+H51+H61+H88+H181+H185+H232+H236+H240+H436+H448+H551+H615+H686+H692</f>
        <v>17728043.73</v>
      </c>
      <c r="I695" s="690">
        <f t="shared" si="123"/>
        <v>9310613.68</v>
      </c>
      <c r="J695" s="690">
        <f t="shared" si="123"/>
        <v>1380342.1199999999</v>
      </c>
      <c r="K695" s="690">
        <f t="shared" si="123"/>
        <v>1290478.41</v>
      </c>
      <c r="L695" s="690">
        <f t="shared" si="123"/>
        <v>285938.18</v>
      </c>
      <c r="M695" s="690">
        <f t="shared" si="123"/>
        <v>0</v>
      </c>
      <c r="N695" s="920">
        <f t="shared" si="123"/>
        <v>226776.2</v>
      </c>
      <c r="O695" s="918">
        <f>O8+O14+O20+O48+O51+O61+O88+O185+O232+O236+O240+O436+O448+O551+O615+O686+O692</f>
        <v>0</v>
      </c>
    </row>
    <row r="696" spans="4:8" s="61" customFormat="1" ht="12.75">
      <c r="D696" s="153"/>
      <c r="E696" s="153"/>
      <c r="F696" s="153"/>
      <c r="G696" s="153"/>
      <c r="H696" s="153"/>
    </row>
    <row r="697" spans="9:13" s="61" customFormat="1" ht="12.75">
      <c r="I697" s="94"/>
      <c r="J697" s="94"/>
      <c r="K697" s="94"/>
      <c r="L697" s="945" t="s">
        <v>84</v>
      </c>
      <c r="M697" s="945"/>
    </row>
    <row r="698" s="61" customFormat="1" ht="12.75"/>
    <row r="699" spans="12:13" s="61" customFormat="1" ht="12.75">
      <c r="L699" s="643" t="s">
        <v>85</v>
      </c>
      <c r="M699" s="643"/>
    </row>
    <row r="700" spans="1:14" s="61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61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61" customFormat="1" ht="12.75">
      <c r="A702"/>
      <c r="B702"/>
      <c r="C702"/>
      <c r="D702"/>
      <c r="E702"/>
      <c r="F702"/>
      <c r="G702"/>
      <c r="H702"/>
      <c r="I702"/>
      <c r="J702"/>
      <c r="K702" s="960"/>
      <c r="L702" s="960"/>
      <c r="M702"/>
      <c r="N702"/>
    </row>
    <row r="703" spans="1:14" s="61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61" customFormat="1" ht="12.75">
      <c r="A704"/>
      <c r="B704"/>
      <c r="C704"/>
      <c r="D704"/>
      <c r="E704"/>
      <c r="F704"/>
      <c r="G704"/>
      <c r="H704"/>
      <c r="I704"/>
      <c r="J704"/>
      <c r="K704" s="566"/>
      <c r="L704" s="566"/>
      <c r="M704"/>
      <c r="N704"/>
    </row>
    <row r="705" spans="1:14" s="61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61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61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61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61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61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61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61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61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61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61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61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61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61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61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61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61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61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61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61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61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61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61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61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61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61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61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61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61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61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61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61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61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61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61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61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61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61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61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61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61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61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61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61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61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61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61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61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61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61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61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61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61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61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61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61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61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61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61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61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61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61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61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61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61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61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61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61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61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61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61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61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61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61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61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61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61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61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61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61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61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61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61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61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61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61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61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61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61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61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61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61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61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61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61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61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61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61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61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61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61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61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61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61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61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61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61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61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61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61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61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61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61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61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61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61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61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61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61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61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61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6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6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61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61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61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61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61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61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61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61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61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61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61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61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61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61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61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61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61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61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61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61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61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61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61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61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61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61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61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61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61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61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61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61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61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61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61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61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61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61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61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61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61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61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61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61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61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61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61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61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61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61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61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61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61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61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61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61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61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61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61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61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61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61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61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61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61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61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61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61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61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61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61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61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61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61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61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61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61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61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61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61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61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61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61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61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61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61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61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61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61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61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61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61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61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61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61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61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61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61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61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61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61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61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61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61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61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61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61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61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61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61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61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61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61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61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61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61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61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61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61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61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61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61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61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61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61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61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61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61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61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61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61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61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61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61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61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61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61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61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61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61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61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61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61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61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61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61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61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61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61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61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61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61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61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61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61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61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61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61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61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61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61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61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61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61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61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61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61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61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61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61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61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61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61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61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61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61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61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61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61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61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61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61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61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61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61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61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61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61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61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61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61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61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61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61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61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61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61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61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61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61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61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61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61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61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61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61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61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61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61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61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61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61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61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61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61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61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61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61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61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61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61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61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61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61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61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61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61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61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61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61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61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61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61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61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61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61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61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61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61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61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61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61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61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61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61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61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61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61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61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61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61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61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61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61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61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61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61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61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61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61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61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61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61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61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61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61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61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61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61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61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61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61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61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61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61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61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61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61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61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61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61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61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61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61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61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61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61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61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61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61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61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61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61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61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61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61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61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61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61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61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61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61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61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61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61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61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61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61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61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61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61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61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61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61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61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61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61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61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61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61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61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61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61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61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61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61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61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61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61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61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61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61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61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61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61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61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61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61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61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61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61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61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61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61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61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61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61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61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61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61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61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61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61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61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61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61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61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61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61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61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61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61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61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61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61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61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61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61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61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61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61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61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61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61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61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61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61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61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61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61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61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61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61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61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61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61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61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61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61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61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61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61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61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61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61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61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61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61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61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61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61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61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61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61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61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61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61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61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61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61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61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61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61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61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61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61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61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61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61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61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61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61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61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61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61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61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61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61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61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61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61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61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61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61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61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61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61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61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61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61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61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61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61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61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61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61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61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61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61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61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61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61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61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61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61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61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61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61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61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61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61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61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61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61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61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61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61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61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61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61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61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61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61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61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61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61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61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61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61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61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61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61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61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61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61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61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61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61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61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61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61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61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61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61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61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61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61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61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61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61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61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61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61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61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61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61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61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61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61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61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61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61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61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61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61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61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61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61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61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61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61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61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61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61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61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61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61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61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61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61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61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61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61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61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61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61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61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61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61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61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61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61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61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61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61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61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61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61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61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61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61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61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61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61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61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61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61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61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61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61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61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61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61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61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61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61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61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61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61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61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61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61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61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61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61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61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61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61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61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61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61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61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61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61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61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61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61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61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61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61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61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61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61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61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61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61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61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61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61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61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61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61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61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61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61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61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61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61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61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61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61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61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61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61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61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61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61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61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61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61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61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61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61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61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61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61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61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61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61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61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61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61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61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61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61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61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61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61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61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61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61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61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61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61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61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61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61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61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61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61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61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61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61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61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61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61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61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61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61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61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61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61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61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61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61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61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61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61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61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61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61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61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61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61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61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61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61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61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61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61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61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61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61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61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61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61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61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61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61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61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61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61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61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61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61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61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61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61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61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61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61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61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61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61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61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61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61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61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61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61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61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61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61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61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61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61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61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61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61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61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61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61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61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61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61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61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61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61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61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61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61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61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61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61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61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61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61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61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61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61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61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61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61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61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61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61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61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61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61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61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61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61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61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61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61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61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61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61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61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61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61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61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61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61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61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61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61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61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61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61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61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61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61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61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61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61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61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61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61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61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61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61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61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61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61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61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61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61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61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61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61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61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61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61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61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61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61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61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61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61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61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61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61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61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61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61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61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61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61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61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61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61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61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61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61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61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61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61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61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61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61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61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61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61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61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61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61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61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61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61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61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61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61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61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61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61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61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61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61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61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61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61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61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61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61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61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61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61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61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61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61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61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61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61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61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61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61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61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61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61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61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61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61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61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61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61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61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61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61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61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61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61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61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61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61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61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61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61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61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61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61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61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61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61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61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61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61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61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61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61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61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61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61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61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61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61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61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61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61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61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61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61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61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61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61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61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61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61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61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61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61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61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61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61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61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61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61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61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61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61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61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61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61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61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61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61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61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61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61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61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61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61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61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61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61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61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61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61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61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61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61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61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61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61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61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61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61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61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61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61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61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61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61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61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61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61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61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61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61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61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61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61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61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61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61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61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61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61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61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61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61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61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61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61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61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61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61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61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61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61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61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61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61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61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61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61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61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61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61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61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61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61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61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61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61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61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61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61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61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61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61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61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61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61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61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61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61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61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61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61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61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61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61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61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61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61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61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61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61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61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61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61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61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61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61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61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61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61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61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61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61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61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61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61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61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61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61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61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61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61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61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61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61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61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61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61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61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61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61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61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61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61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61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61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61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61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61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61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61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61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61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61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61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61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61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61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61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61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61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61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61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61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61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61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61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61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61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61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61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61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61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61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61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61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61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61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61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61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61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61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61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61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61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61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61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61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61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61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61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61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61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61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61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61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61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61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61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61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61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61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61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61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61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61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61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61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61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61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61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61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61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61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61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61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61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61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61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61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61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61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61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61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61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61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61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61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61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61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61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61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61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61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61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61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61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61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61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61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61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61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61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61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61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61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61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61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61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61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61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61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61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61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61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61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61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61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61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61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61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61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61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61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61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61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61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61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61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61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61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61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61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61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61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61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61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61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61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61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61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61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61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61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61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61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61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61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61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61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61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61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61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61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61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61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61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61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61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61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61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61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61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61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61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61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61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61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61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61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61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61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61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61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61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61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61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61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61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61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61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61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61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61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61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61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61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61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61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61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61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61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61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61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61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61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61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61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61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61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61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61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61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61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61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61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61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61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61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61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61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61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61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61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61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61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61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61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61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61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61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61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61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61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61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61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61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61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61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61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61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61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61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61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61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61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61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61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61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61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61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61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61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61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61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61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61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61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61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61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61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61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61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61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61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61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61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61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61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61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61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61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61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61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61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61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61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61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</sheetData>
  <mergeCells count="21">
    <mergeCell ref="B2:K2"/>
    <mergeCell ref="L2:R2"/>
    <mergeCell ref="B3:B6"/>
    <mergeCell ref="C3:C6"/>
    <mergeCell ref="H3:N3"/>
    <mergeCell ref="N4:N6"/>
    <mergeCell ref="D3:D6"/>
    <mergeCell ref="E3:E6"/>
    <mergeCell ref="L5:L6"/>
    <mergeCell ref="J5:J6"/>
    <mergeCell ref="K702:L702"/>
    <mergeCell ref="L697:M697"/>
    <mergeCell ref="K5:K6"/>
    <mergeCell ref="M5:M6"/>
    <mergeCell ref="A356:A359"/>
    <mergeCell ref="I5:I6"/>
    <mergeCell ref="G3:G6"/>
    <mergeCell ref="A3:A6"/>
    <mergeCell ref="F3:F6"/>
    <mergeCell ref="H4:H6"/>
    <mergeCell ref="I4:M4"/>
  </mergeCells>
  <printOptions/>
  <pageMargins left="0.3937007874015748" right="0.1968503937007874" top="0.5511811023622047" bottom="0.3937007874015748" header="0.15748031496062992" footer="0.15748031496062992"/>
  <pageSetup horizontalDpi="600" verticalDpi="600" orientation="landscape" paperSize="9" scale="90" r:id="rId1"/>
  <headerFooter alignWithMargins="0">
    <oddFooter>&amp;CStrona &amp;P</oddFooter>
  </headerFooter>
  <rowBreaks count="25" manualBreakCount="25">
    <brk id="31" max="14" man="1"/>
    <brk id="50" max="14" man="1"/>
    <brk id="74" max="14" man="1"/>
    <brk id="101" max="14" man="1"/>
    <brk id="125" max="14" man="1"/>
    <brk id="148" max="14" man="1"/>
    <brk id="175" max="14" man="1"/>
    <brk id="199" max="14" man="1"/>
    <brk id="231" max="14" man="1"/>
    <brk id="259" max="14" man="1"/>
    <brk id="291" max="14" man="1"/>
    <brk id="323" max="14" man="1"/>
    <brk id="381" max="14" man="1"/>
    <brk id="413" max="14" man="1"/>
    <brk id="435" max="14" man="1"/>
    <brk id="455" max="14" man="1"/>
    <brk id="484" max="14" man="1"/>
    <brk id="506" max="14" man="1"/>
    <brk id="532" max="14" man="1"/>
    <brk id="553" max="14" man="1"/>
    <brk id="576" max="14" man="1"/>
    <brk id="603" max="14" man="1"/>
    <brk id="633" max="14" man="1"/>
    <brk id="662" max="14" man="1"/>
    <brk id="685" max="14" man="1"/>
  </rowBreaks>
  <colBreaks count="3" manualBreakCount="3">
    <brk id="14" max="705" man="1"/>
    <brk id="15" max="591" man="1"/>
    <brk id="5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B28">
      <selection activeCell="G47" sqref="G4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37.125" style="0" customWidth="1"/>
    <col min="6" max="7" width="11.75390625" style="0" customWidth="1"/>
    <col min="8" max="8" width="10.375" style="0" customWidth="1"/>
    <col min="9" max="9" width="10.875" style="0" customWidth="1"/>
    <col min="10" max="10" width="10.75390625" style="0" customWidth="1"/>
    <col min="11" max="11" width="2.875" style="0" customWidth="1"/>
    <col min="12" max="12" width="10.875" style="0" customWidth="1"/>
    <col min="13" max="13" width="11.375" style="0" customWidth="1"/>
    <col min="14" max="14" width="15.75390625" style="0" customWidth="1"/>
  </cols>
  <sheetData>
    <row r="1" ht="6" customHeight="1"/>
    <row r="2" spans="6:14" ht="12.75" customHeight="1">
      <c r="F2" s="19"/>
      <c r="G2" s="19"/>
      <c r="J2" s="990" t="s">
        <v>978</v>
      </c>
      <c r="K2" s="990"/>
      <c r="L2" s="990"/>
      <c r="M2" s="990"/>
      <c r="N2" s="990"/>
    </row>
    <row r="3" spans="1:14" ht="27.75" customHeight="1">
      <c r="A3" s="994" t="s">
        <v>543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</row>
    <row r="4" spans="1:14" ht="15" customHeight="1">
      <c r="A4" s="986" t="s">
        <v>574</v>
      </c>
      <c r="B4" s="926" t="s">
        <v>497</v>
      </c>
      <c r="C4" s="926" t="s">
        <v>498</v>
      </c>
      <c r="D4" s="926" t="s">
        <v>934</v>
      </c>
      <c r="E4" s="986" t="s">
        <v>678</v>
      </c>
      <c r="F4" s="986" t="s">
        <v>291</v>
      </c>
      <c r="G4" s="986" t="s">
        <v>540</v>
      </c>
      <c r="H4" s="934" t="s">
        <v>541</v>
      </c>
      <c r="I4" s="927"/>
      <c r="J4" s="927"/>
      <c r="K4" s="927"/>
      <c r="L4" s="927"/>
      <c r="M4" s="928"/>
      <c r="N4" s="986" t="s">
        <v>292</v>
      </c>
    </row>
    <row r="5" spans="1:14" ht="17.25" customHeight="1">
      <c r="A5" s="995"/>
      <c r="B5" s="921"/>
      <c r="C5" s="921"/>
      <c r="D5" s="921"/>
      <c r="E5" s="995"/>
      <c r="F5" s="995"/>
      <c r="G5" s="995"/>
      <c r="H5" s="986" t="s">
        <v>542</v>
      </c>
      <c r="I5" s="934" t="s">
        <v>295</v>
      </c>
      <c r="J5" s="927"/>
      <c r="K5" s="927"/>
      <c r="L5" s="927"/>
      <c r="M5" s="928"/>
      <c r="N5" s="995"/>
    </row>
    <row r="6" spans="1:14" ht="53.25" customHeight="1">
      <c r="A6" s="987"/>
      <c r="B6" s="982"/>
      <c r="C6" s="982"/>
      <c r="D6" s="982"/>
      <c r="E6" s="987"/>
      <c r="F6" s="987"/>
      <c r="G6" s="987"/>
      <c r="H6" s="987"/>
      <c r="I6" s="98" t="s">
        <v>294</v>
      </c>
      <c r="J6" s="98" t="s">
        <v>293</v>
      </c>
      <c r="K6" s="996" t="s">
        <v>823</v>
      </c>
      <c r="L6" s="997"/>
      <c r="M6" s="98" t="s">
        <v>296</v>
      </c>
      <c r="N6" s="987"/>
    </row>
    <row r="7" spans="1:14" ht="11.25" customHeight="1">
      <c r="A7" s="7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/>
      <c r="H7" s="40">
        <v>7</v>
      </c>
      <c r="I7" s="40">
        <v>8</v>
      </c>
      <c r="J7" s="40">
        <v>9</v>
      </c>
      <c r="K7" s="988">
        <v>10</v>
      </c>
      <c r="L7" s="989"/>
      <c r="M7" s="40">
        <v>11</v>
      </c>
      <c r="N7" s="40">
        <v>12</v>
      </c>
    </row>
    <row r="8" spans="1:14" ht="10.5" customHeight="1">
      <c r="A8" s="941" t="s">
        <v>584</v>
      </c>
      <c r="B8" s="944">
        <v>600</v>
      </c>
      <c r="C8" s="944">
        <v>60014</v>
      </c>
      <c r="D8" s="983">
        <v>6050</v>
      </c>
      <c r="E8" s="937" t="s">
        <v>445</v>
      </c>
      <c r="F8" s="833"/>
      <c r="G8" s="833"/>
      <c r="H8" s="836"/>
      <c r="I8" s="836"/>
      <c r="J8" s="836"/>
      <c r="K8" s="101" t="s">
        <v>511</v>
      </c>
      <c r="L8" s="401"/>
      <c r="M8" s="836"/>
      <c r="N8" s="991" t="s">
        <v>677</v>
      </c>
    </row>
    <row r="9" spans="1:14" ht="9.75" customHeight="1">
      <c r="A9" s="942"/>
      <c r="B9" s="935"/>
      <c r="C9" s="935"/>
      <c r="D9" s="984"/>
      <c r="E9" s="938"/>
      <c r="F9" s="834">
        <v>1102382</v>
      </c>
      <c r="G9" s="834">
        <v>284000</v>
      </c>
      <c r="H9" s="581">
        <f>I8+I9+I10+J8+J9+J10+L8+L9+L10+M8</f>
        <v>0</v>
      </c>
      <c r="I9" s="837"/>
      <c r="J9" s="837"/>
      <c r="K9" s="101" t="s">
        <v>512</v>
      </c>
      <c r="L9" s="401"/>
      <c r="M9" s="837"/>
      <c r="N9" s="992"/>
    </row>
    <row r="10" spans="1:14" ht="10.5" customHeight="1">
      <c r="A10" s="943"/>
      <c r="B10" s="936"/>
      <c r="C10" s="936"/>
      <c r="D10" s="985"/>
      <c r="E10" s="939"/>
      <c r="F10" s="835"/>
      <c r="G10" s="835"/>
      <c r="H10" s="790"/>
      <c r="I10" s="838"/>
      <c r="J10" s="838"/>
      <c r="K10" s="101" t="s">
        <v>513</v>
      </c>
      <c r="L10" s="401"/>
      <c r="M10" s="838"/>
      <c r="N10" s="992"/>
    </row>
    <row r="11" spans="1:14" ht="12.75" customHeight="1">
      <c r="A11" s="941" t="s">
        <v>585</v>
      </c>
      <c r="B11" s="944">
        <v>600</v>
      </c>
      <c r="C11" s="944">
        <v>60014</v>
      </c>
      <c r="D11" s="828">
        <v>6050</v>
      </c>
      <c r="E11" s="937" t="s">
        <v>443</v>
      </c>
      <c r="F11" s="833"/>
      <c r="G11" s="833"/>
      <c r="H11" s="804"/>
      <c r="I11" s="836">
        <v>9760</v>
      </c>
      <c r="J11" s="836"/>
      <c r="K11" s="101" t="s">
        <v>511</v>
      </c>
      <c r="L11" s="401"/>
      <c r="M11" s="836"/>
      <c r="N11" s="992"/>
    </row>
    <row r="12" spans="1:14" ht="12" customHeight="1">
      <c r="A12" s="942"/>
      <c r="B12" s="935"/>
      <c r="C12" s="935"/>
      <c r="D12" s="829">
        <v>6058</v>
      </c>
      <c r="E12" s="938"/>
      <c r="F12" s="834">
        <v>6292548</v>
      </c>
      <c r="G12" s="834">
        <v>1464229</v>
      </c>
      <c r="H12" s="581">
        <f>I11+I12+I13+J11+J12+J13+L11+L12+L13+M11+M12+M13</f>
        <v>9760</v>
      </c>
      <c r="I12" s="837"/>
      <c r="J12" s="837"/>
      <c r="K12" s="101" t="s">
        <v>512</v>
      </c>
      <c r="L12" s="401"/>
      <c r="M12" s="837"/>
      <c r="N12" s="992"/>
    </row>
    <row r="13" spans="1:14" ht="11.25" customHeight="1">
      <c r="A13" s="943"/>
      <c r="B13" s="936"/>
      <c r="C13" s="936"/>
      <c r="D13" s="830">
        <v>6059</v>
      </c>
      <c r="E13" s="939"/>
      <c r="F13" s="835"/>
      <c r="G13" s="835"/>
      <c r="H13" s="790"/>
      <c r="I13" s="838"/>
      <c r="J13" s="838"/>
      <c r="K13" s="101" t="s">
        <v>513</v>
      </c>
      <c r="L13" s="401"/>
      <c r="M13" s="838"/>
      <c r="N13" s="992"/>
    </row>
    <row r="14" spans="1:14" ht="12.75" customHeight="1">
      <c r="A14" s="941" t="s">
        <v>587</v>
      </c>
      <c r="B14" s="944">
        <v>600</v>
      </c>
      <c r="C14" s="944">
        <v>60014</v>
      </c>
      <c r="D14" s="828">
        <v>6050</v>
      </c>
      <c r="E14" s="937" t="s">
        <v>444</v>
      </c>
      <c r="F14" s="833"/>
      <c r="G14" s="833"/>
      <c r="H14" s="804"/>
      <c r="I14" s="836"/>
      <c r="J14" s="836"/>
      <c r="K14" s="101" t="s">
        <v>511</v>
      </c>
      <c r="L14" s="401"/>
      <c r="M14" s="836"/>
      <c r="N14" s="992"/>
    </row>
    <row r="15" spans="1:14" ht="12.75" customHeight="1">
      <c r="A15" s="942"/>
      <c r="B15" s="935"/>
      <c r="C15" s="935"/>
      <c r="D15" s="829">
        <v>6058</v>
      </c>
      <c r="E15" s="938"/>
      <c r="F15" s="834">
        <v>6209591</v>
      </c>
      <c r="G15" s="834">
        <v>3142250</v>
      </c>
      <c r="H15" s="581">
        <f>I14+I15+I16+J14+J15+J16+L14+L15+L16+M14+M15+M16</f>
        <v>12140.62</v>
      </c>
      <c r="I15" s="837"/>
      <c r="J15" s="837"/>
      <c r="K15" s="101" t="s">
        <v>512</v>
      </c>
      <c r="L15" s="401"/>
      <c r="M15" s="837">
        <v>428.08</v>
      </c>
      <c r="N15" s="992"/>
    </row>
    <row r="16" spans="1:14" ht="12.75" customHeight="1">
      <c r="A16" s="943"/>
      <c r="B16" s="936"/>
      <c r="C16" s="936"/>
      <c r="D16" s="830">
        <v>6059</v>
      </c>
      <c r="E16" s="939"/>
      <c r="F16" s="835"/>
      <c r="G16" s="835"/>
      <c r="H16" s="790"/>
      <c r="I16" s="838">
        <v>11712.54</v>
      </c>
      <c r="J16" s="838"/>
      <c r="K16" s="101" t="s">
        <v>513</v>
      </c>
      <c r="L16" s="401"/>
      <c r="M16" s="838"/>
      <c r="N16" s="992"/>
    </row>
    <row r="17" spans="1:14" ht="12.75" customHeight="1">
      <c r="A17" s="941" t="s">
        <v>589</v>
      </c>
      <c r="B17" s="583"/>
      <c r="C17" s="583"/>
      <c r="D17" s="583">
        <v>6050</v>
      </c>
      <c r="E17" s="937" t="s">
        <v>446</v>
      </c>
      <c r="F17" s="582"/>
      <c r="G17" s="582"/>
      <c r="H17" s="581"/>
      <c r="I17" s="916">
        <v>35460</v>
      </c>
      <c r="J17" s="581"/>
      <c r="K17" s="101" t="s">
        <v>511</v>
      </c>
      <c r="L17" s="401"/>
      <c r="M17" s="581"/>
      <c r="N17" s="992"/>
    </row>
    <row r="18" spans="1:14" ht="12.75" customHeight="1">
      <c r="A18" s="942"/>
      <c r="B18" s="583">
        <v>600</v>
      </c>
      <c r="C18" s="583">
        <v>60014</v>
      </c>
      <c r="D18" s="583">
        <v>6058</v>
      </c>
      <c r="E18" s="938"/>
      <c r="F18" s="582">
        <v>5540017</v>
      </c>
      <c r="G18" s="582">
        <v>2506520</v>
      </c>
      <c r="H18" s="581">
        <f>I17+I18+I19+J17+J18+J19+L17+L18+M17+M18++M19</f>
        <v>35460</v>
      </c>
      <c r="I18" s="916"/>
      <c r="J18" s="581"/>
      <c r="K18" s="101" t="s">
        <v>512</v>
      </c>
      <c r="L18" s="401"/>
      <c r="M18" s="581"/>
      <c r="N18" s="992"/>
    </row>
    <row r="19" spans="1:14" ht="12" customHeight="1">
      <c r="A19" s="943"/>
      <c r="B19" s="583"/>
      <c r="C19" s="583"/>
      <c r="D19" s="583">
        <v>6059</v>
      </c>
      <c r="E19" s="939"/>
      <c r="F19" s="582"/>
      <c r="G19" s="582"/>
      <c r="H19" s="581"/>
      <c r="I19" s="581"/>
      <c r="J19" s="581"/>
      <c r="K19" s="101" t="s">
        <v>513</v>
      </c>
      <c r="L19" s="401"/>
      <c r="M19" s="581"/>
      <c r="N19" s="992"/>
    </row>
    <row r="20" spans="1:14" ht="11.25" customHeight="1">
      <c r="A20" s="941" t="s">
        <v>591</v>
      </c>
      <c r="B20" s="944">
        <v>600</v>
      </c>
      <c r="C20" s="944">
        <v>60014</v>
      </c>
      <c r="D20" s="828">
        <v>6050</v>
      </c>
      <c r="E20" s="937" t="s">
        <v>441</v>
      </c>
      <c r="F20" s="833">
        <v>160278</v>
      </c>
      <c r="G20" s="833"/>
      <c r="H20" s="804"/>
      <c r="I20" s="836">
        <v>2145</v>
      </c>
      <c r="J20" s="836"/>
      <c r="K20" s="101" t="s">
        <v>511</v>
      </c>
      <c r="L20" s="401"/>
      <c r="M20" s="836"/>
      <c r="N20" s="992"/>
    </row>
    <row r="21" spans="1:14" ht="12" customHeight="1">
      <c r="A21" s="942"/>
      <c r="B21" s="935"/>
      <c r="C21" s="935"/>
      <c r="D21" s="829">
        <v>6058</v>
      </c>
      <c r="E21" s="938"/>
      <c r="F21" s="834"/>
      <c r="G21" s="834">
        <v>15565</v>
      </c>
      <c r="H21" s="581">
        <f>I20+I21+I22+J20+J21+J22+L20+L21+L22+M20+M22</f>
        <v>2145</v>
      </c>
      <c r="I21" s="837"/>
      <c r="J21" s="837"/>
      <c r="K21" s="101" t="s">
        <v>512</v>
      </c>
      <c r="L21" s="401"/>
      <c r="M21" s="837"/>
      <c r="N21" s="992"/>
    </row>
    <row r="22" spans="1:14" ht="10.5" customHeight="1">
      <c r="A22" s="943"/>
      <c r="B22" s="936"/>
      <c r="C22" s="936"/>
      <c r="D22" s="830">
        <v>6059</v>
      </c>
      <c r="E22" s="939"/>
      <c r="F22" s="835"/>
      <c r="G22" s="835"/>
      <c r="H22" s="790"/>
      <c r="I22" s="838"/>
      <c r="J22" s="838"/>
      <c r="K22" s="101" t="s">
        <v>513</v>
      </c>
      <c r="L22" s="401"/>
      <c r="M22" s="838"/>
      <c r="N22" s="992"/>
    </row>
    <row r="23" spans="1:14" ht="12.75" customHeight="1">
      <c r="A23" s="941" t="s">
        <v>605</v>
      </c>
      <c r="B23" s="791"/>
      <c r="C23" s="791"/>
      <c r="D23" s="791">
        <v>6050</v>
      </c>
      <c r="E23" s="937" t="s">
        <v>447</v>
      </c>
      <c r="F23" s="802"/>
      <c r="G23" s="802"/>
      <c r="H23" s="804"/>
      <c r="I23" s="804"/>
      <c r="J23" s="804"/>
      <c r="K23" s="101" t="s">
        <v>511</v>
      </c>
      <c r="L23" s="401"/>
      <c r="M23" s="804"/>
      <c r="N23" s="992"/>
    </row>
    <row r="24" spans="1:14" ht="12.75" customHeight="1">
      <c r="A24" s="942"/>
      <c r="B24" s="583">
        <v>600</v>
      </c>
      <c r="C24" s="583">
        <v>60014</v>
      </c>
      <c r="D24" s="583">
        <v>6058</v>
      </c>
      <c r="E24" s="938"/>
      <c r="F24" s="582">
        <v>330770</v>
      </c>
      <c r="G24" s="582">
        <v>95770</v>
      </c>
      <c r="H24" s="581">
        <f>I23+I24+I25+J23+J24+L23+L24+L25+M23+M24+M25</f>
        <v>0</v>
      </c>
      <c r="I24" s="581"/>
      <c r="J24" s="581"/>
      <c r="K24" s="101" t="s">
        <v>512</v>
      </c>
      <c r="L24" s="401"/>
      <c r="M24" s="581"/>
      <c r="N24" s="992"/>
    </row>
    <row r="25" spans="1:14" ht="12" customHeight="1">
      <c r="A25" s="943"/>
      <c r="B25" s="812"/>
      <c r="C25" s="812"/>
      <c r="D25" s="812">
        <v>6059</v>
      </c>
      <c r="E25" s="939"/>
      <c r="F25" s="803"/>
      <c r="G25" s="803"/>
      <c r="H25" s="790"/>
      <c r="I25" s="790"/>
      <c r="J25" s="790"/>
      <c r="K25" s="101" t="s">
        <v>513</v>
      </c>
      <c r="L25" s="402"/>
      <c r="M25" s="790"/>
      <c r="N25" s="993"/>
    </row>
    <row r="26" spans="1:14" ht="12" customHeight="1">
      <c r="A26" s="941" t="s">
        <v>606</v>
      </c>
      <c r="B26" s="944">
        <v>801</v>
      </c>
      <c r="C26" s="791"/>
      <c r="D26" s="791">
        <v>6050</v>
      </c>
      <c r="E26" s="937" t="s">
        <v>449</v>
      </c>
      <c r="F26" s="802"/>
      <c r="G26" s="802"/>
      <c r="H26" s="804"/>
      <c r="I26" s="804"/>
      <c r="J26" s="804"/>
      <c r="K26" s="101" t="s">
        <v>511</v>
      </c>
      <c r="L26" s="401"/>
      <c r="M26" s="804"/>
      <c r="N26" s="932" t="s">
        <v>939</v>
      </c>
    </row>
    <row r="27" spans="1:14" ht="12" customHeight="1">
      <c r="A27" s="942"/>
      <c r="B27" s="935"/>
      <c r="C27" s="583">
        <v>80195</v>
      </c>
      <c r="D27" s="583">
        <v>6058</v>
      </c>
      <c r="E27" s="938"/>
      <c r="F27" s="582">
        <v>4285708</v>
      </c>
      <c r="G27" s="582">
        <v>97958</v>
      </c>
      <c r="H27" s="581">
        <f>I26+I27+I28+J26+J27+J28+L26+L27+L28+M26+M27+M28</f>
        <v>0</v>
      </c>
      <c r="I27" s="581"/>
      <c r="J27" s="581"/>
      <c r="K27" s="101" t="s">
        <v>512</v>
      </c>
      <c r="L27" s="831"/>
      <c r="M27" s="581"/>
      <c r="N27" s="922"/>
    </row>
    <row r="28" spans="1:14" ht="12" customHeight="1">
      <c r="A28" s="943"/>
      <c r="B28" s="936"/>
      <c r="C28" s="812"/>
      <c r="D28" s="812">
        <v>6059</v>
      </c>
      <c r="E28" s="939"/>
      <c r="F28" s="803"/>
      <c r="G28" s="803"/>
      <c r="H28" s="790"/>
      <c r="I28" s="790"/>
      <c r="J28" s="790"/>
      <c r="K28" s="101" t="s">
        <v>513</v>
      </c>
      <c r="L28" s="832"/>
      <c r="M28" s="790"/>
      <c r="N28" s="922"/>
    </row>
    <row r="29" spans="1:14" ht="12" customHeight="1">
      <c r="A29" s="941" t="s">
        <v>595</v>
      </c>
      <c r="B29" s="944">
        <v>851</v>
      </c>
      <c r="C29" s="791"/>
      <c r="D29" s="791">
        <v>6050</v>
      </c>
      <c r="E29" s="937" t="s">
        <v>451</v>
      </c>
      <c r="F29" s="802"/>
      <c r="G29" s="802"/>
      <c r="H29" s="804"/>
      <c r="I29" s="804"/>
      <c r="J29" s="804"/>
      <c r="K29" s="101" t="s">
        <v>511</v>
      </c>
      <c r="L29" s="401"/>
      <c r="M29" s="804"/>
      <c r="N29" s="922"/>
    </row>
    <row r="30" spans="1:14" ht="12" customHeight="1">
      <c r="A30" s="942"/>
      <c r="B30" s="935"/>
      <c r="C30" s="583">
        <v>85111</v>
      </c>
      <c r="D30" s="583">
        <v>6058</v>
      </c>
      <c r="E30" s="938"/>
      <c r="F30" s="582">
        <v>1592959</v>
      </c>
      <c r="G30" s="582">
        <v>1206639</v>
      </c>
      <c r="H30" s="581">
        <f>I29+I30+I31+J29+J31+J30+L29+L30:L31+L31+M29+M30+M31</f>
        <v>0</v>
      </c>
      <c r="I30" s="581"/>
      <c r="J30" s="581"/>
      <c r="K30" s="101" t="s">
        <v>512</v>
      </c>
      <c r="L30" s="831"/>
      <c r="M30" s="581"/>
      <c r="N30" s="922"/>
    </row>
    <row r="31" spans="1:14" ht="12" customHeight="1">
      <c r="A31" s="943"/>
      <c r="B31" s="936"/>
      <c r="C31" s="812"/>
      <c r="D31" s="812">
        <v>6059</v>
      </c>
      <c r="E31" s="939"/>
      <c r="F31" s="803"/>
      <c r="G31" s="803"/>
      <c r="H31" s="790"/>
      <c r="I31" s="790"/>
      <c r="J31" s="790"/>
      <c r="K31" s="101" t="s">
        <v>513</v>
      </c>
      <c r="L31" s="832"/>
      <c r="M31" s="790"/>
      <c r="N31" s="922"/>
    </row>
    <row r="32" spans="1:14" ht="12" customHeight="1">
      <c r="A32" s="941" t="s">
        <v>746</v>
      </c>
      <c r="B32" s="791"/>
      <c r="C32" s="791"/>
      <c r="D32" s="791">
        <v>6050</v>
      </c>
      <c r="E32" s="937" t="s">
        <v>452</v>
      </c>
      <c r="F32" s="802"/>
      <c r="G32" s="802"/>
      <c r="H32" s="804"/>
      <c r="I32" s="914">
        <v>45000</v>
      </c>
      <c r="J32" s="804"/>
      <c r="K32" s="101" t="s">
        <v>511</v>
      </c>
      <c r="L32" s="401"/>
      <c r="M32" s="804"/>
      <c r="N32" s="922"/>
    </row>
    <row r="33" spans="1:14" ht="12" customHeight="1">
      <c r="A33" s="942"/>
      <c r="B33" s="583">
        <v>851</v>
      </c>
      <c r="C33" s="583">
        <v>85111</v>
      </c>
      <c r="D33" s="583">
        <v>6058</v>
      </c>
      <c r="E33" s="938"/>
      <c r="F33" s="582">
        <v>2414956</v>
      </c>
      <c r="G33" s="582">
        <v>235422</v>
      </c>
      <c r="H33" s="581">
        <f>I32+I33+I34+J32+J33+J34+L32+L33+L34+M32+M33+M34</f>
        <v>45000</v>
      </c>
      <c r="I33" s="581"/>
      <c r="J33" s="581"/>
      <c r="K33" s="101" t="s">
        <v>512</v>
      </c>
      <c r="L33" s="831"/>
      <c r="M33" s="581"/>
      <c r="N33" s="922"/>
    </row>
    <row r="34" spans="1:14" ht="12" customHeight="1">
      <c r="A34" s="943"/>
      <c r="B34" s="812"/>
      <c r="C34" s="812"/>
      <c r="D34" s="812">
        <v>6059</v>
      </c>
      <c r="E34" s="939"/>
      <c r="F34" s="803"/>
      <c r="G34" s="803"/>
      <c r="H34" s="790"/>
      <c r="I34" s="790"/>
      <c r="J34" s="790"/>
      <c r="K34" s="101" t="s">
        <v>513</v>
      </c>
      <c r="L34" s="832"/>
      <c r="M34" s="790"/>
      <c r="N34" s="922"/>
    </row>
    <row r="35" spans="1:14" ht="10.5" customHeight="1">
      <c r="A35" s="942" t="s">
        <v>676</v>
      </c>
      <c r="B35" s="583"/>
      <c r="C35" s="583"/>
      <c r="D35" s="583">
        <v>6050</v>
      </c>
      <c r="E35" s="938" t="s">
        <v>448</v>
      </c>
      <c r="F35" s="582"/>
      <c r="G35" s="582"/>
      <c r="H35" s="581"/>
      <c r="I35" s="581"/>
      <c r="J35" s="836"/>
      <c r="K35" s="101" t="s">
        <v>511</v>
      </c>
      <c r="L35" s="831"/>
      <c r="M35" s="581"/>
      <c r="N35" s="922"/>
    </row>
    <row r="36" spans="1:14" ht="11.25" customHeight="1">
      <c r="A36" s="942"/>
      <c r="B36" s="583">
        <v>851</v>
      </c>
      <c r="C36" s="583">
        <v>85195</v>
      </c>
      <c r="D36" s="583">
        <v>6058</v>
      </c>
      <c r="E36" s="938"/>
      <c r="F36" s="582">
        <v>2965566</v>
      </c>
      <c r="G36" s="582">
        <v>1249573</v>
      </c>
      <c r="H36" s="581">
        <f>I35+I36+I37+J35+J36+J37+L35+L36+L37+M35+M36+M37</f>
        <v>0</v>
      </c>
      <c r="I36" s="581"/>
      <c r="J36" s="837"/>
      <c r="K36" s="101" t="s">
        <v>512</v>
      </c>
      <c r="L36" s="401"/>
      <c r="M36" s="581"/>
      <c r="N36" s="922"/>
    </row>
    <row r="37" spans="1:14" ht="10.5" customHeight="1">
      <c r="A37" s="943"/>
      <c r="B37" s="583"/>
      <c r="C37" s="583"/>
      <c r="D37" s="583">
        <v>6059</v>
      </c>
      <c r="E37" s="939"/>
      <c r="F37" s="582"/>
      <c r="G37" s="582"/>
      <c r="H37" s="581"/>
      <c r="I37" s="581"/>
      <c r="J37" s="838"/>
      <c r="K37" s="101" t="s">
        <v>513</v>
      </c>
      <c r="L37" s="401"/>
      <c r="M37" s="581"/>
      <c r="N37" s="923"/>
    </row>
    <row r="38" spans="1:15" ht="12" customHeight="1">
      <c r="A38" s="941" t="s">
        <v>907</v>
      </c>
      <c r="B38" s="944">
        <v>853</v>
      </c>
      <c r="C38" s="944">
        <v>85333</v>
      </c>
      <c r="D38" s="599">
        <v>6050</v>
      </c>
      <c r="E38" s="937" t="s">
        <v>453</v>
      </c>
      <c r="F38" s="833"/>
      <c r="G38" s="833"/>
      <c r="H38" s="804"/>
      <c r="I38" s="914">
        <v>18300</v>
      </c>
      <c r="J38" s="836"/>
      <c r="K38" s="101" t="s">
        <v>511</v>
      </c>
      <c r="L38" s="745"/>
      <c r="M38" s="836"/>
      <c r="N38" s="932" t="s">
        <v>355</v>
      </c>
      <c r="O38" s="39"/>
    </row>
    <row r="39" spans="1:15" ht="13.5" customHeight="1">
      <c r="A39" s="942"/>
      <c r="B39" s="935"/>
      <c r="C39" s="935"/>
      <c r="D39" s="600">
        <v>6058</v>
      </c>
      <c r="E39" s="938"/>
      <c r="F39" s="834">
        <v>308750</v>
      </c>
      <c r="G39" s="834">
        <v>250000</v>
      </c>
      <c r="H39" s="581">
        <f>I38+I39+I40+J38+J39+J40+L38+L39+L40+M38+M39+M40</f>
        <v>18300</v>
      </c>
      <c r="I39" s="837"/>
      <c r="J39" s="837"/>
      <c r="K39" s="101" t="s">
        <v>512</v>
      </c>
      <c r="L39" s="745"/>
      <c r="M39" s="837"/>
      <c r="N39" s="922"/>
      <c r="O39" s="39"/>
    </row>
    <row r="40" spans="1:15" ht="12" customHeight="1">
      <c r="A40" s="943"/>
      <c r="B40" s="936"/>
      <c r="C40" s="936"/>
      <c r="D40" s="601">
        <v>6059</v>
      </c>
      <c r="E40" s="939"/>
      <c r="F40" s="835"/>
      <c r="G40" s="835"/>
      <c r="H40" s="790"/>
      <c r="I40" s="838"/>
      <c r="J40" s="838"/>
      <c r="K40" s="101" t="s">
        <v>513</v>
      </c>
      <c r="L40" s="402"/>
      <c r="M40" s="838"/>
      <c r="N40" s="923"/>
      <c r="O40" s="39"/>
    </row>
    <row r="41" spans="1:14" ht="26.25" customHeight="1">
      <c r="A41" s="934" t="s">
        <v>745</v>
      </c>
      <c r="B41" s="927"/>
      <c r="C41" s="927"/>
      <c r="D41" s="927"/>
      <c r="E41" s="928"/>
      <c r="F41" s="99">
        <f>SUM(F8:F40)</f>
        <v>31203525</v>
      </c>
      <c r="G41" s="99">
        <f>SUM(G8:G40)</f>
        <v>10547926</v>
      </c>
      <c r="H41" s="915">
        <f>SUM(H8:H40)</f>
        <v>122805.62</v>
      </c>
      <c r="I41" s="915">
        <f>SUM(I8:I40)</f>
        <v>122377.54000000001</v>
      </c>
      <c r="J41" s="915">
        <f>SUM(J8:J40)</f>
        <v>0</v>
      </c>
      <c r="K41" s="930">
        <f>SUM(L8:L40)</f>
        <v>0</v>
      </c>
      <c r="L41" s="931"/>
      <c r="M41" s="915">
        <f>SUM(M8:M40)</f>
        <v>428.08</v>
      </c>
      <c r="N41" s="99" t="s">
        <v>475</v>
      </c>
    </row>
    <row r="42" spans="1:13" ht="12" customHeight="1">
      <c r="A42" s="925" t="s">
        <v>297</v>
      </c>
      <c r="B42" s="925"/>
      <c r="C42" s="925"/>
      <c r="D42" s="925"/>
      <c r="E42" s="925"/>
      <c r="F42" s="925"/>
      <c r="G42" s="925"/>
      <c r="H42" s="925"/>
      <c r="I42" s="41"/>
      <c r="J42" s="41"/>
      <c r="K42" s="41"/>
      <c r="L42" s="929" t="s">
        <v>84</v>
      </c>
      <c r="M42" s="929"/>
    </row>
    <row r="43" spans="1:11" ht="12" customHeight="1">
      <c r="A43" s="933" t="s">
        <v>298</v>
      </c>
      <c r="B43" s="933"/>
      <c r="C43" s="933"/>
      <c r="D43" s="933"/>
      <c r="E43" s="933"/>
      <c r="F43" s="933"/>
      <c r="G43" s="933"/>
      <c r="H43" s="933"/>
      <c r="I43" s="41"/>
      <c r="J43" s="71"/>
      <c r="K43" s="71"/>
    </row>
    <row r="44" spans="1:13" ht="12.75" customHeight="1" hidden="1">
      <c r="A44" s="924" t="s">
        <v>299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9"/>
      <c r="M44" s="929"/>
    </row>
    <row r="45" spans="1:13" ht="9.75" customHeight="1" hidden="1">
      <c r="A45" s="924"/>
      <c r="B45" s="924"/>
      <c r="C45" s="924"/>
      <c r="D45" s="924"/>
      <c r="E45" s="924"/>
      <c r="F45" s="924"/>
      <c r="G45" s="924"/>
      <c r="H45" s="924"/>
      <c r="I45" s="924"/>
      <c r="J45" s="924"/>
      <c r="K45" s="924"/>
      <c r="L45" s="41"/>
      <c r="M45" s="41"/>
    </row>
    <row r="46" spans="1:13" ht="10.5" customHeight="1">
      <c r="A46" s="924"/>
      <c r="B46" s="924"/>
      <c r="C46" s="924"/>
      <c r="D46" s="924"/>
      <c r="E46" s="924"/>
      <c r="F46" s="924"/>
      <c r="G46" s="924"/>
      <c r="H46" s="924"/>
      <c r="I46" s="924"/>
      <c r="J46" s="924"/>
      <c r="K46" s="924"/>
      <c r="L46" s="929" t="s">
        <v>85</v>
      </c>
      <c r="M46" s="929"/>
    </row>
    <row r="47" spans="1:11" ht="12.75" customHeight="1">
      <c r="A47" s="933" t="s">
        <v>300</v>
      </c>
      <c r="B47" s="933"/>
      <c r="C47" s="933"/>
      <c r="D47" s="933"/>
      <c r="E47" s="41"/>
      <c r="F47" s="41"/>
      <c r="G47" s="41"/>
      <c r="H47" s="41"/>
      <c r="I47" s="41"/>
      <c r="J47" s="41"/>
      <c r="K47" s="41"/>
    </row>
    <row r="48" spans="2:13" ht="12.7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ht="12" customHeight="1"/>
    <row r="50" ht="12.75" hidden="1"/>
    <row r="51" ht="18" customHeight="1"/>
  </sheetData>
  <mergeCells count="62">
    <mergeCell ref="J2:N2"/>
    <mergeCell ref="N8:N25"/>
    <mergeCell ref="A3:N3"/>
    <mergeCell ref="F4:F6"/>
    <mergeCell ref="E4:E6"/>
    <mergeCell ref="K6:L6"/>
    <mergeCell ref="A4:A6"/>
    <mergeCell ref="G4:G6"/>
    <mergeCell ref="H4:M4"/>
    <mergeCell ref="N4:N6"/>
    <mergeCell ref="I5:M5"/>
    <mergeCell ref="H5:H6"/>
    <mergeCell ref="N26:N37"/>
    <mergeCell ref="K7:L7"/>
    <mergeCell ref="E11:E13"/>
    <mergeCell ref="C11:C13"/>
    <mergeCell ref="D8:D10"/>
    <mergeCell ref="D4:D6"/>
    <mergeCell ref="C8:C10"/>
    <mergeCell ref="B4:B6"/>
    <mergeCell ref="C4:C6"/>
    <mergeCell ref="A11:A13"/>
    <mergeCell ref="B11:B13"/>
    <mergeCell ref="A8:A10"/>
    <mergeCell ref="N38:N40"/>
    <mergeCell ref="A44:K46"/>
    <mergeCell ref="A42:H42"/>
    <mergeCell ref="A20:A22"/>
    <mergeCell ref="E38:E40"/>
    <mergeCell ref="A26:A28"/>
    <mergeCell ref="A43:H43"/>
    <mergeCell ref="A38:A40"/>
    <mergeCell ref="B38:B40"/>
    <mergeCell ref="C38:C40"/>
    <mergeCell ref="L46:M46"/>
    <mergeCell ref="B8:B10"/>
    <mergeCell ref="L44:M44"/>
    <mergeCell ref="K41:L41"/>
    <mergeCell ref="L42:M42"/>
    <mergeCell ref="B20:B22"/>
    <mergeCell ref="E14:E16"/>
    <mergeCell ref="E20:E22"/>
    <mergeCell ref="E35:E37"/>
    <mergeCell ref="E8:E10"/>
    <mergeCell ref="A47:D47"/>
    <mergeCell ref="A14:A16"/>
    <mergeCell ref="B14:B16"/>
    <mergeCell ref="A35:A37"/>
    <mergeCell ref="C20:C22"/>
    <mergeCell ref="A32:A34"/>
    <mergeCell ref="A41:E41"/>
    <mergeCell ref="C14:C16"/>
    <mergeCell ref="A29:A31"/>
    <mergeCell ref="A23:A25"/>
    <mergeCell ref="A17:A19"/>
    <mergeCell ref="B26:B28"/>
    <mergeCell ref="B29:B31"/>
    <mergeCell ref="E32:E34"/>
    <mergeCell ref="E26:E28"/>
    <mergeCell ref="E29:E31"/>
    <mergeCell ref="E17:E19"/>
    <mergeCell ref="E23:E25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5" r:id="rId1"/>
  <rowBreaks count="1" manualBreakCount="1">
    <brk id="4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H18" sqref="H18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3.375" style="0" customWidth="1"/>
    <col min="6" max="6" width="12.75390625" style="0" customWidth="1"/>
    <col min="7" max="7" width="13.625" style="0" customWidth="1"/>
    <col min="8" max="8" width="12.00390625" style="0" customWidth="1"/>
    <col min="9" max="9" width="10.125" style="0" customWidth="1"/>
    <col min="10" max="10" width="11.25390625" style="0" customWidth="1"/>
    <col min="11" max="11" width="11.00390625" style="0" customWidth="1"/>
    <col min="12" max="12" width="19.125" style="0" customWidth="1"/>
  </cols>
  <sheetData>
    <row r="1" spans="6:12" ht="15.75" customHeight="1">
      <c r="F1" s="19"/>
      <c r="H1" s="990" t="s">
        <v>977</v>
      </c>
      <c r="I1" s="990"/>
      <c r="J1" s="990"/>
      <c r="K1" s="990"/>
      <c r="L1" s="990"/>
    </row>
    <row r="2" spans="1:12" ht="36" customHeight="1" thickBot="1">
      <c r="A2" s="1022" t="s">
        <v>544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</row>
    <row r="3" spans="1:12" ht="15" customHeight="1">
      <c r="A3" s="1016" t="s">
        <v>574</v>
      </c>
      <c r="B3" s="1002" t="s">
        <v>497</v>
      </c>
      <c r="C3" s="1002" t="s">
        <v>498</v>
      </c>
      <c r="D3" s="1011" t="s">
        <v>934</v>
      </c>
      <c r="E3" s="1005" t="s">
        <v>678</v>
      </c>
      <c r="F3" s="1005" t="s">
        <v>545</v>
      </c>
      <c r="G3" s="1004" t="s">
        <v>547</v>
      </c>
      <c r="H3" s="1004"/>
      <c r="I3" s="1004"/>
      <c r="J3" s="1004"/>
      <c r="K3" s="1004"/>
      <c r="L3" s="1019" t="s">
        <v>292</v>
      </c>
    </row>
    <row r="4" spans="1:12" ht="15" customHeight="1">
      <c r="A4" s="1017"/>
      <c r="B4" s="1003"/>
      <c r="C4" s="1003"/>
      <c r="D4" s="1012"/>
      <c r="E4" s="1006"/>
      <c r="F4" s="1006"/>
      <c r="G4" s="1014" t="s">
        <v>546</v>
      </c>
      <c r="H4" s="1008" t="s">
        <v>295</v>
      </c>
      <c r="I4" s="1009"/>
      <c r="J4" s="1009"/>
      <c r="K4" s="1010"/>
      <c r="L4" s="1020"/>
    </row>
    <row r="5" spans="1:12" ht="58.5" customHeight="1">
      <c r="A5" s="1018"/>
      <c r="B5" s="1003"/>
      <c r="C5" s="1003"/>
      <c r="D5" s="1013"/>
      <c r="E5" s="1006"/>
      <c r="F5" s="1006"/>
      <c r="G5" s="1015"/>
      <c r="H5" s="100" t="s">
        <v>294</v>
      </c>
      <c r="I5" s="100" t="s">
        <v>293</v>
      </c>
      <c r="J5" s="603" t="s">
        <v>823</v>
      </c>
      <c r="K5" s="100" t="s">
        <v>296</v>
      </c>
      <c r="L5" s="1021"/>
    </row>
    <row r="6" spans="1:12" ht="14.25" customHeight="1">
      <c r="A6" s="607">
        <v>1</v>
      </c>
      <c r="B6" s="604">
        <v>2</v>
      </c>
      <c r="C6" s="604">
        <v>3</v>
      </c>
      <c r="D6" s="604">
        <v>4</v>
      </c>
      <c r="E6" s="604">
        <v>5</v>
      </c>
      <c r="F6" s="604">
        <v>6</v>
      </c>
      <c r="G6" s="604">
        <v>7</v>
      </c>
      <c r="H6" s="604">
        <v>8</v>
      </c>
      <c r="I6" s="604">
        <v>9</v>
      </c>
      <c r="J6" s="605">
        <v>10</v>
      </c>
      <c r="K6" s="604">
        <v>11</v>
      </c>
      <c r="L6" s="608">
        <v>12</v>
      </c>
    </row>
    <row r="7" spans="1:12" ht="35.25" customHeight="1">
      <c r="A7" s="606" t="s">
        <v>584</v>
      </c>
      <c r="B7" s="606">
        <v>600</v>
      </c>
      <c r="C7" s="606">
        <v>60014</v>
      </c>
      <c r="D7" s="606">
        <v>6050</v>
      </c>
      <c r="E7" s="602" t="s">
        <v>365</v>
      </c>
      <c r="F7" s="805">
        <v>292397</v>
      </c>
      <c r="G7" s="806">
        <f aca="true" t="shared" si="0" ref="G7:G17">H7+I7+J7+K7</f>
        <v>0</v>
      </c>
      <c r="H7" s="744"/>
      <c r="I7" s="744"/>
      <c r="J7" s="412">
        <v>0</v>
      </c>
      <c r="K7" s="744"/>
      <c r="L7" s="991" t="s">
        <v>71</v>
      </c>
    </row>
    <row r="8" spans="1:12" ht="35.25" customHeight="1">
      <c r="A8" s="606" t="s">
        <v>585</v>
      </c>
      <c r="B8" s="606">
        <v>600</v>
      </c>
      <c r="C8" s="606">
        <v>60014</v>
      </c>
      <c r="D8" s="606">
        <v>6050</v>
      </c>
      <c r="E8" s="602" t="s">
        <v>364</v>
      </c>
      <c r="F8" s="805">
        <v>24278</v>
      </c>
      <c r="G8" s="806">
        <f t="shared" si="0"/>
        <v>0</v>
      </c>
      <c r="H8" s="744"/>
      <c r="I8" s="744"/>
      <c r="J8" s="412"/>
      <c r="K8" s="744"/>
      <c r="L8" s="992"/>
    </row>
    <row r="9" spans="1:12" ht="36" customHeight="1">
      <c r="A9" s="606" t="s">
        <v>587</v>
      </c>
      <c r="B9" s="606">
        <v>600</v>
      </c>
      <c r="C9" s="606">
        <v>60014</v>
      </c>
      <c r="D9" s="606">
        <v>6050</v>
      </c>
      <c r="E9" s="602" t="s">
        <v>363</v>
      </c>
      <c r="F9" s="805">
        <v>18482</v>
      </c>
      <c r="G9" s="806">
        <f t="shared" si="0"/>
        <v>18481.85</v>
      </c>
      <c r="H9" s="744">
        <v>18481.85</v>
      </c>
      <c r="I9" s="744"/>
      <c r="J9" s="412">
        <v>0</v>
      </c>
      <c r="K9" s="744"/>
      <c r="L9" s="992"/>
    </row>
    <row r="10" spans="1:12" ht="26.25" customHeight="1">
      <c r="A10" s="606" t="s">
        <v>589</v>
      </c>
      <c r="B10" s="606">
        <v>600</v>
      </c>
      <c r="C10" s="606">
        <v>60014</v>
      </c>
      <c r="D10" s="606">
        <v>6050</v>
      </c>
      <c r="E10" s="602" t="s">
        <v>362</v>
      </c>
      <c r="F10" s="805">
        <v>92231</v>
      </c>
      <c r="G10" s="806">
        <f t="shared" si="0"/>
        <v>0</v>
      </c>
      <c r="H10" s="744"/>
      <c r="I10" s="744"/>
      <c r="J10" s="412"/>
      <c r="K10" s="744"/>
      <c r="L10" s="992"/>
    </row>
    <row r="11" spans="1:12" ht="21.75" customHeight="1">
      <c r="A11" s="606" t="s">
        <v>591</v>
      </c>
      <c r="B11" s="606">
        <v>600</v>
      </c>
      <c r="C11" s="606">
        <v>60014</v>
      </c>
      <c r="D11" s="606">
        <v>6050</v>
      </c>
      <c r="E11" s="602" t="s">
        <v>361</v>
      </c>
      <c r="F11" s="805">
        <v>42708</v>
      </c>
      <c r="G11" s="806">
        <f t="shared" si="0"/>
        <v>42707.73</v>
      </c>
      <c r="H11" s="744">
        <v>42707.73</v>
      </c>
      <c r="I11" s="744"/>
      <c r="J11" s="412"/>
      <c r="K11" s="744"/>
      <c r="L11" s="992"/>
    </row>
    <row r="12" spans="1:12" ht="21.75" customHeight="1">
      <c r="A12" s="606" t="s">
        <v>605</v>
      </c>
      <c r="B12" s="606">
        <v>600</v>
      </c>
      <c r="C12" s="606">
        <v>60014</v>
      </c>
      <c r="D12" s="606">
        <v>6050</v>
      </c>
      <c r="E12" s="602" t="s">
        <v>360</v>
      </c>
      <c r="F12" s="805">
        <v>98000</v>
      </c>
      <c r="G12" s="806">
        <f t="shared" si="0"/>
        <v>0</v>
      </c>
      <c r="H12" s="744"/>
      <c r="I12" s="744"/>
      <c r="J12" s="412"/>
      <c r="K12" s="744"/>
      <c r="L12" s="992"/>
    </row>
    <row r="13" spans="1:12" ht="21.75" customHeight="1">
      <c r="A13" s="606" t="s">
        <v>606</v>
      </c>
      <c r="B13" s="606">
        <v>600</v>
      </c>
      <c r="C13" s="606">
        <v>60014</v>
      </c>
      <c r="D13" s="606">
        <v>6050</v>
      </c>
      <c r="E13" s="602" t="s">
        <v>354</v>
      </c>
      <c r="F13" s="805">
        <v>28756</v>
      </c>
      <c r="G13" s="806">
        <f t="shared" si="0"/>
        <v>0</v>
      </c>
      <c r="H13" s="744"/>
      <c r="I13" s="744"/>
      <c r="J13" s="412"/>
      <c r="K13" s="744"/>
      <c r="L13" s="992"/>
    </row>
    <row r="14" spans="1:12" ht="21.75" customHeight="1">
      <c r="A14" s="606" t="s">
        <v>595</v>
      </c>
      <c r="B14" s="606">
        <v>600</v>
      </c>
      <c r="C14" s="606">
        <v>60014</v>
      </c>
      <c r="D14" s="606">
        <v>6050</v>
      </c>
      <c r="E14" s="602" t="s">
        <v>359</v>
      </c>
      <c r="F14" s="805">
        <v>60000</v>
      </c>
      <c r="G14" s="806">
        <f t="shared" si="0"/>
        <v>0</v>
      </c>
      <c r="H14" s="744"/>
      <c r="I14" s="744"/>
      <c r="J14" s="412"/>
      <c r="K14" s="744"/>
      <c r="L14" s="992"/>
    </row>
    <row r="15" spans="1:12" ht="21.75" customHeight="1">
      <c r="A15" s="606" t="s">
        <v>746</v>
      </c>
      <c r="B15" s="606">
        <v>600</v>
      </c>
      <c r="C15" s="606">
        <v>60014</v>
      </c>
      <c r="D15" s="606">
        <v>6060</v>
      </c>
      <c r="E15" s="602" t="s">
        <v>358</v>
      </c>
      <c r="F15" s="805">
        <v>39800</v>
      </c>
      <c r="G15" s="806">
        <f t="shared" si="0"/>
        <v>39800</v>
      </c>
      <c r="H15" s="744">
        <v>39800</v>
      </c>
      <c r="I15" s="744"/>
      <c r="J15" s="412"/>
      <c r="K15" s="744"/>
      <c r="L15" s="993"/>
    </row>
    <row r="16" spans="1:12" ht="31.5" customHeight="1">
      <c r="A16" s="606" t="s">
        <v>676</v>
      </c>
      <c r="B16" s="606">
        <v>754</v>
      </c>
      <c r="C16" s="606">
        <v>75411</v>
      </c>
      <c r="D16" s="606">
        <v>6060</v>
      </c>
      <c r="E16" s="602" t="s">
        <v>356</v>
      </c>
      <c r="F16" s="805">
        <v>619530</v>
      </c>
      <c r="G16" s="806">
        <f t="shared" si="0"/>
        <v>0</v>
      </c>
      <c r="H16" s="744"/>
      <c r="I16" s="744"/>
      <c r="J16" s="412"/>
      <c r="K16" s="744"/>
      <c r="L16" s="599" t="s">
        <v>76</v>
      </c>
    </row>
    <row r="17" spans="1:12" ht="32.25" customHeight="1" thickBot="1">
      <c r="A17" s="839" t="s">
        <v>907</v>
      </c>
      <c r="B17" s="839">
        <v>851</v>
      </c>
      <c r="C17" s="839">
        <v>85195</v>
      </c>
      <c r="D17" s="839">
        <v>6050</v>
      </c>
      <c r="E17" s="292" t="s">
        <v>357</v>
      </c>
      <c r="F17" s="802">
        <v>130000</v>
      </c>
      <c r="G17" s="806">
        <f t="shared" si="0"/>
        <v>0</v>
      </c>
      <c r="H17" s="840"/>
      <c r="I17" s="840"/>
      <c r="J17" s="841"/>
      <c r="K17" s="840"/>
      <c r="L17" s="599" t="s">
        <v>378</v>
      </c>
    </row>
    <row r="18" spans="1:12" ht="26.25" customHeight="1" thickBot="1">
      <c r="A18" s="998" t="s">
        <v>745</v>
      </c>
      <c r="B18" s="999"/>
      <c r="C18" s="999"/>
      <c r="D18" s="999"/>
      <c r="E18" s="1000"/>
      <c r="F18" s="842">
        <f aca="true" t="shared" si="1" ref="F18:K18">SUM(F7:F17)</f>
        <v>1446182</v>
      </c>
      <c r="G18" s="843">
        <f t="shared" si="1"/>
        <v>100989.58</v>
      </c>
      <c r="H18" s="843">
        <f t="shared" si="1"/>
        <v>100989.58</v>
      </c>
      <c r="I18" s="843">
        <f t="shared" si="1"/>
        <v>0</v>
      </c>
      <c r="J18" s="843">
        <f t="shared" si="1"/>
        <v>0</v>
      </c>
      <c r="K18" s="843">
        <f t="shared" si="1"/>
        <v>0</v>
      </c>
      <c r="L18" s="844" t="s">
        <v>475</v>
      </c>
    </row>
    <row r="19" spans="1:13" ht="18.75" customHeight="1">
      <c r="A19" s="1007" t="s">
        <v>297</v>
      </c>
      <c r="B19" s="1007"/>
      <c r="C19" s="1007"/>
      <c r="D19" s="1007"/>
      <c r="E19" s="1007"/>
      <c r="F19" s="1007"/>
      <c r="G19" s="1007"/>
      <c r="H19" s="41"/>
      <c r="I19" s="41"/>
      <c r="J19" s="41"/>
      <c r="K19" s="41"/>
      <c r="L19" s="41"/>
      <c r="M19" s="41"/>
    </row>
    <row r="20" spans="1:13" ht="12" customHeight="1">
      <c r="A20" s="933" t="s">
        <v>298</v>
      </c>
      <c r="B20" s="933"/>
      <c r="C20" s="933"/>
      <c r="D20" s="933"/>
      <c r="E20" s="933"/>
      <c r="F20" s="933"/>
      <c r="G20" s="933"/>
      <c r="H20" s="41"/>
      <c r="I20" s="71"/>
      <c r="J20" s="929" t="s">
        <v>84</v>
      </c>
      <c r="K20" s="929"/>
      <c r="L20" s="71"/>
      <c r="M20" s="71"/>
    </row>
    <row r="21" spans="1:13" ht="13.5" customHeight="1">
      <c r="A21" s="1001" t="s">
        <v>299</v>
      </c>
      <c r="B21" s="1001"/>
      <c r="C21" s="1001"/>
      <c r="D21" s="1001"/>
      <c r="E21" s="1001"/>
      <c r="F21" s="1001"/>
      <c r="G21" s="1001"/>
      <c r="H21" s="584"/>
      <c r="I21" s="584"/>
      <c r="J21" s="929"/>
      <c r="K21" s="929"/>
      <c r="L21" s="66"/>
      <c r="M21" s="66"/>
    </row>
    <row r="22" spans="1:13" ht="12.75">
      <c r="A22" s="933" t="s">
        <v>300</v>
      </c>
      <c r="B22" s="933"/>
      <c r="C22" s="933"/>
      <c r="D22" s="933"/>
      <c r="E22" s="41"/>
      <c r="F22" s="41"/>
      <c r="G22" s="41"/>
      <c r="H22" s="41"/>
      <c r="I22" s="41"/>
      <c r="J22" s="929" t="s">
        <v>85</v>
      </c>
      <c r="K22" s="929"/>
      <c r="L22" s="41"/>
      <c r="M22" s="41"/>
    </row>
    <row r="23" spans="2:11" ht="12.7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0:11" ht="12" customHeight="1">
      <c r="J24" s="929"/>
      <c r="K24" s="929"/>
    </row>
    <row r="25" ht="12.75" hidden="1"/>
    <row r="26" ht="18" customHeight="1"/>
  </sheetData>
  <mergeCells count="22">
    <mergeCell ref="L7:L15"/>
    <mergeCell ref="H1:L1"/>
    <mergeCell ref="A19:G19"/>
    <mergeCell ref="H4:K4"/>
    <mergeCell ref="D3:D5"/>
    <mergeCell ref="G4:G5"/>
    <mergeCell ref="A3:A5"/>
    <mergeCell ref="L3:L5"/>
    <mergeCell ref="A2:L2"/>
    <mergeCell ref="B3:B5"/>
    <mergeCell ref="C3:C5"/>
    <mergeCell ref="G3:K3"/>
    <mergeCell ref="F3:F5"/>
    <mergeCell ref="E3:E5"/>
    <mergeCell ref="J24:K24"/>
    <mergeCell ref="A21:G21"/>
    <mergeCell ref="A22:D22"/>
    <mergeCell ref="A20:G20"/>
    <mergeCell ref="A18:E18"/>
    <mergeCell ref="J20:K20"/>
    <mergeCell ref="J22:K22"/>
    <mergeCell ref="J21:K21"/>
  </mergeCells>
  <printOptions/>
  <pageMargins left="0.11811023622047245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C1">
      <selection activeCell="G13" sqref="G13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18.625" style="0" customWidth="1"/>
    <col min="7" max="8" width="17.75390625" style="0" customWidth="1"/>
    <col min="9" max="9" width="18.75390625" style="0" customWidth="1"/>
    <col min="10" max="10" width="5.25390625" style="0" customWidth="1"/>
    <col min="11" max="11" width="9.125" style="0" hidden="1" customWidth="1"/>
  </cols>
  <sheetData>
    <row r="1" spans="5:10" ht="65.25" customHeight="1">
      <c r="E1" s="29"/>
      <c r="F1" s="29"/>
      <c r="G1" s="29"/>
      <c r="H1" s="29"/>
      <c r="I1" s="194" t="s">
        <v>976</v>
      </c>
      <c r="J1" s="194"/>
    </row>
    <row r="3" ht="12" customHeight="1"/>
    <row r="4" spans="1:16" s="72" customFormat="1" ht="15" customHeight="1">
      <c r="A4" s="293" t="s">
        <v>548</v>
      </c>
      <c r="B4" s="1025" t="s">
        <v>549</v>
      </c>
      <c r="C4" s="1025"/>
      <c r="D4" s="1025"/>
      <c r="E4" s="1025"/>
      <c r="F4" s="1025"/>
      <c r="G4" s="1025"/>
      <c r="H4" s="1025"/>
      <c r="I4" s="293"/>
      <c r="J4" s="293"/>
      <c r="K4" s="293"/>
      <c r="L4" s="293"/>
      <c r="M4" s="293"/>
      <c r="N4" s="293"/>
      <c r="O4" s="293"/>
      <c r="P4" s="293"/>
    </row>
    <row r="5" ht="23.25" customHeight="1" thickBot="1">
      <c r="I5" s="41"/>
    </row>
    <row r="6" spans="1:9" s="20" customFormat="1" ht="36.75" customHeight="1">
      <c r="A6" s="1031" t="s">
        <v>672</v>
      </c>
      <c r="B6" s="1023" t="s">
        <v>497</v>
      </c>
      <c r="C6" s="1023" t="s">
        <v>498</v>
      </c>
      <c r="D6" s="1023" t="s">
        <v>934</v>
      </c>
      <c r="E6" s="1023" t="s">
        <v>673</v>
      </c>
      <c r="F6" s="1023" t="s">
        <v>550</v>
      </c>
      <c r="G6" s="1028" t="s">
        <v>539</v>
      </c>
      <c r="H6" s="1029"/>
      <c r="I6" s="1030"/>
    </row>
    <row r="7" spans="1:9" s="20" customFormat="1" ht="53.25" customHeight="1">
      <c r="A7" s="1032"/>
      <c r="B7" s="1033"/>
      <c r="C7" s="1033"/>
      <c r="D7" s="1033"/>
      <c r="E7" s="1024"/>
      <c r="F7" s="1033"/>
      <c r="G7" s="301" t="s">
        <v>473</v>
      </c>
      <c r="H7" s="302" t="s">
        <v>369</v>
      </c>
      <c r="I7" s="302" t="s">
        <v>1036</v>
      </c>
    </row>
    <row r="8" spans="1:9" s="73" customFormat="1" ht="9.75">
      <c r="A8" s="298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644"/>
      <c r="I8" s="299">
        <v>8</v>
      </c>
    </row>
    <row r="9" spans="1:9" ht="41.25" customHeight="1">
      <c r="A9" s="300" t="s">
        <v>584</v>
      </c>
      <c r="B9" s="172">
        <v>600</v>
      </c>
      <c r="C9" s="172">
        <v>60014</v>
      </c>
      <c r="D9" s="172">
        <v>6300</v>
      </c>
      <c r="E9" s="602" t="s">
        <v>366</v>
      </c>
      <c r="F9" s="494">
        <v>10000</v>
      </c>
      <c r="G9" s="495">
        <f>I9</f>
        <v>0</v>
      </c>
      <c r="H9" s="645">
        <v>0</v>
      </c>
      <c r="I9" s="496">
        <v>0</v>
      </c>
    </row>
    <row r="10" spans="1:9" ht="44.25" customHeight="1">
      <c r="A10" s="303">
        <v>2</v>
      </c>
      <c r="B10" s="291">
        <v>600</v>
      </c>
      <c r="C10" s="291">
        <v>60014</v>
      </c>
      <c r="D10" s="291">
        <v>6300</v>
      </c>
      <c r="E10" s="292" t="s">
        <v>367</v>
      </c>
      <c r="F10" s="497">
        <v>1000</v>
      </c>
      <c r="G10" s="495">
        <f>I10</f>
        <v>0</v>
      </c>
      <c r="H10" s="646">
        <v>0</v>
      </c>
      <c r="I10" s="498">
        <v>0</v>
      </c>
    </row>
    <row r="11" spans="1:9" ht="44.25" customHeight="1">
      <c r="A11" s="303">
        <v>3</v>
      </c>
      <c r="B11" s="291">
        <v>630</v>
      </c>
      <c r="C11" s="291">
        <v>63003</v>
      </c>
      <c r="D11" s="291">
        <v>639</v>
      </c>
      <c r="E11" s="602" t="s">
        <v>759</v>
      </c>
      <c r="F11" s="497">
        <v>2981</v>
      </c>
      <c r="G11" s="495">
        <f>I11</f>
        <v>2981</v>
      </c>
      <c r="H11" s="646">
        <v>0</v>
      </c>
      <c r="I11" s="498">
        <f>'Z 1. 2 '!E50</f>
        <v>2981</v>
      </c>
    </row>
    <row r="12" spans="1:9" ht="41.25" customHeight="1" thickBot="1">
      <c r="A12" s="303">
        <v>4</v>
      </c>
      <c r="B12" s="291">
        <v>754</v>
      </c>
      <c r="C12" s="291">
        <v>75405</v>
      </c>
      <c r="D12" s="291">
        <v>6170</v>
      </c>
      <c r="E12" s="292" t="s">
        <v>368</v>
      </c>
      <c r="F12" s="497">
        <v>12000</v>
      </c>
      <c r="G12" s="495">
        <f>H12</f>
        <v>0</v>
      </c>
      <c r="H12" s="646">
        <v>0</v>
      </c>
      <c r="I12" s="498">
        <v>0</v>
      </c>
    </row>
    <row r="13" spans="1:9" ht="22.5" customHeight="1" thickBot="1">
      <c r="A13" s="1026" t="s">
        <v>745</v>
      </c>
      <c r="B13" s="1027"/>
      <c r="C13" s="1027"/>
      <c r="D13" s="1027"/>
      <c r="E13" s="1027"/>
      <c r="F13" s="304">
        <f>SUM(F9:F12)</f>
        <v>25981</v>
      </c>
      <c r="G13" s="399">
        <f>SUM(G9:G12)</f>
        <v>2981</v>
      </c>
      <c r="H13" s="399">
        <f>SUM(H9:H12)</f>
        <v>0</v>
      </c>
      <c r="I13" s="399">
        <f>SUM(I9:I12)</f>
        <v>2981</v>
      </c>
    </row>
    <row r="14" ht="12.75" hidden="1"/>
    <row r="16" spans="8:9" ht="12.75">
      <c r="H16" s="960" t="s">
        <v>84</v>
      </c>
      <c r="I16" s="960"/>
    </row>
    <row r="17" spans="7:13" ht="14.25" customHeight="1">
      <c r="G17" s="400"/>
      <c r="H17" s="566"/>
      <c r="I17" s="566"/>
      <c r="J17" s="71"/>
      <c r="K17" s="71"/>
      <c r="L17" s="71"/>
      <c r="M17" s="71"/>
    </row>
    <row r="18" spans="8:9" ht="12.75">
      <c r="H18" s="960" t="s">
        <v>85</v>
      </c>
      <c r="I18" s="960"/>
    </row>
    <row r="20" spans="7:8" ht="12.75">
      <c r="G20" s="163"/>
      <c r="H20" s="163"/>
    </row>
  </sheetData>
  <mergeCells count="11">
    <mergeCell ref="D6:D7"/>
    <mergeCell ref="E6:E7"/>
    <mergeCell ref="B4:H4"/>
    <mergeCell ref="H16:I16"/>
    <mergeCell ref="H18:I18"/>
    <mergeCell ref="A13:E13"/>
    <mergeCell ref="G6:I6"/>
    <mergeCell ref="A6:A7"/>
    <mergeCell ref="F6:F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74"/>
  <sheetViews>
    <sheetView tabSelected="1" workbookViewId="0" topLeftCell="F1">
      <selection activeCell="J353" sqref="J353"/>
    </sheetView>
  </sheetViews>
  <sheetFormatPr defaultColWidth="9.00390625" defaultRowHeight="12.75"/>
  <cols>
    <col min="1" max="1" width="3.625" style="5" customWidth="1"/>
    <col min="2" max="2" width="25.625" style="0" customWidth="1"/>
    <col min="3" max="3" width="10.875" style="0" customWidth="1"/>
    <col min="4" max="4" width="11.625" style="0" customWidth="1"/>
    <col min="5" max="5" width="11.75390625" style="0" customWidth="1"/>
    <col min="6" max="6" width="10.25390625" style="0" customWidth="1"/>
    <col min="7" max="7" width="10.00390625" style="0" bestFit="1" customWidth="1"/>
    <col min="8" max="8" width="12.00390625" style="0" customWidth="1"/>
    <col min="9" max="9" width="11.125" style="0" customWidth="1"/>
    <col min="10" max="11" width="9.375" style="0" bestFit="1" customWidth="1"/>
    <col min="12" max="12" width="9.75390625" style="0" customWidth="1"/>
    <col min="13" max="13" width="11.375" style="0" customWidth="1"/>
    <col min="14" max="14" width="14.00390625" style="0" customWidth="1"/>
    <col min="15" max="15" width="13.00390625" style="0" customWidth="1"/>
    <col min="16" max="16" width="10.375" style="0" customWidth="1"/>
    <col min="17" max="17" width="10.75390625" style="0" customWidth="1"/>
  </cols>
  <sheetData>
    <row r="1" spans="1:17" ht="8.25" customHeight="1">
      <c r="A1" s="12"/>
      <c r="O1" s="1078" t="s">
        <v>1070</v>
      </c>
      <c r="P1" s="1078"/>
      <c r="Q1" s="1078"/>
    </row>
    <row r="2" spans="1:17" ht="12.75">
      <c r="A2" s="1079" t="s">
        <v>551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</row>
    <row r="3" ht="15.75" customHeight="1" thickBot="1">
      <c r="A3" s="12"/>
    </row>
    <row r="4" spans="1:17" ht="15" customHeight="1">
      <c r="A4" s="1059" t="s">
        <v>574</v>
      </c>
      <c r="B4" s="1062" t="s">
        <v>622</v>
      </c>
      <c r="C4" s="1062" t="s">
        <v>192</v>
      </c>
      <c r="D4" s="1062" t="s">
        <v>67</v>
      </c>
      <c r="E4" s="1062" t="s">
        <v>68</v>
      </c>
      <c r="F4" s="1063" t="s">
        <v>1001</v>
      </c>
      <c r="G4" s="1064"/>
      <c r="H4" s="1063" t="s">
        <v>1002</v>
      </c>
      <c r="I4" s="1065"/>
      <c r="J4" s="1065"/>
      <c r="K4" s="1065"/>
      <c r="L4" s="1065"/>
      <c r="M4" s="1065"/>
      <c r="N4" s="1065"/>
      <c r="O4" s="1065"/>
      <c r="P4" s="1065"/>
      <c r="Q4" s="1066"/>
    </row>
    <row r="5" spans="1:17" ht="13.5" customHeight="1">
      <c r="A5" s="1060"/>
      <c r="B5" s="1050"/>
      <c r="C5" s="1050"/>
      <c r="D5" s="1050"/>
      <c r="E5" s="1050"/>
      <c r="F5" s="1049" t="s">
        <v>308</v>
      </c>
      <c r="G5" s="1049" t="s">
        <v>623</v>
      </c>
      <c r="H5" s="1046" t="s">
        <v>883</v>
      </c>
      <c r="I5" s="1047"/>
      <c r="J5" s="1047"/>
      <c r="K5" s="1047"/>
      <c r="L5" s="1047"/>
      <c r="M5" s="1047"/>
      <c r="N5" s="1047"/>
      <c r="O5" s="1047"/>
      <c r="P5" s="1047"/>
      <c r="Q5" s="1048"/>
    </row>
    <row r="6" spans="1:17" ht="13.5" customHeight="1">
      <c r="A6" s="1060"/>
      <c r="B6" s="1050"/>
      <c r="C6" s="1050"/>
      <c r="D6" s="1050"/>
      <c r="E6" s="1050"/>
      <c r="F6" s="1050"/>
      <c r="G6" s="1050"/>
      <c r="H6" s="1049" t="s">
        <v>211</v>
      </c>
      <c r="I6" s="766" t="s">
        <v>474</v>
      </c>
      <c r="J6" s="767"/>
      <c r="K6" s="767"/>
      <c r="L6" s="767"/>
      <c r="M6" s="767"/>
      <c r="N6" s="767"/>
      <c r="O6" s="767"/>
      <c r="P6" s="767"/>
      <c r="Q6" s="768"/>
    </row>
    <row r="7" spans="1:17" ht="11.25" customHeight="1">
      <c r="A7" s="1060"/>
      <c r="B7" s="1050"/>
      <c r="C7" s="1050"/>
      <c r="D7" s="1050"/>
      <c r="E7" s="1050"/>
      <c r="F7" s="1050"/>
      <c r="G7" s="1050"/>
      <c r="H7" s="1050"/>
      <c r="I7" s="1046" t="s">
        <v>624</v>
      </c>
      <c r="J7" s="1047"/>
      <c r="K7" s="1047"/>
      <c r="L7" s="1052"/>
      <c r="M7" s="1053" t="s">
        <v>623</v>
      </c>
      <c r="N7" s="1054"/>
      <c r="O7" s="1054"/>
      <c r="P7" s="1054"/>
      <c r="Q7" s="1055"/>
    </row>
    <row r="8" spans="1:17" ht="15" customHeight="1">
      <c r="A8" s="1060"/>
      <c r="B8" s="1050"/>
      <c r="C8" s="1050"/>
      <c r="D8" s="1050"/>
      <c r="E8" s="1050"/>
      <c r="F8" s="1050"/>
      <c r="G8" s="1050"/>
      <c r="H8" s="1050"/>
      <c r="I8" s="1049" t="s">
        <v>209</v>
      </c>
      <c r="J8" s="1056" t="s">
        <v>625</v>
      </c>
      <c r="K8" s="1057"/>
      <c r="L8" s="1058"/>
      <c r="M8" s="1049" t="s">
        <v>210</v>
      </c>
      <c r="N8" s="1053" t="s">
        <v>625</v>
      </c>
      <c r="O8" s="1054"/>
      <c r="P8" s="1054"/>
      <c r="Q8" s="1055"/>
    </row>
    <row r="9" spans="1:17" ht="48" customHeight="1">
      <c r="A9" s="1061"/>
      <c r="B9" s="1051"/>
      <c r="C9" s="1051"/>
      <c r="D9" s="1051"/>
      <c r="E9" s="1051"/>
      <c r="F9" s="1051"/>
      <c r="G9" s="1051"/>
      <c r="H9" s="1051"/>
      <c r="I9" s="1051"/>
      <c r="J9" s="769" t="s">
        <v>626</v>
      </c>
      <c r="K9" s="769" t="s">
        <v>627</v>
      </c>
      <c r="L9" s="769" t="s">
        <v>628</v>
      </c>
      <c r="M9" s="1051"/>
      <c r="N9" s="769" t="s">
        <v>629</v>
      </c>
      <c r="O9" s="769" t="s">
        <v>626</v>
      </c>
      <c r="P9" s="769" t="s">
        <v>627</v>
      </c>
      <c r="Q9" s="770" t="s">
        <v>628</v>
      </c>
    </row>
    <row r="10" spans="1:17" s="67" customFormat="1" ht="14.25" customHeight="1">
      <c r="A10" s="746">
        <v>1</v>
      </c>
      <c r="B10" s="652">
        <v>2</v>
      </c>
      <c r="C10" s="652">
        <v>3</v>
      </c>
      <c r="D10" s="652">
        <v>4</v>
      </c>
      <c r="E10" s="652">
        <v>5</v>
      </c>
      <c r="F10" s="652">
        <v>6</v>
      </c>
      <c r="G10" s="652">
        <v>7</v>
      </c>
      <c r="H10" s="652">
        <v>8</v>
      </c>
      <c r="I10" s="652">
        <v>9</v>
      </c>
      <c r="J10" s="652">
        <v>10</v>
      </c>
      <c r="K10" s="652">
        <v>11</v>
      </c>
      <c r="L10" s="652">
        <v>12</v>
      </c>
      <c r="M10" s="652">
        <v>13</v>
      </c>
      <c r="N10" s="652">
        <v>14</v>
      </c>
      <c r="O10" s="652">
        <v>15</v>
      </c>
      <c r="P10" s="652">
        <v>16</v>
      </c>
      <c r="Q10" s="747">
        <v>17</v>
      </c>
    </row>
    <row r="11" spans="1:17" s="67" customFormat="1" ht="15.75" customHeight="1">
      <c r="A11" s="748" t="s">
        <v>584</v>
      </c>
      <c r="B11" s="243" t="s">
        <v>303</v>
      </c>
      <c r="C11" s="244"/>
      <c r="D11" s="438">
        <f>D18+D26+D34</f>
        <v>4351870</v>
      </c>
      <c r="E11" s="460">
        <f>E18+E26+E34</f>
        <v>15121.62</v>
      </c>
      <c r="F11" s="460">
        <f aca="true" t="shared" si="0" ref="F11:Q11">F18+F26+F34</f>
        <v>14693.54</v>
      </c>
      <c r="G11" s="460">
        <f t="shared" si="0"/>
        <v>428.08</v>
      </c>
      <c r="H11" s="460">
        <f t="shared" si="0"/>
        <v>15121.62</v>
      </c>
      <c r="I11" s="460">
        <f t="shared" si="0"/>
        <v>14693.54</v>
      </c>
      <c r="J11" s="460">
        <f t="shared" si="0"/>
        <v>0</v>
      </c>
      <c r="K11" s="460">
        <f t="shared" si="0"/>
        <v>0</v>
      </c>
      <c r="L11" s="460">
        <f t="shared" si="0"/>
        <v>14693.54</v>
      </c>
      <c r="M11" s="460">
        <f t="shared" si="0"/>
        <v>428.08</v>
      </c>
      <c r="N11" s="460">
        <f t="shared" si="0"/>
        <v>0</v>
      </c>
      <c r="O11" s="460">
        <f t="shared" si="0"/>
        <v>0</v>
      </c>
      <c r="P11" s="460">
        <f t="shared" si="0"/>
        <v>0</v>
      </c>
      <c r="Q11" s="795">
        <f t="shared" si="0"/>
        <v>428.08</v>
      </c>
    </row>
    <row r="12" spans="1:17" s="67" customFormat="1" ht="16.5" customHeight="1">
      <c r="A12" s="871"/>
      <c r="B12" s="1067" t="s">
        <v>180</v>
      </c>
      <c r="C12" s="1067"/>
      <c r="D12" s="1067"/>
      <c r="E12" s="1067"/>
      <c r="F12" s="1067"/>
      <c r="G12" s="1067"/>
      <c r="H12" s="1067"/>
      <c r="I12" s="1067"/>
      <c r="J12" s="1067"/>
      <c r="K12" s="1067"/>
      <c r="L12" s="1067"/>
      <c r="M12" s="1067"/>
      <c r="N12" s="1067"/>
      <c r="O12" s="1067"/>
      <c r="P12" s="1067"/>
      <c r="Q12" s="1068"/>
    </row>
    <row r="13" spans="1:17" s="67" customFormat="1" ht="18" customHeight="1">
      <c r="A13" s="872"/>
      <c r="B13" s="1080" t="s">
        <v>506</v>
      </c>
      <c r="C13" s="1081"/>
      <c r="D13" s="1081"/>
      <c r="E13" s="1081"/>
      <c r="F13" s="1081"/>
      <c r="G13" s="1081"/>
      <c r="H13" s="1081"/>
      <c r="I13" s="1081"/>
      <c r="J13" s="1081"/>
      <c r="K13" s="1081"/>
      <c r="L13" s="1081"/>
      <c r="M13" s="1081"/>
      <c r="N13" s="1081"/>
      <c r="O13" s="1081"/>
      <c r="P13" s="1081"/>
      <c r="Q13" s="1082"/>
    </row>
    <row r="14" spans="1:17" s="67" customFormat="1" ht="18" customHeight="1">
      <c r="A14" s="872"/>
      <c r="B14" s="1080" t="s">
        <v>184</v>
      </c>
      <c r="C14" s="1081"/>
      <c r="D14" s="1081"/>
      <c r="E14" s="1081"/>
      <c r="F14" s="1081"/>
      <c r="G14" s="1081"/>
      <c r="H14" s="1081"/>
      <c r="I14" s="1081"/>
      <c r="J14" s="1081"/>
      <c r="K14" s="1081"/>
      <c r="L14" s="1081"/>
      <c r="M14" s="1081"/>
      <c r="N14" s="1081"/>
      <c r="O14" s="1081"/>
      <c r="P14" s="1081"/>
      <c r="Q14" s="1082"/>
    </row>
    <row r="15" spans="1:17" s="67" customFormat="1" ht="15.75" customHeight="1">
      <c r="A15" s="872"/>
      <c r="B15" s="1080" t="s">
        <v>185</v>
      </c>
      <c r="C15" s="1081"/>
      <c r="D15" s="1081"/>
      <c r="E15" s="1081"/>
      <c r="F15" s="1081"/>
      <c r="G15" s="1081"/>
      <c r="H15" s="1081"/>
      <c r="I15" s="1081"/>
      <c r="J15" s="1081"/>
      <c r="K15" s="1081"/>
      <c r="L15" s="1081"/>
      <c r="M15" s="1081"/>
      <c r="N15" s="1081"/>
      <c r="O15" s="1081"/>
      <c r="P15" s="1081"/>
      <c r="Q15" s="1082"/>
    </row>
    <row r="16" spans="1:17" s="67" customFormat="1" ht="21" customHeight="1">
      <c r="A16" s="872"/>
      <c r="B16" s="751" t="s">
        <v>631</v>
      </c>
      <c r="C16" s="887" t="s">
        <v>186</v>
      </c>
      <c r="D16" s="877">
        <f>D17+D18</f>
        <v>3234629</v>
      </c>
      <c r="E16" s="763">
        <f>F16+G16</f>
        <v>12140.62</v>
      </c>
      <c r="F16" s="763">
        <f>F17+F18</f>
        <v>11712.54</v>
      </c>
      <c r="G16" s="763">
        <f>G17+G18</f>
        <v>428.08</v>
      </c>
      <c r="H16" s="763">
        <f>H18</f>
        <v>12140.62</v>
      </c>
      <c r="I16" s="763">
        <f aca="true" t="shared" si="1" ref="I16:Q16">I18</f>
        <v>11712.54</v>
      </c>
      <c r="J16" s="763">
        <f t="shared" si="1"/>
        <v>0</v>
      </c>
      <c r="K16" s="763">
        <f t="shared" si="1"/>
        <v>0</v>
      </c>
      <c r="L16" s="763">
        <f t="shared" si="1"/>
        <v>11712.54</v>
      </c>
      <c r="M16" s="763">
        <f t="shared" si="1"/>
        <v>428.08</v>
      </c>
      <c r="N16" s="763">
        <f t="shared" si="1"/>
        <v>0</v>
      </c>
      <c r="O16" s="763">
        <f t="shared" si="1"/>
        <v>0</v>
      </c>
      <c r="P16" s="763">
        <f t="shared" si="1"/>
        <v>0</v>
      </c>
      <c r="Q16" s="764">
        <f t="shared" si="1"/>
        <v>428.08</v>
      </c>
    </row>
    <row r="17" spans="1:17" s="67" customFormat="1" ht="15" customHeight="1">
      <c r="A17" s="873" t="s">
        <v>630</v>
      </c>
      <c r="B17" s="751" t="s">
        <v>304</v>
      </c>
      <c r="C17" s="875"/>
      <c r="D17" s="877">
        <v>92379</v>
      </c>
      <c r="E17" s="763">
        <f>F17+G17</f>
        <v>0</v>
      </c>
      <c r="F17" s="763">
        <v>0</v>
      </c>
      <c r="G17" s="763">
        <v>0</v>
      </c>
      <c r="H17" s="763"/>
      <c r="I17" s="763"/>
      <c r="J17" s="763"/>
      <c r="K17" s="763"/>
      <c r="L17" s="763"/>
      <c r="M17" s="763"/>
      <c r="N17" s="763"/>
      <c r="O17" s="763"/>
      <c r="P17" s="763"/>
      <c r="Q17" s="764"/>
    </row>
    <row r="18" spans="1:17" s="67" customFormat="1" ht="17.25" customHeight="1">
      <c r="A18" s="872"/>
      <c r="B18" s="761" t="s">
        <v>179</v>
      </c>
      <c r="C18" s="875"/>
      <c r="D18" s="888">
        <f>D19+D20</f>
        <v>3142250</v>
      </c>
      <c r="E18" s="771">
        <f>F18+G18</f>
        <v>12140.62</v>
      </c>
      <c r="F18" s="771">
        <f>F19+F20</f>
        <v>11712.54</v>
      </c>
      <c r="G18" s="771">
        <f>G19+G20</f>
        <v>428.08</v>
      </c>
      <c r="H18" s="771">
        <f>I18+M18</f>
        <v>12140.62</v>
      </c>
      <c r="I18" s="771">
        <f>I20</f>
        <v>11712.54</v>
      </c>
      <c r="J18" s="771">
        <f>J20</f>
        <v>0</v>
      </c>
      <c r="K18" s="771">
        <f>K20</f>
        <v>0</v>
      </c>
      <c r="L18" s="771">
        <f>L20</f>
        <v>11712.54</v>
      </c>
      <c r="M18" s="771">
        <f>M19</f>
        <v>428.08</v>
      </c>
      <c r="N18" s="771">
        <f>N19</f>
        <v>0</v>
      </c>
      <c r="O18" s="771">
        <f>O19</f>
        <v>0</v>
      </c>
      <c r="P18" s="771">
        <f>P19</f>
        <v>0</v>
      </c>
      <c r="Q18" s="774">
        <f>Q19</f>
        <v>428.08</v>
      </c>
    </row>
    <row r="19" spans="1:17" s="67" customFormat="1" ht="23.25" customHeight="1">
      <c r="A19" s="872"/>
      <c r="B19" s="876" t="s">
        <v>461</v>
      </c>
      <c r="C19" s="654" t="s">
        <v>999</v>
      </c>
      <c r="D19" s="558">
        <v>1378395</v>
      </c>
      <c r="E19" s="413">
        <f>F19+G19</f>
        <v>428.08</v>
      </c>
      <c r="F19" s="413"/>
      <c r="G19" s="413">
        <f>M19</f>
        <v>428.08</v>
      </c>
      <c r="H19" s="413">
        <f>M19</f>
        <v>428.08</v>
      </c>
      <c r="I19" s="413"/>
      <c r="J19" s="413"/>
      <c r="K19" s="413"/>
      <c r="L19" s="413"/>
      <c r="M19" s="413">
        <f>N19+O19+P19+Q19</f>
        <v>428.08</v>
      </c>
      <c r="N19" s="413"/>
      <c r="O19" s="413"/>
      <c r="P19" s="413"/>
      <c r="Q19" s="597">
        <v>428.08</v>
      </c>
    </row>
    <row r="20" spans="1:17" s="67" customFormat="1" ht="23.25" customHeight="1">
      <c r="A20" s="872"/>
      <c r="B20" s="876" t="s">
        <v>461</v>
      </c>
      <c r="C20" s="654" t="s">
        <v>1000</v>
      </c>
      <c r="D20" s="558">
        <v>1763855</v>
      </c>
      <c r="E20" s="413">
        <f>F20+G20</f>
        <v>11712.54</v>
      </c>
      <c r="F20" s="413">
        <f>I20</f>
        <v>11712.54</v>
      </c>
      <c r="G20" s="413"/>
      <c r="H20" s="413">
        <f>I20</f>
        <v>11712.54</v>
      </c>
      <c r="I20" s="413">
        <f>J20+K20+L20</f>
        <v>11712.54</v>
      </c>
      <c r="J20" s="413"/>
      <c r="K20" s="413"/>
      <c r="L20" s="413">
        <v>11712.54</v>
      </c>
      <c r="M20" s="413"/>
      <c r="N20" s="413"/>
      <c r="O20" s="413"/>
      <c r="P20" s="413"/>
      <c r="Q20" s="597"/>
    </row>
    <row r="21" spans="1:17" s="67" customFormat="1" ht="17.25" customHeight="1">
      <c r="A21" s="871"/>
      <c r="B21" s="1067" t="s">
        <v>180</v>
      </c>
      <c r="C21" s="1067"/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8"/>
    </row>
    <row r="22" spans="1:17" s="67" customFormat="1" ht="17.25" customHeight="1">
      <c r="A22" s="872"/>
      <c r="B22" s="1080" t="s">
        <v>187</v>
      </c>
      <c r="C22" s="1081"/>
      <c r="D22" s="1081"/>
      <c r="E22" s="1081"/>
      <c r="F22" s="1081"/>
      <c r="G22" s="1081"/>
      <c r="H22" s="1081"/>
      <c r="I22" s="1081"/>
      <c r="J22" s="1081"/>
      <c r="K22" s="1081"/>
      <c r="L22" s="1081"/>
      <c r="M22" s="1081"/>
      <c r="N22" s="1081"/>
      <c r="O22" s="1081"/>
      <c r="P22" s="1081"/>
      <c r="Q22" s="1082"/>
    </row>
    <row r="23" spans="1:17" s="67" customFormat="1" ht="18.75" customHeight="1">
      <c r="A23" s="872"/>
      <c r="B23" s="1080" t="s">
        <v>188</v>
      </c>
      <c r="C23" s="1081"/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2"/>
    </row>
    <row r="24" spans="1:17" s="67" customFormat="1" ht="15" customHeight="1">
      <c r="A24" s="872"/>
      <c r="B24" s="884" t="s">
        <v>631</v>
      </c>
      <c r="C24" s="887" t="s">
        <v>191</v>
      </c>
      <c r="D24" s="877">
        <f>D25+D26</f>
        <v>2981</v>
      </c>
      <c r="E24" s="763">
        <f>F24+G24</f>
        <v>2981</v>
      </c>
      <c r="F24" s="763">
        <f>I24</f>
        <v>2981</v>
      </c>
      <c r="G24" s="763">
        <f>M24</f>
        <v>0</v>
      </c>
      <c r="H24" s="763">
        <f>H26</f>
        <v>2981</v>
      </c>
      <c r="I24" s="763">
        <f aca="true" t="shared" si="2" ref="I24:Q24">I26</f>
        <v>2981</v>
      </c>
      <c r="J24" s="763">
        <f t="shared" si="2"/>
        <v>0</v>
      </c>
      <c r="K24" s="763">
        <f t="shared" si="2"/>
        <v>0</v>
      </c>
      <c r="L24" s="763">
        <f t="shared" si="2"/>
        <v>2981</v>
      </c>
      <c r="M24" s="763">
        <f t="shared" si="2"/>
        <v>0</v>
      </c>
      <c r="N24" s="763">
        <f t="shared" si="2"/>
        <v>0</v>
      </c>
      <c r="O24" s="763">
        <f t="shared" si="2"/>
        <v>0</v>
      </c>
      <c r="P24" s="763">
        <f t="shared" si="2"/>
        <v>0</v>
      </c>
      <c r="Q24" s="764">
        <f t="shared" si="2"/>
        <v>0</v>
      </c>
    </row>
    <row r="25" spans="1:17" s="67" customFormat="1" ht="17.25" customHeight="1">
      <c r="A25" s="873" t="s">
        <v>176</v>
      </c>
      <c r="B25" s="884" t="s">
        <v>304</v>
      </c>
      <c r="C25" s="877"/>
      <c r="D25" s="877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4"/>
    </row>
    <row r="26" spans="1:17" s="67" customFormat="1" ht="15.75" customHeight="1">
      <c r="A26" s="872"/>
      <c r="B26" s="761" t="s">
        <v>179</v>
      </c>
      <c r="C26" s="877"/>
      <c r="D26" s="888">
        <f>D27</f>
        <v>2981</v>
      </c>
      <c r="E26" s="771">
        <f>F26+G26</f>
        <v>2981</v>
      </c>
      <c r="F26" s="771">
        <f>I26</f>
        <v>2981</v>
      </c>
      <c r="G26" s="771">
        <f>M26</f>
        <v>0</v>
      </c>
      <c r="H26" s="771">
        <f>I26+M26</f>
        <v>2981</v>
      </c>
      <c r="I26" s="771">
        <f>I27</f>
        <v>2981</v>
      </c>
      <c r="J26" s="771"/>
      <c r="K26" s="771"/>
      <c r="L26" s="771">
        <f>L27</f>
        <v>2981</v>
      </c>
      <c r="M26" s="771"/>
      <c r="N26" s="771"/>
      <c r="O26" s="771"/>
      <c r="P26" s="771"/>
      <c r="Q26" s="774"/>
    </row>
    <row r="27" spans="1:17" s="67" customFormat="1" ht="16.5" customHeight="1">
      <c r="A27" s="872"/>
      <c r="B27" s="878" t="s">
        <v>189</v>
      </c>
      <c r="C27" s="122" t="s">
        <v>190</v>
      </c>
      <c r="D27" s="558">
        <v>2981</v>
      </c>
      <c r="E27" s="413">
        <f>F27</f>
        <v>2981</v>
      </c>
      <c r="F27" s="413">
        <f>H27</f>
        <v>2981</v>
      </c>
      <c r="G27" s="413"/>
      <c r="H27" s="413">
        <f>I27+M27</f>
        <v>2981</v>
      </c>
      <c r="I27" s="413">
        <f>L27</f>
        <v>2981</v>
      </c>
      <c r="J27" s="413"/>
      <c r="K27" s="413"/>
      <c r="L27" s="413">
        <v>2981</v>
      </c>
      <c r="M27" s="413"/>
      <c r="N27" s="413"/>
      <c r="O27" s="413"/>
      <c r="P27" s="413"/>
      <c r="Q27" s="597"/>
    </row>
    <row r="28" spans="1:17" s="12" customFormat="1" ht="16.5" customHeight="1">
      <c r="A28" s="1040" t="s">
        <v>177</v>
      </c>
      <c r="B28" s="1067" t="s">
        <v>180</v>
      </c>
      <c r="C28" s="1067"/>
      <c r="D28" s="1067"/>
      <c r="E28" s="1067"/>
      <c r="F28" s="1067"/>
      <c r="G28" s="1067"/>
      <c r="H28" s="1067"/>
      <c r="I28" s="1067"/>
      <c r="J28" s="1067"/>
      <c r="K28" s="1067"/>
      <c r="L28" s="1067"/>
      <c r="M28" s="1067"/>
      <c r="N28" s="1067"/>
      <c r="O28" s="1067"/>
      <c r="P28" s="1067"/>
      <c r="Q28" s="1068"/>
    </row>
    <row r="29" spans="1:17" s="12" customFormat="1" ht="15" customHeight="1">
      <c r="A29" s="1041"/>
      <c r="B29" s="1076" t="s">
        <v>181</v>
      </c>
      <c r="C29" s="1076"/>
      <c r="D29" s="1076"/>
      <c r="E29" s="1076"/>
      <c r="F29" s="1076"/>
      <c r="G29" s="1076"/>
      <c r="H29" s="1076"/>
      <c r="I29" s="1076"/>
      <c r="J29" s="1076"/>
      <c r="K29" s="1076"/>
      <c r="L29" s="1076"/>
      <c r="M29" s="1076"/>
      <c r="N29" s="1076"/>
      <c r="O29" s="1076"/>
      <c r="P29" s="1076"/>
      <c r="Q29" s="1077"/>
    </row>
    <row r="30" spans="1:17" s="12" customFormat="1" ht="15.75" customHeight="1">
      <c r="A30" s="1041"/>
      <c r="B30" s="1076" t="s">
        <v>182</v>
      </c>
      <c r="C30" s="1076"/>
      <c r="D30" s="1076"/>
      <c r="E30" s="1076"/>
      <c r="F30" s="1076"/>
      <c r="G30" s="1076"/>
      <c r="H30" s="1076"/>
      <c r="I30" s="1076"/>
      <c r="J30" s="1076"/>
      <c r="K30" s="1076"/>
      <c r="L30" s="1076"/>
      <c r="M30" s="1076"/>
      <c r="N30" s="1076"/>
      <c r="O30" s="1076"/>
      <c r="P30" s="1076"/>
      <c r="Q30" s="1077"/>
    </row>
    <row r="31" spans="1:17" s="12" customFormat="1" ht="14.25" customHeight="1">
      <c r="A31" s="1041"/>
      <c r="B31" s="1076" t="s">
        <v>183</v>
      </c>
      <c r="C31" s="1076"/>
      <c r="D31" s="1076"/>
      <c r="E31" s="1076"/>
      <c r="F31" s="1076"/>
      <c r="G31" s="1076"/>
      <c r="H31" s="1076"/>
      <c r="I31" s="1076"/>
      <c r="J31" s="1076"/>
      <c r="K31" s="1076"/>
      <c r="L31" s="1076"/>
      <c r="M31" s="1076"/>
      <c r="N31" s="1076"/>
      <c r="O31" s="1076"/>
      <c r="P31" s="1076"/>
      <c r="Q31" s="1077"/>
    </row>
    <row r="32" spans="1:17" s="12" customFormat="1" ht="16.5" customHeight="1">
      <c r="A32" s="1041"/>
      <c r="B32" s="884" t="s">
        <v>631</v>
      </c>
      <c r="C32" s="751" t="s">
        <v>310</v>
      </c>
      <c r="D32" s="884">
        <f>D33+D34</f>
        <v>1226159</v>
      </c>
      <c r="E32" s="885">
        <f>E33+E34</f>
        <v>0</v>
      </c>
      <c r="F32" s="885">
        <f aca="true" t="shared" si="3" ref="F32:Q32">F33+F34</f>
        <v>0</v>
      </c>
      <c r="G32" s="885">
        <f t="shared" si="3"/>
        <v>0</v>
      </c>
      <c r="H32" s="885">
        <f t="shared" si="3"/>
        <v>0</v>
      </c>
      <c r="I32" s="885">
        <f t="shared" si="3"/>
        <v>0</v>
      </c>
      <c r="J32" s="885">
        <f t="shared" si="3"/>
        <v>0</v>
      </c>
      <c r="K32" s="885">
        <f t="shared" si="3"/>
        <v>0</v>
      </c>
      <c r="L32" s="885">
        <f t="shared" si="3"/>
        <v>0</v>
      </c>
      <c r="M32" s="885">
        <f t="shared" si="3"/>
        <v>0</v>
      </c>
      <c r="N32" s="885">
        <f t="shared" si="3"/>
        <v>0</v>
      </c>
      <c r="O32" s="885">
        <f t="shared" si="3"/>
        <v>0</v>
      </c>
      <c r="P32" s="885">
        <f t="shared" si="3"/>
        <v>0</v>
      </c>
      <c r="Q32" s="886">
        <f t="shared" si="3"/>
        <v>0</v>
      </c>
    </row>
    <row r="33" spans="1:17" s="12" customFormat="1" ht="15" customHeight="1">
      <c r="A33" s="1041"/>
      <c r="B33" s="884" t="s">
        <v>304</v>
      </c>
      <c r="C33" s="751"/>
      <c r="D33" s="884">
        <v>19520</v>
      </c>
      <c r="E33" s="885"/>
      <c r="F33" s="885"/>
      <c r="G33" s="885"/>
      <c r="H33" s="885"/>
      <c r="I33" s="885"/>
      <c r="J33" s="885"/>
      <c r="K33" s="885"/>
      <c r="L33" s="885"/>
      <c r="M33" s="885"/>
      <c r="N33" s="885"/>
      <c r="O33" s="885"/>
      <c r="P33" s="885"/>
      <c r="Q33" s="886"/>
    </row>
    <row r="34" spans="1:17" s="12" customFormat="1" ht="15" customHeight="1">
      <c r="A34" s="1041"/>
      <c r="B34" s="761" t="s">
        <v>179</v>
      </c>
      <c r="C34" s="751"/>
      <c r="D34" s="751">
        <f>D35+D36</f>
        <v>1206639</v>
      </c>
      <c r="E34" s="752">
        <f>E35+E36</f>
        <v>0</v>
      </c>
      <c r="F34" s="752">
        <f>I34</f>
        <v>0</v>
      </c>
      <c r="G34" s="752">
        <f>M34</f>
        <v>0</v>
      </c>
      <c r="H34" s="752">
        <f>H35+H36</f>
        <v>0</v>
      </c>
      <c r="I34" s="752">
        <f>J34+K34+L34</f>
        <v>0</v>
      </c>
      <c r="J34" s="752"/>
      <c r="K34" s="752"/>
      <c r="L34" s="752">
        <f>L35+L36</f>
        <v>0</v>
      </c>
      <c r="M34" s="752">
        <f>N34+O34+P34+Q34</f>
        <v>0</v>
      </c>
      <c r="N34" s="752">
        <f>N35+N36</f>
        <v>0</v>
      </c>
      <c r="O34" s="752"/>
      <c r="P34" s="752"/>
      <c r="Q34" s="760"/>
    </row>
    <row r="35" spans="1:17" s="12" customFormat="1" ht="17.25" customHeight="1">
      <c r="A35" s="1041"/>
      <c r="B35" s="654" t="s">
        <v>178</v>
      </c>
      <c r="C35" s="284" t="s">
        <v>999</v>
      </c>
      <c r="D35" s="284">
        <v>965311</v>
      </c>
      <c r="E35" s="409">
        <f>F35+G35</f>
        <v>0</v>
      </c>
      <c r="F35" s="409"/>
      <c r="G35" s="409">
        <f>H35</f>
        <v>0</v>
      </c>
      <c r="H35" s="409">
        <f>M34</f>
        <v>0</v>
      </c>
      <c r="I35" s="415"/>
      <c r="J35" s="415"/>
      <c r="K35" s="415"/>
      <c r="L35" s="415"/>
      <c r="M35" s="415"/>
      <c r="N35" s="415">
        <v>0</v>
      </c>
      <c r="O35" s="415"/>
      <c r="P35" s="415"/>
      <c r="Q35" s="423"/>
    </row>
    <row r="36" spans="1:17" s="12" customFormat="1" ht="20.25" customHeight="1" thickBot="1">
      <c r="A36" s="1042"/>
      <c r="B36" s="654" t="s">
        <v>178</v>
      </c>
      <c r="C36" s="102" t="s">
        <v>1000</v>
      </c>
      <c r="D36" s="102">
        <v>241328</v>
      </c>
      <c r="E36" s="409">
        <f>F36+G36</f>
        <v>0</v>
      </c>
      <c r="F36" s="409">
        <f>H36</f>
        <v>0</v>
      </c>
      <c r="G36" s="409"/>
      <c r="H36" s="409">
        <f>I36</f>
        <v>0</v>
      </c>
      <c r="I36" s="415">
        <f>J36+K36+L36</f>
        <v>0</v>
      </c>
      <c r="J36" s="409"/>
      <c r="K36" s="409"/>
      <c r="L36" s="409">
        <v>0</v>
      </c>
      <c r="M36" s="415"/>
      <c r="N36" s="409"/>
      <c r="O36" s="409"/>
      <c r="P36" s="409"/>
      <c r="Q36" s="753"/>
    </row>
    <row r="37" spans="1:17" s="12" customFormat="1" ht="15" customHeight="1">
      <c r="A37" s="1059" t="s">
        <v>574</v>
      </c>
      <c r="B37" s="1062" t="s">
        <v>622</v>
      </c>
      <c r="C37" s="1062" t="s">
        <v>192</v>
      </c>
      <c r="D37" s="1062" t="s">
        <v>67</v>
      </c>
      <c r="E37" s="1062" t="s">
        <v>68</v>
      </c>
      <c r="F37" s="1063" t="s">
        <v>1001</v>
      </c>
      <c r="G37" s="1064"/>
      <c r="H37" s="1063" t="s">
        <v>1002</v>
      </c>
      <c r="I37" s="1065"/>
      <c r="J37" s="1065"/>
      <c r="K37" s="1065"/>
      <c r="L37" s="1065"/>
      <c r="M37" s="1065"/>
      <c r="N37" s="1065"/>
      <c r="O37" s="1065"/>
      <c r="P37" s="1065"/>
      <c r="Q37" s="1066"/>
    </row>
    <row r="38" spans="1:17" s="12" customFormat="1" ht="15" customHeight="1">
      <c r="A38" s="1060"/>
      <c r="B38" s="1050"/>
      <c r="C38" s="1050"/>
      <c r="D38" s="1050"/>
      <c r="E38" s="1050"/>
      <c r="F38" s="1049" t="s">
        <v>308</v>
      </c>
      <c r="G38" s="1049" t="s">
        <v>623</v>
      </c>
      <c r="H38" s="1046" t="s">
        <v>883</v>
      </c>
      <c r="I38" s="1047"/>
      <c r="J38" s="1047"/>
      <c r="K38" s="1047"/>
      <c r="L38" s="1047"/>
      <c r="M38" s="1047"/>
      <c r="N38" s="1047"/>
      <c r="O38" s="1047"/>
      <c r="P38" s="1047"/>
      <c r="Q38" s="1048"/>
    </row>
    <row r="39" spans="1:17" s="12" customFormat="1" ht="19.5" customHeight="1">
      <c r="A39" s="1060"/>
      <c r="B39" s="1050"/>
      <c r="C39" s="1050"/>
      <c r="D39" s="1050"/>
      <c r="E39" s="1050"/>
      <c r="F39" s="1050"/>
      <c r="G39" s="1050"/>
      <c r="H39" s="1049" t="s">
        <v>211</v>
      </c>
      <c r="I39" s="766" t="s">
        <v>474</v>
      </c>
      <c r="J39" s="767"/>
      <c r="K39" s="767"/>
      <c r="L39" s="767"/>
      <c r="M39" s="767"/>
      <c r="N39" s="767"/>
      <c r="O39" s="767"/>
      <c r="P39" s="767"/>
      <c r="Q39" s="768"/>
    </row>
    <row r="40" spans="1:17" s="12" customFormat="1" ht="17.25" customHeight="1">
      <c r="A40" s="1060"/>
      <c r="B40" s="1050"/>
      <c r="C40" s="1050"/>
      <c r="D40" s="1050"/>
      <c r="E40" s="1050"/>
      <c r="F40" s="1050"/>
      <c r="G40" s="1050"/>
      <c r="H40" s="1050"/>
      <c r="I40" s="1046" t="s">
        <v>624</v>
      </c>
      <c r="J40" s="1047"/>
      <c r="K40" s="1047"/>
      <c r="L40" s="1052"/>
      <c r="M40" s="1053" t="s">
        <v>623</v>
      </c>
      <c r="N40" s="1054"/>
      <c r="O40" s="1054"/>
      <c r="P40" s="1054"/>
      <c r="Q40" s="1055"/>
    </row>
    <row r="41" spans="1:17" s="12" customFormat="1" ht="16.5" customHeight="1">
      <c r="A41" s="1060"/>
      <c r="B41" s="1050"/>
      <c r="C41" s="1050"/>
      <c r="D41" s="1050"/>
      <c r="E41" s="1050"/>
      <c r="F41" s="1050"/>
      <c r="G41" s="1050"/>
      <c r="H41" s="1050"/>
      <c r="I41" s="1049" t="s">
        <v>209</v>
      </c>
      <c r="J41" s="1056" t="s">
        <v>625</v>
      </c>
      <c r="K41" s="1057"/>
      <c r="L41" s="1058"/>
      <c r="M41" s="1049" t="s">
        <v>210</v>
      </c>
      <c r="N41" s="1053" t="s">
        <v>625</v>
      </c>
      <c r="O41" s="1054"/>
      <c r="P41" s="1054"/>
      <c r="Q41" s="1055"/>
    </row>
    <row r="42" spans="1:17" s="12" customFormat="1" ht="44.25" customHeight="1">
      <c r="A42" s="1061"/>
      <c r="B42" s="1051"/>
      <c r="C42" s="1051"/>
      <c r="D42" s="1051"/>
      <c r="E42" s="1051"/>
      <c r="F42" s="1051"/>
      <c r="G42" s="1051"/>
      <c r="H42" s="1051"/>
      <c r="I42" s="1051"/>
      <c r="J42" s="769" t="s">
        <v>626</v>
      </c>
      <c r="K42" s="769" t="s">
        <v>627</v>
      </c>
      <c r="L42" s="769" t="s">
        <v>628</v>
      </c>
      <c r="M42" s="1051"/>
      <c r="N42" s="769" t="s">
        <v>629</v>
      </c>
      <c r="O42" s="769" t="s">
        <v>626</v>
      </c>
      <c r="P42" s="769" t="s">
        <v>627</v>
      </c>
      <c r="Q42" s="770" t="s">
        <v>628</v>
      </c>
    </row>
    <row r="43" spans="1:17" s="12" customFormat="1" ht="12" customHeight="1">
      <c r="A43" s="746">
        <v>1</v>
      </c>
      <c r="B43" s="652">
        <v>2</v>
      </c>
      <c r="C43" s="652">
        <v>3</v>
      </c>
      <c r="D43" s="652">
        <v>4</v>
      </c>
      <c r="E43" s="652">
        <v>5</v>
      </c>
      <c r="F43" s="652">
        <v>6</v>
      </c>
      <c r="G43" s="652">
        <v>7</v>
      </c>
      <c r="H43" s="652">
        <v>8</v>
      </c>
      <c r="I43" s="652">
        <v>9</v>
      </c>
      <c r="J43" s="652">
        <v>10</v>
      </c>
      <c r="K43" s="652">
        <v>11</v>
      </c>
      <c r="L43" s="652">
        <v>12</v>
      </c>
      <c r="M43" s="652">
        <v>13</v>
      </c>
      <c r="N43" s="652">
        <v>14</v>
      </c>
      <c r="O43" s="652">
        <v>15</v>
      </c>
      <c r="P43" s="652">
        <v>16</v>
      </c>
      <c r="Q43" s="747">
        <v>17</v>
      </c>
    </row>
    <row r="44" spans="1:17" s="12" customFormat="1" ht="16.5" customHeight="1">
      <c r="A44" s="900">
        <v>2</v>
      </c>
      <c r="B44" s="773" t="s">
        <v>309</v>
      </c>
      <c r="C44" s="773">
        <f>C50+C74+C316+C343</f>
        <v>0</v>
      </c>
      <c r="D44" s="773">
        <f>D50+D74+D82+D96+D119+D149+D171+D201+D221+D243+D263+D286+D316+D343</f>
        <v>1841832</v>
      </c>
      <c r="E44" s="417">
        <f>E50+E74+E82+E96+E119+E149+E171+E201+E243+E263+E286+E316+E343</f>
        <v>1282504.66</v>
      </c>
      <c r="F44" s="417">
        <f aca="true" t="shared" si="4" ref="F44:Q44">F50+F74+F82+F96+F119+F149+F171+F201+F243+F263+F286+F316+F343</f>
        <v>187775.28999999998</v>
      </c>
      <c r="G44" s="417">
        <f t="shared" si="4"/>
        <v>1094729.3699999999</v>
      </c>
      <c r="H44" s="417">
        <f t="shared" si="4"/>
        <v>1282504.66</v>
      </c>
      <c r="I44" s="417">
        <f t="shared" si="4"/>
        <v>187775.28999999998</v>
      </c>
      <c r="J44" s="417">
        <f t="shared" si="4"/>
        <v>0</v>
      </c>
      <c r="K44" s="417">
        <f t="shared" si="4"/>
        <v>0</v>
      </c>
      <c r="L44" s="417">
        <f t="shared" si="4"/>
        <v>187775.28999999998</v>
      </c>
      <c r="M44" s="417">
        <f t="shared" si="4"/>
        <v>1094729.3699999999</v>
      </c>
      <c r="N44" s="417">
        <f t="shared" si="4"/>
        <v>0</v>
      </c>
      <c r="O44" s="417">
        <f t="shared" si="4"/>
        <v>0</v>
      </c>
      <c r="P44" s="417">
        <f t="shared" si="4"/>
        <v>0</v>
      </c>
      <c r="Q44" s="418">
        <f t="shared" si="4"/>
        <v>1094729.3699999999</v>
      </c>
    </row>
    <row r="45" spans="1:17" s="12" customFormat="1" ht="14.25" customHeight="1">
      <c r="A45" s="1040" t="s">
        <v>305</v>
      </c>
      <c r="B45" s="1037" t="s">
        <v>1007</v>
      </c>
      <c r="C45" s="1038"/>
      <c r="D45" s="1038"/>
      <c r="E45" s="1038"/>
      <c r="F45" s="1038"/>
      <c r="G45" s="1038"/>
      <c r="H45" s="1038"/>
      <c r="I45" s="1038"/>
      <c r="J45" s="1038"/>
      <c r="K45" s="1038"/>
      <c r="L45" s="1038"/>
      <c r="M45" s="1038"/>
      <c r="N45" s="1038"/>
      <c r="O45" s="1038"/>
      <c r="P45" s="1038"/>
      <c r="Q45" s="1039"/>
    </row>
    <row r="46" spans="1:17" s="12" customFormat="1" ht="12.75">
      <c r="A46" s="1041"/>
      <c r="B46" s="1043" t="s">
        <v>1008</v>
      </c>
      <c r="C46" s="1044"/>
      <c r="D46" s="1044"/>
      <c r="E46" s="1044"/>
      <c r="F46" s="1044"/>
      <c r="G46" s="1044"/>
      <c r="H46" s="1044"/>
      <c r="I46" s="1044"/>
      <c r="J46" s="1044"/>
      <c r="K46" s="1044"/>
      <c r="L46" s="1044"/>
      <c r="M46" s="1044"/>
      <c r="N46" s="1044"/>
      <c r="O46" s="1044"/>
      <c r="P46" s="1044"/>
      <c r="Q46" s="1045"/>
    </row>
    <row r="47" spans="1:17" s="12" customFormat="1" ht="12.75">
      <c r="A47" s="1041"/>
      <c r="B47" s="1043" t="s">
        <v>1009</v>
      </c>
      <c r="C47" s="1044"/>
      <c r="D47" s="1044"/>
      <c r="E47" s="1044"/>
      <c r="F47" s="1044"/>
      <c r="G47" s="1044"/>
      <c r="H47" s="1044"/>
      <c r="I47" s="1044"/>
      <c r="J47" s="1044"/>
      <c r="K47" s="1044"/>
      <c r="L47" s="1044"/>
      <c r="M47" s="1044"/>
      <c r="N47" s="1044"/>
      <c r="O47" s="1044"/>
      <c r="P47" s="1044"/>
      <c r="Q47" s="1045"/>
    </row>
    <row r="48" spans="1:17" s="12" customFormat="1" ht="13.5" customHeight="1">
      <c r="A48" s="1041"/>
      <c r="B48" s="884" t="s">
        <v>631</v>
      </c>
      <c r="C48" s="751" t="s">
        <v>1003</v>
      </c>
      <c r="D48" s="751">
        <f>D49+D50</f>
        <v>1200000</v>
      </c>
      <c r="E48" s="885">
        <f>E50</f>
        <v>627217.3800000001</v>
      </c>
      <c r="F48" s="885">
        <f aca="true" t="shared" si="5" ref="F48:Q48">F50</f>
        <v>94082.65999999999</v>
      </c>
      <c r="G48" s="885">
        <f t="shared" si="5"/>
        <v>533134.7200000001</v>
      </c>
      <c r="H48" s="885">
        <f t="shared" si="5"/>
        <v>627217.3800000001</v>
      </c>
      <c r="I48" s="885">
        <f t="shared" si="5"/>
        <v>94082.65999999999</v>
      </c>
      <c r="J48" s="885">
        <f t="shared" si="5"/>
        <v>0</v>
      </c>
      <c r="K48" s="885">
        <f t="shared" si="5"/>
        <v>0</v>
      </c>
      <c r="L48" s="885">
        <f t="shared" si="5"/>
        <v>94082.65999999999</v>
      </c>
      <c r="M48" s="885">
        <f t="shared" si="5"/>
        <v>533134.7200000001</v>
      </c>
      <c r="N48" s="885">
        <f t="shared" si="5"/>
        <v>0</v>
      </c>
      <c r="O48" s="885">
        <f t="shared" si="5"/>
        <v>0</v>
      </c>
      <c r="P48" s="885">
        <f t="shared" si="5"/>
        <v>0</v>
      </c>
      <c r="Q48" s="886">
        <f t="shared" si="5"/>
        <v>533134.7200000001</v>
      </c>
    </row>
    <row r="49" spans="1:17" s="12" customFormat="1" ht="13.5" customHeight="1">
      <c r="A49" s="1041"/>
      <c r="B49" s="884" t="s">
        <v>304</v>
      </c>
      <c r="C49" s="751"/>
      <c r="D49" s="751">
        <v>557560</v>
      </c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6"/>
    </row>
    <row r="50" spans="1:17" s="12" customFormat="1" ht="15.75" customHeight="1">
      <c r="A50" s="1041"/>
      <c r="B50" s="761" t="s">
        <v>65</v>
      </c>
      <c r="C50" s="751"/>
      <c r="D50" s="751">
        <f>SUM(D51:D68)</f>
        <v>642440</v>
      </c>
      <c r="E50" s="752">
        <f>F50+G50</f>
        <v>627217.3800000001</v>
      </c>
      <c r="F50" s="752">
        <f>I50</f>
        <v>94082.65999999999</v>
      </c>
      <c r="G50" s="752">
        <f>M50</f>
        <v>533134.7200000001</v>
      </c>
      <c r="H50" s="752">
        <f>I50+M50</f>
        <v>627217.3800000001</v>
      </c>
      <c r="I50" s="752">
        <f>SUM(I51:I68)</f>
        <v>94082.65999999999</v>
      </c>
      <c r="J50" s="752"/>
      <c r="K50" s="752"/>
      <c r="L50" s="752">
        <f>SUM(L51:L68)</f>
        <v>94082.65999999999</v>
      </c>
      <c r="M50" s="752">
        <f>SUM(M51:M68)</f>
        <v>533134.7200000001</v>
      </c>
      <c r="N50" s="752">
        <v>0</v>
      </c>
      <c r="O50" s="752">
        <v>0</v>
      </c>
      <c r="P50" s="752">
        <v>0</v>
      </c>
      <c r="Q50" s="760">
        <f>SUM(Q51:Q68)</f>
        <v>533134.7200000001</v>
      </c>
    </row>
    <row r="51" spans="1:17" s="12" customFormat="1" ht="10.5" customHeight="1">
      <c r="A51" s="1041"/>
      <c r="B51" s="102" t="s">
        <v>225</v>
      </c>
      <c r="C51" s="102" t="s">
        <v>1014</v>
      </c>
      <c r="D51" s="102">
        <v>4331</v>
      </c>
      <c r="E51" s="409">
        <f aca="true" t="shared" si="6" ref="E51:E68">F51+G51</f>
        <v>4330.4</v>
      </c>
      <c r="F51" s="409">
        <f aca="true" t="shared" si="7" ref="F51:F68">I51</f>
        <v>0</v>
      </c>
      <c r="G51" s="409">
        <f aca="true" t="shared" si="8" ref="G51:G68">M51</f>
        <v>4330.4</v>
      </c>
      <c r="H51" s="409">
        <f aca="true" t="shared" si="9" ref="H51:H68">I51+M51</f>
        <v>4330.4</v>
      </c>
      <c r="I51" s="409">
        <f aca="true" t="shared" si="10" ref="I51:I68">L51</f>
        <v>0</v>
      </c>
      <c r="J51" s="409"/>
      <c r="K51" s="409"/>
      <c r="L51" s="409"/>
      <c r="M51" s="415">
        <f aca="true" t="shared" si="11" ref="M51:M68">N51+O51+P51+Q51</f>
        <v>4330.4</v>
      </c>
      <c r="N51" s="409"/>
      <c r="O51" s="409"/>
      <c r="P51" s="409"/>
      <c r="Q51" s="753">
        <v>4330.4</v>
      </c>
    </row>
    <row r="52" spans="1:17" s="12" customFormat="1" ht="10.5" customHeight="1">
      <c r="A52" s="1041"/>
      <c r="B52" s="102" t="s">
        <v>225</v>
      </c>
      <c r="C52" s="102" t="s">
        <v>1015</v>
      </c>
      <c r="D52" s="102">
        <v>764</v>
      </c>
      <c r="E52" s="409">
        <f t="shared" si="6"/>
        <v>764.19</v>
      </c>
      <c r="F52" s="409">
        <f t="shared" si="7"/>
        <v>764.19</v>
      </c>
      <c r="G52" s="409">
        <f t="shared" si="8"/>
        <v>0</v>
      </c>
      <c r="H52" s="409">
        <f t="shared" si="9"/>
        <v>764.19</v>
      </c>
      <c r="I52" s="409">
        <f t="shared" si="10"/>
        <v>764.19</v>
      </c>
      <c r="J52" s="409"/>
      <c r="K52" s="409"/>
      <c r="L52" s="409">
        <v>764.19</v>
      </c>
      <c r="M52" s="415">
        <f t="shared" si="11"/>
        <v>0</v>
      </c>
      <c r="N52" s="409"/>
      <c r="O52" s="409"/>
      <c r="P52" s="409"/>
      <c r="Q52" s="753"/>
    </row>
    <row r="53" spans="1:17" s="12" customFormat="1" ht="12" customHeight="1">
      <c r="A53" s="1041"/>
      <c r="B53" s="102" t="s">
        <v>101</v>
      </c>
      <c r="C53" s="102" t="s">
        <v>1016</v>
      </c>
      <c r="D53" s="102">
        <v>714</v>
      </c>
      <c r="E53" s="409">
        <f t="shared" si="6"/>
        <v>713.58</v>
      </c>
      <c r="F53" s="409">
        <f t="shared" si="7"/>
        <v>0</v>
      </c>
      <c r="G53" s="409">
        <f t="shared" si="8"/>
        <v>713.58</v>
      </c>
      <c r="H53" s="409">
        <f t="shared" si="9"/>
        <v>713.58</v>
      </c>
      <c r="I53" s="409">
        <f t="shared" si="10"/>
        <v>0</v>
      </c>
      <c r="J53" s="409"/>
      <c r="K53" s="409"/>
      <c r="L53" s="409"/>
      <c r="M53" s="415">
        <f t="shared" si="11"/>
        <v>713.58</v>
      </c>
      <c r="N53" s="409"/>
      <c r="O53" s="409"/>
      <c r="P53" s="409"/>
      <c r="Q53" s="753">
        <v>713.58</v>
      </c>
    </row>
    <row r="54" spans="1:17" s="12" customFormat="1" ht="10.5" customHeight="1">
      <c r="A54" s="1041"/>
      <c r="B54" s="102" t="s">
        <v>101</v>
      </c>
      <c r="C54" s="102" t="s">
        <v>1017</v>
      </c>
      <c r="D54" s="102">
        <v>126</v>
      </c>
      <c r="E54" s="409">
        <f t="shared" si="6"/>
        <v>125.93</v>
      </c>
      <c r="F54" s="409">
        <f t="shared" si="7"/>
        <v>125.93</v>
      </c>
      <c r="G54" s="409">
        <f t="shared" si="8"/>
        <v>0</v>
      </c>
      <c r="H54" s="409">
        <f t="shared" si="9"/>
        <v>125.93</v>
      </c>
      <c r="I54" s="409">
        <f t="shared" si="10"/>
        <v>125.93</v>
      </c>
      <c r="J54" s="409"/>
      <c r="K54" s="409"/>
      <c r="L54" s="409">
        <v>125.93</v>
      </c>
      <c r="M54" s="415">
        <f t="shared" si="11"/>
        <v>0</v>
      </c>
      <c r="N54" s="409"/>
      <c r="O54" s="409"/>
      <c r="P54" s="409"/>
      <c r="Q54" s="753"/>
    </row>
    <row r="55" spans="1:17" s="12" customFormat="1" ht="11.25" customHeight="1">
      <c r="A55" s="1041"/>
      <c r="B55" s="102" t="s">
        <v>1018</v>
      </c>
      <c r="C55" s="102" t="s">
        <v>1019</v>
      </c>
      <c r="D55" s="102">
        <v>52084</v>
      </c>
      <c r="E55" s="409">
        <f t="shared" si="6"/>
        <v>52083.58</v>
      </c>
      <c r="F55" s="409">
        <f t="shared" si="7"/>
        <v>0</v>
      </c>
      <c r="G55" s="409">
        <f t="shared" si="8"/>
        <v>52083.58</v>
      </c>
      <c r="H55" s="409">
        <f t="shared" si="9"/>
        <v>52083.58</v>
      </c>
      <c r="I55" s="409">
        <f t="shared" si="10"/>
        <v>0</v>
      </c>
      <c r="J55" s="409"/>
      <c r="K55" s="409"/>
      <c r="L55" s="409"/>
      <c r="M55" s="415">
        <f t="shared" si="11"/>
        <v>52083.58</v>
      </c>
      <c r="N55" s="409"/>
      <c r="O55" s="409"/>
      <c r="P55" s="409"/>
      <c r="Q55" s="753">
        <v>52083.58</v>
      </c>
    </row>
    <row r="56" spans="1:17" s="12" customFormat="1" ht="12.75" customHeight="1">
      <c r="A56" s="1041"/>
      <c r="B56" s="102" t="s">
        <v>1018</v>
      </c>
      <c r="C56" s="102" t="s">
        <v>1020</v>
      </c>
      <c r="D56" s="102">
        <v>9191</v>
      </c>
      <c r="E56" s="409">
        <f t="shared" si="6"/>
        <v>9191.21</v>
      </c>
      <c r="F56" s="409">
        <f t="shared" si="7"/>
        <v>9191.21</v>
      </c>
      <c r="G56" s="409">
        <f t="shared" si="8"/>
        <v>0</v>
      </c>
      <c r="H56" s="409">
        <f t="shared" si="9"/>
        <v>9191.21</v>
      </c>
      <c r="I56" s="409">
        <f t="shared" si="10"/>
        <v>9191.21</v>
      </c>
      <c r="J56" s="409"/>
      <c r="K56" s="409"/>
      <c r="L56" s="409">
        <v>9191.21</v>
      </c>
      <c r="M56" s="415">
        <f t="shared" si="11"/>
        <v>0</v>
      </c>
      <c r="N56" s="409"/>
      <c r="O56" s="409"/>
      <c r="P56" s="409"/>
      <c r="Q56" s="753"/>
    </row>
    <row r="57" spans="1:17" s="12" customFormat="1" ht="12.75" customHeight="1">
      <c r="A57" s="1041"/>
      <c r="B57" s="102" t="s">
        <v>103</v>
      </c>
      <c r="C57" s="102" t="s">
        <v>1021</v>
      </c>
      <c r="D57" s="102">
        <v>4425</v>
      </c>
      <c r="E57" s="409">
        <f t="shared" si="6"/>
        <v>4424.99</v>
      </c>
      <c r="F57" s="409">
        <f t="shared" si="7"/>
        <v>0</v>
      </c>
      <c r="G57" s="409">
        <f t="shared" si="8"/>
        <v>4424.99</v>
      </c>
      <c r="H57" s="409">
        <f t="shared" si="9"/>
        <v>4424.99</v>
      </c>
      <c r="I57" s="409">
        <f t="shared" si="10"/>
        <v>0</v>
      </c>
      <c r="J57" s="409"/>
      <c r="K57" s="409"/>
      <c r="L57" s="409"/>
      <c r="M57" s="415">
        <f t="shared" si="11"/>
        <v>4424.99</v>
      </c>
      <c r="N57" s="409"/>
      <c r="O57" s="409"/>
      <c r="P57" s="409"/>
      <c r="Q57" s="753">
        <v>4424.99</v>
      </c>
    </row>
    <row r="58" spans="1:17" s="12" customFormat="1" ht="13.5" customHeight="1">
      <c r="A58" s="1041"/>
      <c r="B58" s="102" t="s">
        <v>103</v>
      </c>
      <c r="C58" s="102" t="s">
        <v>1022</v>
      </c>
      <c r="D58" s="102">
        <v>781</v>
      </c>
      <c r="E58" s="409">
        <f t="shared" si="6"/>
        <v>780.89</v>
      </c>
      <c r="F58" s="409">
        <f t="shared" si="7"/>
        <v>780.89</v>
      </c>
      <c r="G58" s="409">
        <f t="shared" si="8"/>
        <v>0</v>
      </c>
      <c r="H58" s="409">
        <f t="shared" si="9"/>
        <v>780.89</v>
      </c>
      <c r="I58" s="409">
        <f t="shared" si="10"/>
        <v>780.89</v>
      </c>
      <c r="J58" s="409"/>
      <c r="K58" s="409"/>
      <c r="L58" s="409">
        <v>780.89</v>
      </c>
      <c r="M58" s="415">
        <f t="shared" si="11"/>
        <v>0</v>
      </c>
      <c r="N58" s="409"/>
      <c r="O58" s="409"/>
      <c r="P58" s="409"/>
      <c r="Q58" s="753"/>
    </row>
    <row r="59" spans="1:17" s="12" customFormat="1" ht="10.5" customHeight="1">
      <c r="A59" s="1041"/>
      <c r="B59" s="102" t="s">
        <v>246</v>
      </c>
      <c r="C59" s="102" t="s">
        <v>1023</v>
      </c>
      <c r="D59" s="102">
        <v>478854</v>
      </c>
      <c r="E59" s="409">
        <f t="shared" si="6"/>
        <v>465916.02</v>
      </c>
      <c r="F59" s="409">
        <f t="shared" si="7"/>
        <v>0</v>
      </c>
      <c r="G59" s="409">
        <f t="shared" si="8"/>
        <v>465916.02</v>
      </c>
      <c r="H59" s="409">
        <f t="shared" si="9"/>
        <v>465916.02</v>
      </c>
      <c r="I59" s="409">
        <f t="shared" si="10"/>
        <v>0</v>
      </c>
      <c r="J59" s="409"/>
      <c r="K59" s="409"/>
      <c r="L59" s="409"/>
      <c r="M59" s="415">
        <f t="shared" si="11"/>
        <v>465916.02</v>
      </c>
      <c r="N59" s="409"/>
      <c r="O59" s="409"/>
      <c r="P59" s="409"/>
      <c r="Q59" s="753">
        <v>465916.02</v>
      </c>
    </row>
    <row r="60" spans="1:17" s="12" customFormat="1" ht="13.5" customHeight="1">
      <c r="A60" s="1041"/>
      <c r="B60" s="102" t="s">
        <v>246</v>
      </c>
      <c r="C60" s="102" t="s">
        <v>1024</v>
      </c>
      <c r="D60" s="102">
        <v>84503</v>
      </c>
      <c r="E60" s="409">
        <f t="shared" si="6"/>
        <v>82220.48</v>
      </c>
      <c r="F60" s="409">
        <f t="shared" si="7"/>
        <v>82220.48</v>
      </c>
      <c r="G60" s="409">
        <f t="shared" si="8"/>
        <v>0</v>
      </c>
      <c r="H60" s="409">
        <f t="shared" si="9"/>
        <v>82220.48</v>
      </c>
      <c r="I60" s="409">
        <f t="shared" si="10"/>
        <v>82220.48</v>
      </c>
      <c r="J60" s="409"/>
      <c r="K60" s="409"/>
      <c r="L60" s="409">
        <v>82220.48</v>
      </c>
      <c r="M60" s="415">
        <f t="shared" si="11"/>
        <v>0</v>
      </c>
      <c r="N60" s="409"/>
      <c r="O60" s="409"/>
      <c r="P60" s="409"/>
      <c r="Q60" s="753"/>
    </row>
    <row r="61" spans="1:17" s="12" customFormat="1" ht="13.5" customHeight="1">
      <c r="A61" s="1041"/>
      <c r="B61" s="102" t="s">
        <v>195</v>
      </c>
      <c r="C61" s="102" t="s">
        <v>193</v>
      </c>
      <c r="D61" s="102">
        <v>3048</v>
      </c>
      <c r="E61" s="409">
        <f t="shared" si="6"/>
        <v>3048.07</v>
      </c>
      <c r="F61" s="409">
        <f t="shared" si="7"/>
        <v>0</v>
      </c>
      <c r="G61" s="409">
        <f t="shared" si="8"/>
        <v>3048.07</v>
      </c>
      <c r="H61" s="409">
        <f t="shared" si="9"/>
        <v>3048.07</v>
      </c>
      <c r="I61" s="409">
        <f t="shared" si="10"/>
        <v>0</v>
      </c>
      <c r="J61" s="409"/>
      <c r="K61" s="409"/>
      <c r="L61" s="409"/>
      <c r="M61" s="415">
        <f t="shared" si="11"/>
        <v>3048.07</v>
      </c>
      <c r="N61" s="409"/>
      <c r="O61" s="409"/>
      <c r="P61" s="409"/>
      <c r="Q61" s="753">
        <v>3048.07</v>
      </c>
    </row>
    <row r="62" spans="1:17" s="12" customFormat="1" ht="12.75" customHeight="1">
      <c r="A62" s="1041"/>
      <c r="B62" s="102" t="s">
        <v>195</v>
      </c>
      <c r="C62" s="102" t="s">
        <v>194</v>
      </c>
      <c r="D62" s="102">
        <v>538</v>
      </c>
      <c r="E62" s="409">
        <f t="shared" si="6"/>
        <v>537.9</v>
      </c>
      <c r="F62" s="409">
        <f t="shared" si="7"/>
        <v>537.9</v>
      </c>
      <c r="G62" s="409">
        <f t="shared" si="8"/>
        <v>0</v>
      </c>
      <c r="H62" s="409">
        <f t="shared" si="9"/>
        <v>537.9</v>
      </c>
      <c r="I62" s="409">
        <f t="shared" si="10"/>
        <v>537.9</v>
      </c>
      <c r="J62" s="409"/>
      <c r="K62" s="409"/>
      <c r="L62" s="409">
        <v>537.9</v>
      </c>
      <c r="M62" s="415">
        <f t="shared" si="11"/>
        <v>0</v>
      </c>
      <c r="N62" s="409"/>
      <c r="O62" s="409"/>
      <c r="P62" s="409"/>
      <c r="Q62" s="753"/>
    </row>
    <row r="63" spans="1:17" s="12" customFormat="1" ht="13.5" customHeight="1">
      <c r="A63" s="1041"/>
      <c r="B63" s="102" t="s">
        <v>917</v>
      </c>
      <c r="C63" s="102" t="s">
        <v>1025</v>
      </c>
      <c r="D63" s="102">
        <v>1056</v>
      </c>
      <c r="E63" s="409">
        <f t="shared" si="6"/>
        <v>1055.79</v>
      </c>
      <c r="F63" s="409">
        <f t="shared" si="7"/>
        <v>0</v>
      </c>
      <c r="G63" s="409">
        <f t="shared" si="8"/>
        <v>1055.79</v>
      </c>
      <c r="H63" s="409">
        <f t="shared" si="9"/>
        <v>1055.79</v>
      </c>
      <c r="I63" s="409">
        <f t="shared" si="10"/>
        <v>0</v>
      </c>
      <c r="J63" s="409"/>
      <c r="K63" s="409"/>
      <c r="L63" s="409"/>
      <c r="M63" s="415">
        <f t="shared" si="11"/>
        <v>1055.79</v>
      </c>
      <c r="N63" s="409"/>
      <c r="O63" s="409"/>
      <c r="P63" s="409"/>
      <c r="Q63" s="753">
        <v>1055.79</v>
      </c>
    </row>
    <row r="64" spans="1:17" s="12" customFormat="1" ht="12.75" customHeight="1">
      <c r="A64" s="1041"/>
      <c r="B64" s="102" t="s">
        <v>917</v>
      </c>
      <c r="C64" s="102" t="s">
        <v>1026</v>
      </c>
      <c r="D64" s="102">
        <v>186</v>
      </c>
      <c r="E64" s="409">
        <f t="shared" si="6"/>
        <v>186.36</v>
      </c>
      <c r="F64" s="409">
        <f t="shared" si="7"/>
        <v>186.36</v>
      </c>
      <c r="G64" s="409">
        <f t="shared" si="8"/>
        <v>0</v>
      </c>
      <c r="H64" s="409">
        <f t="shared" si="9"/>
        <v>186.36</v>
      </c>
      <c r="I64" s="409">
        <f t="shared" si="10"/>
        <v>186.36</v>
      </c>
      <c r="J64" s="409"/>
      <c r="K64" s="409"/>
      <c r="L64" s="409">
        <v>186.36</v>
      </c>
      <c r="M64" s="415">
        <f t="shared" si="11"/>
        <v>0</v>
      </c>
      <c r="N64" s="409"/>
      <c r="O64" s="409"/>
      <c r="P64" s="409"/>
      <c r="Q64" s="753"/>
    </row>
    <row r="65" spans="1:17" s="12" customFormat="1" ht="13.5" customHeight="1">
      <c r="A65" s="1041"/>
      <c r="B65" s="102" t="s">
        <v>1027</v>
      </c>
      <c r="C65" s="102" t="s">
        <v>1028</v>
      </c>
      <c r="D65" s="102">
        <v>373</v>
      </c>
      <c r="E65" s="409">
        <f t="shared" si="6"/>
        <v>372.3</v>
      </c>
      <c r="F65" s="409">
        <f t="shared" si="7"/>
        <v>0</v>
      </c>
      <c r="G65" s="409">
        <f t="shared" si="8"/>
        <v>372.3</v>
      </c>
      <c r="H65" s="409">
        <f t="shared" si="9"/>
        <v>372.3</v>
      </c>
      <c r="I65" s="409">
        <f t="shared" si="10"/>
        <v>0</v>
      </c>
      <c r="J65" s="409"/>
      <c r="K65" s="409"/>
      <c r="L65" s="409"/>
      <c r="M65" s="415">
        <f t="shared" si="11"/>
        <v>372.3</v>
      </c>
      <c r="N65" s="409"/>
      <c r="O65" s="409"/>
      <c r="P65" s="409"/>
      <c r="Q65" s="753">
        <v>372.3</v>
      </c>
    </row>
    <row r="66" spans="1:17" s="12" customFormat="1" ht="10.5" customHeight="1">
      <c r="A66" s="1041"/>
      <c r="B66" s="102" t="s">
        <v>1027</v>
      </c>
      <c r="C66" s="102" t="s">
        <v>1029</v>
      </c>
      <c r="D66" s="102">
        <v>66</v>
      </c>
      <c r="E66" s="409">
        <f t="shared" si="6"/>
        <v>65.7</v>
      </c>
      <c r="F66" s="409">
        <f t="shared" si="7"/>
        <v>65.7</v>
      </c>
      <c r="G66" s="409">
        <f t="shared" si="8"/>
        <v>0</v>
      </c>
      <c r="H66" s="409">
        <f t="shared" si="9"/>
        <v>65.7</v>
      </c>
      <c r="I66" s="409">
        <f t="shared" si="10"/>
        <v>65.7</v>
      </c>
      <c r="J66" s="409"/>
      <c r="K66" s="409"/>
      <c r="L66" s="409">
        <v>65.7</v>
      </c>
      <c r="M66" s="415">
        <f t="shared" si="11"/>
        <v>0</v>
      </c>
      <c r="N66" s="409"/>
      <c r="O66" s="409"/>
      <c r="P66" s="409"/>
      <c r="Q66" s="753"/>
    </row>
    <row r="67" spans="1:17" s="12" customFormat="1" ht="12.75" customHeight="1">
      <c r="A67" s="1041"/>
      <c r="B67" s="102" t="s">
        <v>414</v>
      </c>
      <c r="C67" s="102" t="s">
        <v>1030</v>
      </c>
      <c r="D67" s="102">
        <v>1190</v>
      </c>
      <c r="E67" s="409">
        <f t="shared" si="6"/>
        <v>1189.99</v>
      </c>
      <c r="F67" s="409">
        <f t="shared" si="7"/>
        <v>0</v>
      </c>
      <c r="G67" s="409">
        <f t="shared" si="8"/>
        <v>1189.99</v>
      </c>
      <c r="H67" s="409">
        <f t="shared" si="9"/>
        <v>1189.99</v>
      </c>
      <c r="I67" s="409">
        <f t="shared" si="10"/>
        <v>0</v>
      </c>
      <c r="J67" s="409"/>
      <c r="K67" s="409"/>
      <c r="L67" s="409"/>
      <c r="M67" s="415">
        <f t="shared" si="11"/>
        <v>1189.99</v>
      </c>
      <c r="N67" s="409"/>
      <c r="O67" s="409"/>
      <c r="P67" s="409"/>
      <c r="Q67" s="753">
        <v>1189.99</v>
      </c>
    </row>
    <row r="68" spans="1:17" s="12" customFormat="1" ht="12" customHeight="1">
      <c r="A68" s="1041"/>
      <c r="B68" s="102" t="s">
        <v>414</v>
      </c>
      <c r="C68" s="102" t="s">
        <v>880</v>
      </c>
      <c r="D68" s="102">
        <v>210</v>
      </c>
      <c r="E68" s="409">
        <f t="shared" si="6"/>
        <v>210</v>
      </c>
      <c r="F68" s="409">
        <f t="shared" si="7"/>
        <v>210</v>
      </c>
      <c r="G68" s="409">
        <f t="shared" si="8"/>
        <v>0</v>
      </c>
      <c r="H68" s="409">
        <f t="shared" si="9"/>
        <v>210</v>
      </c>
      <c r="I68" s="409">
        <f t="shared" si="10"/>
        <v>210</v>
      </c>
      <c r="J68" s="409"/>
      <c r="K68" s="409"/>
      <c r="L68" s="409">
        <v>210</v>
      </c>
      <c r="M68" s="415">
        <f t="shared" si="11"/>
        <v>0</v>
      </c>
      <c r="N68" s="409"/>
      <c r="O68" s="409"/>
      <c r="P68" s="409"/>
      <c r="Q68" s="753"/>
    </row>
    <row r="69" spans="1:17" s="12" customFormat="1" ht="12.75">
      <c r="A69" s="1040" t="s">
        <v>306</v>
      </c>
      <c r="B69" s="1067" t="s">
        <v>180</v>
      </c>
      <c r="C69" s="1067"/>
      <c r="D69" s="1067"/>
      <c r="E69" s="1067"/>
      <c r="F69" s="1067"/>
      <c r="G69" s="1067"/>
      <c r="H69" s="1067"/>
      <c r="I69" s="1067"/>
      <c r="J69" s="1067"/>
      <c r="K69" s="1067"/>
      <c r="L69" s="1067"/>
      <c r="M69" s="1067"/>
      <c r="N69" s="1067"/>
      <c r="O69" s="1067"/>
      <c r="P69" s="1067"/>
      <c r="Q69" s="1068"/>
    </row>
    <row r="70" spans="1:17" s="12" customFormat="1" ht="12.75">
      <c r="A70" s="1041"/>
      <c r="B70" s="1034" t="s">
        <v>196</v>
      </c>
      <c r="C70" s="1035"/>
      <c r="D70" s="1035"/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6"/>
    </row>
    <row r="71" spans="1:17" s="12" customFormat="1" ht="12.75">
      <c r="A71" s="1041"/>
      <c r="B71" s="1043" t="s">
        <v>197</v>
      </c>
      <c r="C71" s="1044"/>
      <c r="D71" s="1044"/>
      <c r="E71" s="1044"/>
      <c r="F71" s="1044"/>
      <c r="G71" s="1044"/>
      <c r="H71" s="1044"/>
      <c r="I71" s="1044"/>
      <c r="J71" s="1044"/>
      <c r="K71" s="1044"/>
      <c r="L71" s="1044"/>
      <c r="M71" s="1044"/>
      <c r="N71" s="1044"/>
      <c r="O71" s="1044"/>
      <c r="P71" s="1044"/>
      <c r="Q71" s="1045"/>
    </row>
    <row r="72" spans="1:17" s="12" customFormat="1" ht="12.75">
      <c r="A72" s="1041"/>
      <c r="B72" s="1043" t="s">
        <v>198</v>
      </c>
      <c r="C72" s="1044"/>
      <c r="D72" s="1044"/>
      <c r="E72" s="1044"/>
      <c r="F72" s="1044"/>
      <c r="G72" s="1044"/>
      <c r="H72" s="1044"/>
      <c r="I72" s="1044"/>
      <c r="J72" s="1044"/>
      <c r="K72" s="1044"/>
      <c r="L72" s="1044"/>
      <c r="M72" s="1044"/>
      <c r="N72" s="1044"/>
      <c r="O72" s="1044"/>
      <c r="P72" s="1044"/>
      <c r="Q72" s="1045"/>
    </row>
    <row r="73" spans="1:17" s="12" customFormat="1" ht="12.75">
      <c r="A73" s="1041"/>
      <c r="B73" s="772" t="s">
        <v>631</v>
      </c>
      <c r="C73" s="751" t="s">
        <v>1003</v>
      </c>
      <c r="D73" s="884">
        <f>D74</f>
        <v>976</v>
      </c>
      <c r="E73" s="885">
        <f>E74</f>
        <v>0</v>
      </c>
      <c r="F73" s="885">
        <f aca="true" t="shared" si="12" ref="F73:Q73">F74</f>
        <v>0</v>
      </c>
      <c r="G73" s="885">
        <f t="shared" si="12"/>
        <v>0</v>
      </c>
      <c r="H73" s="885">
        <f t="shared" si="12"/>
        <v>0</v>
      </c>
      <c r="I73" s="885">
        <f t="shared" si="12"/>
        <v>0</v>
      </c>
      <c r="J73" s="885">
        <f t="shared" si="12"/>
        <v>0</v>
      </c>
      <c r="K73" s="885">
        <f t="shared" si="12"/>
        <v>0</v>
      </c>
      <c r="L73" s="885">
        <f t="shared" si="12"/>
        <v>0</v>
      </c>
      <c r="M73" s="885">
        <f t="shared" si="12"/>
        <v>0</v>
      </c>
      <c r="N73" s="885">
        <f t="shared" si="12"/>
        <v>0</v>
      </c>
      <c r="O73" s="885">
        <f t="shared" si="12"/>
        <v>0</v>
      </c>
      <c r="P73" s="885">
        <f t="shared" si="12"/>
        <v>0</v>
      </c>
      <c r="Q73" s="886">
        <f t="shared" si="12"/>
        <v>0</v>
      </c>
    </row>
    <row r="74" spans="1:17" s="12" customFormat="1" ht="12.75">
      <c r="A74" s="1041"/>
      <c r="B74" s="772" t="s">
        <v>200</v>
      </c>
      <c r="C74" s="751"/>
      <c r="D74" s="751">
        <f>D75</f>
        <v>976</v>
      </c>
      <c r="E74" s="752">
        <f>SUM(E75:E83)</f>
        <v>0</v>
      </c>
      <c r="F74" s="752">
        <f>I74</f>
        <v>0</v>
      </c>
      <c r="G74" s="752">
        <f>M74</f>
        <v>0</v>
      </c>
      <c r="H74" s="752">
        <f>I74+M74</f>
        <v>0</v>
      </c>
      <c r="I74" s="752">
        <f>L74</f>
        <v>0</v>
      </c>
      <c r="J74" s="752"/>
      <c r="K74" s="752"/>
      <c r="L74" s="752"/>
      <c r="M74" s="752">
        <f>Q74</f>
        <v>0</v>
      </c>
      <c r="N74" s="752"/>
      <c r="O74" s="752"/>
      <c r="P74" s="752"/>
      <c r="Q74" s="760">
        <f>SUM(Q75:Q83)</f>
        <v>0</v>
      </c>
    </row>
    <row r="75" spans="1:17" s="12" customFormat="1" ht="45">
      <c r="A75" s="1042"/>
      <c r="B75" s="879" t="s">
        <v>201</v>
      </c>
      <c r="C75" s="874" t="s">
        <v>202</v>
      </c>
      <c r="D75" s="576">
        <v>976</v>
      </c>
      <c r="E75" s="409">
        <f>F75+G75</f>
        <v>0</v>
      </c>
      <c r="F75" s="409">
        <f>I75</f>
        <v>0</v>
      </c>
      <c r="G75" s="409">
        <f>M75</f>
        <v>0</v>
      </c>
      <c r="H75" s="409">
        <f>I75+M75</f>
        <v>0</v>
      </c>
      <c r="I75" s="409">
        <f>L75</f>
        <v>0</v>
      </c>
      <c r="J75" s="409"/>
      <c r="K75" s="409"/>
      <c r="L75" s="409"/>
      <c r="M75" s="415">
        <v>0</v>
      </c>
      <c r="N75" s="409"/>
      <c r="O75" s="409"/>
      <c r="P75" s="409"/>
      <c r="Q75" s="753">
        <v>0</v>
      </c>
    </row>
    <row r="76" spans="1:17" s="12" customFormat="1" ht="12.75">
      <c r="A76" s="1040" t="s">
        <v>1004</v>
      </c>
      <c r="B76" s="1067" t="s">
        <v>203</v>
      </c>
      <c r="C76" s="1067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8"/>
    </row>
    <row r="77" spans="1:17" s="12" customFormat="1" ht="12.75">
      <c r="A77" s="1041"/>
      <c r="B77" s="1034" t="s">
        <v>204</v>
      </c>
      <c r="C77" s="1035"/>
      <c r="D77" s="1035"/>
      <c r="E77" s="1035"/>
      <c r="F77" s="1035"/>
      <c r="G77" s="1035"/>
      <c r="H77" s="1035"/>
      <c r="I77" s="1035"/>
      <c r="J77" s="1035"/>
      <c r="K77" s="1035"/>
      <c r="L77" s="1035"/>
      <c r="M77" s="1035"/>
      <c r="N77" s="1035"/>
      <c r="O77" s="1035"/>
      <c r="P77" s="1035"/>
      <c r="Q77" s="1036"/>
    </row>
    <row r="78" spans="1:17" s="12" customFormat="1" ht="12.75">
      <c r="A78" s="1041"/>
      <c r="B78" s="1043" t="s">
        <v>205</v>
      </c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5"/>
    </row>
    <row r="79" spans="1:17" s="12" customFormat="1" ht="12.75">
      <c r="A79" s="1041"/>
      <c r="B79" s="1043" t="s">
        <v>206</v>
      </c>
      <c r="C79" s="1044"/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4"/>
      <c r="P79" s="1044"/>
      <c r="Q79" s="1045"/>
    </row>
    <row r="80" spans="1:17" s="12" customFormat="1" ht="12.75">
      <c r="A80" s="1041"/>
      <c r="B80" s="1043" t="s">
        <v>207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5"/>
    </row>
    <row r="81" spans="1:17" s="12" customFormat="1" ht="12.75">
      <c r="A81" s="1041"/>
      <c r="B81" s="772" t="s">
        <v>631</v>
      </c>
      <c r="C81" s="751" t="s">
        <v>199</v>
      </c>
      <c r="D81" s="894">
        <f>D82</f>
        <v>1500</v>
      </c>
      <c r="E81" s="880">
        <f>E82</f>
        <v>0</v>
      </c>
      <c r="F81" s="880">
        <f aca="true" t="shared" si="13" ref="F81:Q81">F82</f>
        <v>0</v>
      </c>
      <c r="G81" s="880">
        <f t="shared" si="13"/>
        <v>0</v>
      </c>
      <c r="H81" s="880">
        <f t="shared" si="13"/>
        <v>0</v>
      </c>
      <c r="I81" s="880">
        <f t="shared" si="13"/>
        <v>0</v>
      </c>
      <c r="J81" s="880">
        <f t="shared" si="13"/>
        <v>0</v>
      </c>
      <c r="K81" s="880">
        <f t="shared" si="13"/>
        <v>0</v>
      </c>
      <c r="L81" s="880">
        <f t="shared" si="13"/>
        <v>0</v>
      </c>
      <c r="M81" s="880">
        <f t="shared" si="13"/>
        <v>0</v>
      </c>
      <c r="N81" s="880">
        <f t="shared" si="13"/>
        <v>0</v>
      </c>
      <c r="O81" s="880">
        <f t="shared" si="13"/>
        <v>0</v>
      </c>
      <c r="P81" s="880">
        <f t="shared" si="13"/>
        <v>0</v>
      </c>
      <c r="Q81" s="901">
        <f t="shared" si="13"/>
        <v>0</v>
      </c>
    </row>
    <row r="82" spans="1:17" s="12" customFormat="1" ht="12.75">
      <c r="A82" s="1041"/>
      <c r="B82" s="772" t="s">
        <v>200</v>
      </c>
      <c r="C82" s="751"/>
      <c r="D82" s="883">
        <f>D83</f>
        <v>1500</v>
      </c>
      <c r="E82" s="889">
        <f>E83</f>
        <v>0</v>
      </c>
      <c r="F82" s="889">
        <f aca="true" t="shared" si="14" ref="F82:Q82">F83</f>
        <v>0</v>
      </c>
      <c r="G82" s="889">
        <f t="shared" si="14"/>
        <v>0</v>
      </c>
      <c r="H82" s="889">
        <f t="shared" si="14"/>
        <v>0</v>
      </c>
      <c r="I82" s="889">
        <f t="shared" si="14"/>
        <v>0</v>
      </c>
      <c r="J82" s="889">
        <f t="shared" si="14"/>
        <v>0</v>
      </c>
      <c r="K82" s="889">
        <f t="shared" si="14"/>
        <v>0</v>
      </c>
      <c r="L82" s="889">
        <f t="shared" si="14"/>
        <v>0</v>
      </c>
      <c r="M82" s="889">
        <f t="shared" si="14"/>
        <v>0</v>
      </c>
      <c r="N82" s="889">
        <f t="shared" si="14"/>
        <v>0</v>
      </c>
      <c r="O82" s="889">
        <f t="shared" si="14"/>
        <v>0</v>
      </c>
      <c r="P82" s="889">
        <f t="shared" si="14"/>
        <v>0</v>
      </c>
      <c r="Q82" s="902">
        <f t="shared" si="14"/>
        <v>0</v>
      </c>
    </row>
    <row r="83" spans="1:17" s="12" customFormat="1" ht="34.5" thickBot="1">
      <c r="A83" s="1083"/>
      <c r="B83" s="881" t="s">
        <v>528</v>
      </c>
      <c r="C83" s="775" t="s">
        <v>208</v>
      </c>
      <c r="D83" s="775">
        <v>1500</v>
      </c>
      <c r="E83" s="776">
        <f>F83+G83</f>
        <v>0</v>
      </c>
      <c r="F83" s="776">
        <f>I83</f>
        <v>0</v>
      </c>
      <c r="G83" s="776">
        <f>M83</f>
        <v>0</v>
      </c>
      <c r="H83" s="776">
        <f>I83+M83</f>
        <v>0</v>
      </c>
      <c r="I83" s="776">
        <f>L83</f>
        <v>0</v>
      </c>
      <c r="J83" s="776"/>
      <c r="K83" s="776"/>
      <c r="L83" s="776"/>
      <c r="M83" s="777">
        <v>0</v>
      </c>
      <c r="N83" s="776"/>
      <c r="O83" s="776"/>
      <c r="P83" s="776"/>
      <c r="Q83" s="778">
        <v>0</v>
      </c>
    </row>
    <row r="84" spans="1:17" s="12" customFormat="1" ht="12.75" customHeight="1">
      <c r="A84" s="1059" t="s">
        <v>574</v>
      </c>
      <c r="B84" s="1062" t="s">
        <v>622</v>
      </c>
      <c r="C84" s="1062" t="s">
        <v>192</v>
      </c>
      <c r="D84" s="1062" t="s">
        <v>67</v>
      </c>
      <c r="E84" s="1062" t="s">
        <v>68</v>
      </c>
      <c r="F84" s="1063" t="s">
        <v>1001</v>
      </c>
      <c r="G84" s="1064"/>
      <c r="H84" s="1063" t="s">
        <v>1002</v>
      </c>
      <c r="I84" s="1065"/>
      <c r="J84" s="1065"/>
      <c r="K84" s="1065"/>
      <c r="L84" s="1065"/>
      <c r="M84" s="1065"/>
      <c r="N84" s="1065"/>
      <c r="O84" s="1065"/>
      <c r="P84" s="1065"/>
      <c r="Q84" s="1066"/>
    </row>
    <row r="85" spans="1:17" s="12" customFormat="1" ht="12.75" customHeight="1">
      <c r="A85" s="1060"/>
      <c r="B85" s="1050"/>
      <c r="C85" s="1050"/>
      <c r="D85" s="1050"/>
      <c r="E85" s="1050"/>
      <c r="F85" s="1049" t="s">
        <v>308</v>
      </c>
      <c r="G85" s="1049" t="s">
        <v>623</v>
      </c>
      <c r="H85" s="1046" t="s">
        <v>883</v>
      </c>
      <c r="I85" s="1047"/>
      <c r="J85" s="1047"/>
      <c r="K85" s="1047"/>
      <c r="L85" s="1047"/>
      <c r="M85" s="1047"/>
      <c r="N85" s="1047"/>
      <c r="O85" s="1047"/>
      <c r="P85" s="1047"/>
      <c r="Q85" s="1048"/>
    </row>
    <row r="86" spans="1:17" s="12" customFormat="1" ht="22.5" customHeight="1">
      <c r="A86" s="1060"/>
      <c r="B86" s="1050"/>
      <c r="C86" s="1050"/>
      <c r="D86" s="1050"/>
      <c r="E86" s="1050"/>
      <c r="F86" s="1050"/>
      <c r="G86" s="1050"/>
      <c r="H86" s="1049" t="s">
        <v>211</v>
      </c>
      <c r="I86" s="766" t="s">
        <v>474</v>
      </c>
      <c r="J86" s="767"/>
      <c r="K86" s="767"/>
      <c r="L86" s="767"/>
      <c r="M86" s="767"/>
      <c r="N86" s="767"/>
      <c r="O86" s="767"/>
      <c r="P86" s="767"/>
      <c r="Q86" s="768"/>
    </row>
    <row r="87" spans="1:17" s="12" customFormat="1" ht="12.75" customHeight="1">
      <c r="A87" s="1060"/>
      <c r="B87" s="1050"/>
      <c r="C87" s="1050"/>
      <c r="D87" s="1050"/>
      <c r="E87" s="1050"/>
      <c r="F87" s="1050"/>
      <c r="G87" s="1050"/>
      <c r="H87" s="1050"/>
      <c r="I87" s="1046" t="s">
        <v>624</v>
      </c>
      <c r="J87" s="1047"/>
      <c r="K87" s="1047"/>
      <c r="L87" s="1052"/>
      <c r="M87" s="1053" t="s">
        <v>623</v>
      </c>
      <c r="N87" s="1054"/>
      <c r="O87" s="1054"/>
      <c r="P87" s="1054"/>
      <c r="Q87" s="1055"/>
    </row>
    <row r="88" spans="1:17" s="12" customFormat="1" ht="12.75" customHeight="1">
      <c r="A88" s="1060"/>
      <c r="B88" s="1050"/>
      <c r="C88" s="1050"/>
      <c r="D88" s="1050"/>
      <c r="E88" s="1050"/>
      <c r="F88" s="1050"/>
      <c r="G88" s="1050"/>
      <c r="H88" s="1050"/>
      <c r="I88" s="1049" t="s">
        <v>209</v>
      </c>
      <c r="J88" s="1056" t="s">
        <v>625</v>
      </c>
      <c r="K88" s="1057"/>
      <c r="L88" s="1058"/>
      <c r="M88" s="1049" t="s">
        <v>210</v>
      </c>
      <c r="N88" s="1053" t="s">
        <v>625</v>
      </c>
      <c r="O88" s="1054"/>
      <c r="P88" s="1054"/>
      <c r="Q88" s="1055"/>
    </row>
    <row r="89" spans="1:17" s="12" customFormat="1" ht="45">
      <c r="A89" s="1061"/>
      <c r="B89" s="1051"/>
      <c r="C89" s="1051"/>
      <c r="D89" s="1051"/>
      <c r="E89" s="1051"/>
      <c r="F89" s="1051"/>
      <c r="G89" s="1051"/>
      <c r="H89" s="1051"/>
      <c r="I89" s="1051"/>
      <c r="J89" s="769" t="s">
        <v>626</v>
      </c>
      <c r="K89" s="769" t="s">
        <v>627</v>
      </c>
      <c r="L89" s="769" t="s">
        <v>628</v>
      </c>
      <c r="M89" s="1051"/>
      <c r="N89" s="769" t="s">
        <v>629</v>
      </c>
      <c r="O89" s="769" t="s">
        <v>626</v>
      </c>
      <c r="P89" s="769" t="s">
        <v>627</v>
      </c>
      <c r="Q89" s="770" t="s">
        <v>628</v>
      </c>
    </row>
    <row r="90" spans="1:17" s="12" customFormat="1" ht="11.25" customHeight="1">
      <c r="A90" s="746">
        <v>1</v>
      </c>
      <c r="B90" s="652">
        <v>2</v>
      </c>
      <c r="C90" s="652">
        <v>3</v>
      </c>
      <c r="D90" s="652">
        <v>4</v>
      </c>
      <c r="E90" s="652">
        <v>5</v>
      </c>
      <c r="F90" s="652">
        <v>6</v>
      </c>
      <c r="G90" s="652">
        <v>7</v>
      </c>
      <c r="H90" s="652">
        <v>8</v>
      </c>
      <c r="I90" s="652">
        <v>9</v>
      </c>
      <c r="J90" s="652">
        <v>10</v>
      </c>
      <c r="K90" s="652">
        <v>11</v>
      </c>
      <c r="L90" s="652">
        <v>12</v>
      </c>
      <c r="M90" s="652">
        <v>13</v>
      </c>
      <c r="N90" s="652">
        <v>14</v>
      </c>
      <c r="O90" s="652">
        <v>15</v>
      </c>
      <c r="P90" s="652">
        <v>16</v>
      </c>
      <c r="Q90" s="747">
        <v>17</v>
      </c>
    </row>
    <row r="91" spans="1:17" s="12" customFormat="1" ht="11.25" customHeight="1">
      <c r="A91" s="891"/>
      <c r="B91" s="1067" t="s">
        <v>203</v>
      </c>
      <c r="C91" s="1067"/>
      <c r="D91" s="1067"/>
      <c r="E91" s="1067"/>
      <c r="F91" s="1067"/>
      <c r="G91" s="1067"/>
      <c r="H91" s="1067"/>
      <c r="I91" s="1067"/>
      <c r="J91" s="1067"/>
      <c r="K91" s="1067"/>
      <c r="L91" s="1067"/>
      <c r="M91" s="1067"/>
      <c r="N91" s="1067"/>
      <c r="O91" s="1067"/>
      <c r="P91" s="1067"/>
      <c r="Q91" s="1068"/>
    </row>
    <row r="92" spans="1:17" s="12" customFormat="1" ht="11.25" customHeight="1">
      <c r="A92" s="882"/>
      <c r="B92" s="1034" t="s">
        <v>212</v>
      </c>
      <c r="C92" s="1035"/>
      <c r="D92" s="1035"/>
      <c r="E92" s="1035"/>
      <c r="F92" s="1035"/>
      <c r="G92" s="1035"/>
      <c r="H92" s="1035"/>
      <c r="I92" s="1035"/>
      <c r="J92" s="1035"/>
      <c r="K92" s="1035"/>
      <c r="L92" s="1035"/>
      <c r="M92" s="1035"/>
      <c r="N92" s="1035"/>
      <c r="O92" s="1035"/>
      <c r="P92" s="1035"/>
      <c r="Q92" s="1036"/>
    </row>
    <row r="93" spans="1:17" s="12" customFormat="1" ht="11.25" customHeight="1">
      <c r="A93" s="882"/>
      <c r="B93" s="1043" t="s">
        <v>213</v>
      </c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1044"/>
      <c r="P93" s="1044"/>
      <c r="Q93" s="1045"/>
    </row>
    <row r="94" spans="1:17" s="12" customFormat="1" ht="11.25" customHeight="1">
      <c r="A94" s="882"/>
      <c r="B94" s="1043" t="s">
        <v>214</v>
      </c>
      <c r="C94" s="1044"/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4"/>
      <c r="P94" s="1044"/>
      <c r="Q94" s="1045"/>
    </row>
    <row r="95" spans="1:17" s="12" customFormat="1" ht="11.25" customHeight="1">
      <c r="A95" s="882"/>
      <c r="B95" s="772" t="s">
        <v>631</v>
      </c>
      <c r="C95" s="751" t="s">
        <v>215</v>
      </c>
      <c r="D95" s="894">
        <f>D96</f>
        <v>152180</v>
      </c>
      <c r="E95" s="880">
        <f aca="true" t="shared" si="15" ref="E95:Q95">E96</f>
        <v>66689.87</v>
      </c>
      <c r="F95" s="880">
        <f t="shared" si="15"/>
        <v>10003.439999999999</v>
      </c>
      <c r="G95" s="880">
        <f t="shared" si="15"/>
        <v>56686.43</v>
      </c>
      <c r="H95" s="880">
        <f t="shared" si="15"/>
        <v>66689.87</v>
      </c>
      <c r="I95" s="880">
        <f t="shared" si="15"/>
        <v>10003.439999999999</v>
      </c>
      <c r="J95" s="880">
        <f t="shared" si="15"/>
        <v>0</v>
      </c>
      <c r="K95" s="880">
        <f t="shared" si="15"/>
        <v>0</v>
      </c>
      <c r="L95" s="880">
        <f t="shared" si="15"/>
        <v>10003.439999999999</v>
      </c>
      <c r="M95" s="880">
        <f t="shared" si="15"/>
        <v>56686.43</v>
      </c>
      <c r="N95" s="880">
        <f t="shared" si="15"/>
        <v>0</v>
      </c>
      <c r="O95" s="880">
        <f t="shared" si="15"/>
        <v>0</v>
      </c>
      <c r="P95" s="880">
        <f t="shared" si="15"/>
        <v>0</v>
      </c>
      <c r="Q95" s="901">
        <f t="shared" si="15"/>
        <v>56686.43</v>
      </c>
    </row>
    <row r="96" spans="1:17" s="12" customFormat="1" ht="11.25" customHeight="1">
      <c r="A96" s="882"/>
      <c r="B96" s="751" t="s">
        <v>200</v>
      </c>
      <c r="C96" s="751"/>
      <c r="D96" s="751">
        <f>SUM(D97:D112)</f>
        <v>152180</v>
      </c>
      <c r="E96" s="752">
        <f>SUM(E97:E112)</f>
        <v>66689.87</v>
      </c>
      <c r="F96" s="752">
        <f aca="true" t="shared" si="16" ref="F96:Q96">SUM(F97:F112)</f>
        <v>10003.439999999999</v>
      </c>
      <c r="G96" s="752">
        <f t="shared" si="16"/>
        <v>56686.43</v>
      </c>
      <c r="H96" s="752">
        <f t="shared" si="16"/>
        <v>66689.87</v>
      </c>
      <c r="I96" s="752">
        <f t="shared" si="16"/>
        <v>10003.439999999999</v>
      </c>
      <c r="J96" s="752">
        <f t="shared" si="16"/>
        <v>0</v>
      </c>
      <c r="K96" s="752">
        <f t="shared" si="16"/>
        <v>0</v>
      </c>
      <c r="L96" s="752">
        <f t="shared" si="16"/>
        <v>10003.439999999999</v>
      </c>
      <c r="M96" s="752">
        <f t="shared" si="16"/>
        <v>56686.43</v>
      </c>
      <c r="N96" s="752">
        <f t="shared" si="16"/>
        <v>0</v>
      </c>
      <c r="O96" s="752">
        <f t="shared" si="16"/>
        <v>0</v>
      </c>
      <c r="P96" s="752">
        <f t="shared" si="16"/>
        <v>0</v>
      </c>
      <c r="Q96" s="760">
        <f t="shared" si="16"/>
        <v>56686.43</v>
      </c>
    </row>
    <row r="97" spans="1:17" s="12" customFormat="1" ht="11.25" customHeight="1">
      <c r="A97" s="882"/>
      <c r="B97" s="102" t="s">
        <v>225</v>
      </c>
      <c r="C97" s="102" t="s">
        <v>1011</v>
      </c>
      <c r="D97" s="657">
        <v>25150</v>
      </c>
      <c r="E97" s="662">
        <f>F97+G97</f>
        <v>9356.95</v>
      </c>
      <c r="F97" s="662">
        <f>I97</f>
        <v>0</v>
      </c>
      <c r="G97" s="662">
        <f>M97</f>
        <v>9356.95</v>
      </c>
      <c r="H97" s="662">
        <f>I97+M97</f>
        <v>9356.95</v>
      </c>
      <c r="I97" s="662">
        <f>L97</f>
        <v>0</v>
      </c>
      <c r="J97" s="662"/>
      <c r="K97" s="662"/>
      <c r="L97" s="662"/>
      <c r="M97" s="662">
        <f>Q97</f>
        <v>9356.95</v>
      </c>
      <c r="N97" s="662"/>
      <c r="O97" s="662"/>
      <c r="P97" s="662"/>
      <c r="Q97" s="682">
        <v>9356.95</v>
      </c>
    </row>
    <row r="98" spans="1:17" s="12" customFormat="1" ht="11.25" customHeight="1">
      <c r="A98" s="882"/>
      <c r="B98" s="102" t="s">
        <v>225</v>
      </c>
      <c r="C98" s="102" t="s">
        <v>9</v>
      </c>
      <c r="D98" s="657">
        <v>4437</v>
      </c>
      <c r="E98" s="662">
        <f aca="true" t="shared" si="17" ref="E98:E112">F98+G98</f>
        <v>1651.22</v>
      </c>
      <c r="F98" s="662">
        <f aca="true" t="shared" si="18" ref="F98:F112">I98</f>
        <v>1651.22</v>
      </c>
      <c r="G98" s="662">
        <f aca="true" t="shared" si="19" ref="G98:G112">M98</f>
        <v>0</v>
      </c>
      <c r="H98" s="662">
        <f aca="true" t="shared" si="20" ref="H98:H112">I98+M98</f>
        <v>1651.22</v>
      </c>
      <c r="I98" s="662">
        <f aca="true" t="shared" si="21" ref="I98:I112">L98</f>
        <v>1651.22</v>
      </c>
      <c r="J98" s="662"/>
      <c r="K98" s="662"/>
      <c r="L98" s="662">
        <v>1651.22</v>
      </c>
      <c r="M98" s="662">
        <f aca="true" t="shared" si="22" ref="M98:M112">Q98</f>
        <v>0</v>
      </c>
      <c r="N98" s="662"/>
      <c r="O98" s="662"/>
      <c r="P98" s="662"/>
      <c r="Q98" s="682"/>
    </row>
    <row r="99" spans="1:17" s="12" customFormat="1" ht="11.25" customHeight="1">
      <c r="A99" s="882"/>
      <c r="B99" s="102" t="s">
        <v>101</v>
      </c>
      <c r="C99" s="102" t="s">
        <v>1012</v>
      </c>
      <c r="D99" s="657">
        <v>1598</v>
      </c>
      <c r="E99" s="662">
        <f t="shared" si="17"/>
        <v>532.86</v>
      </c>
      <c r="F99" s="662">
        <f t="shared" si="18"/>
        <v>0</v>
      </c>
      <c r="G99" s="662">
        <f t="shared" si="19"/>
        <v>532.86</v>
      </c>
      <c r="H99" s="662">
        <f t="shared" si="20"/>
        <v>532.86</v>
      </c>
      <c r="I99" s="662">
        <f t="shared" si="21"/>
        <v>0</v>
      </c>
      <c r="J99" s="662"/>
      <c r="K99" s="662"/>
      <c r="L99" s="662"/>
      <c r="M99" s="662">
        <f t="shared" si="22"/>
        <v>532.86</v>
      </c>
      <c r="N99" s="662"/>
      <c r="O99" s="662"/>
      <c r="P99" s="662"/>
      <c r="Q99" s="682">
        <v>532.86</v>
      </c>
    </row>
    <row r="100" spans="1:17" s="12" customFormat="1" ht="11.25" customHeight="1">
      <c r="A100" s="882"/>
      <c r="B100" s="102" t="s">
        <v>101</v>
      </c>
      <c r="C100" s="102" t="s">
        <v>10</v>
      </c>
      <c r="D100" s="657">
        <v>282</v>
      </c>
      <c r="E100" s="662">
        <f t="shared" si="17"/>
        <v>94.03</v>
      </c>
      <c r="F100" s="662">
        <f t="shared" si="18"/>
        <v>94.03</v>
      </c>
      <c r="G100" s="662">
        <f t="shared" si="19"/>
        <v>0</v>
      </c>
      <c r="H100" s="662">
        <f t="shared" si="20"/>
        <v>94.03</v>
      </c>
      <c r="I100" s="662">
        <f t="shared" si="21"/>
        <v>94.03</v>
      </c>
      <c r="J100" s="662"/>
      <c r="K100" s="662"/>
      <c r="L100" s="662">
        <v>94.03</v>
      </c>
      <c r="M100" s="662">
        <f t="shared" si="22"/>
        <v>0</v>
      </c>
      <c r="N100" s="662"/>
      <c r="O100" s="662"/>
      <c r="P100" s="662"/>
      <c r="Q100" s="682"/>
    </row>
    <row r="101" spans="1:17" s="12" customFormat="1" ht="11.25" customHeight="1">
      <c r="A101" s="882"/>
      <c r="B101" s="102" t="s">
        <v>1018</v>
      </c>
      <c r="C101" s="102" t="s">
        <v>1013</v>
      </c>
      <c r="D101" s="657">
        <v>65775</v>
      </c>
      <c r="E101" s="662">
        <f t="shared" si="17"/>
        <v>26580.37</v>
      </c>
      <c r="F101" s="662">
        <f t="shared" si="18"/>
        <v>0</v>
      </c>
      <c r="G101" s="662">
        <f t="shared" si="19"/>
        <v>26580.37</v>
      </c>
      <c r="H101" s="662">
        <f t="shared" si="20"/>
        <v>26580.37</v>
      </c>
      <c r="I101" s="662">
        <f t="shared" si="21"/>
        <v>0</v>
      </c>
      <c r="J101" s="662"/>
      <c r="K101" s="662"/>
      <c r="L101" s="662"/>
      <c r="M101" s="662">
        <f t="shared" si="22"/>
        <v>26580.37</v>
      </c>
      <c r="N101" s="662"/>
      <c r="O101" s="662"/>
      <c r="P101" s="662"/>
      <c r="Q101" s="682">
        <v>26580.37</v>
      </c>
    </row>
    <row r="102" spans="1:17" s="12" customFormat="1" ht="11.25" customHeight="1">
      <c r="A102" s="893" t="s">
        <v>1005</v>
      </c>
      <c r="B102" s="102" t="s">
        <v>1018</v>
      </c>
      <c r="C102" s="102" t="s">
        <v>11</v>
      </c>
      <c r="D102" s="657">
        <v>11607</v>
      </c>
      <c r="E102" s="662">
        <f t="shared" si="17"/>
        <v>4690.66</v>
      </c>
      <c r="F102" s="662">
        <f t="shared" si="18"/>
        <v>4690.66</v>
      </c>
      <c r="G102" s="662">
        <f t="shared" si="19"/>
        <v>0</v>
      </c>
      <c r="H102" s="662">
        <f t="shared" si="20"/>
        <v>4690.66</v>
      </c>
      <c r="I102" s="662">
        <f t="shared" si="21"/>
        <v>4690.66</v>
      </c>
      <c r="J102" s="662"/>
      <c r="K102" s="662"/>
      <c r="L102" s="662">
        <v>4690.66</v>
      </c>
      <c r="M102" s="662">
        <f t="shared" si="22"/>
        <v>0</v>
      </c>
      <c r="N102" s="662"/>
      <c r="O102" s="662"/>
      <c r="P102" s="662"/>
      <c r="Q102" s="682"/>
    </row>
    <row r="103" spans="1:17" s="12" customFormat="1" ht="11.25" customHeight="1">
      <c r="A103" s="882"/>
      <c r="B103" s="102" t="s">
        <v>103</v>
      </c>
      <c r="C103" s="102" t="s">
        <v>988</v>
      </c>
      <c r="D103" s="657">
        <v>6406</v>
      </c>
      <c r="E103" s="662">
        <f t="shared" si="17"/>
        <v>4102.29</v>
      </c>
      <c r="F103" s="662">
        <f t="shared" si="18"/>
        <v>0</v>
      </c>
      <c r="G103" s="662">
        <f t="shared" si="19"/>
        <v>4102.29</v>
      </c>
      <c r="H103" s="662">
        <f t="shared" si="20"/>
        <v>4102.29</v>
      </c>
      <c r="I103" s="662">
        <f t="shared" si="21"/>
        <v>0</v>
      </c>
      <c r="J103" s="662"/>
      <c r="K103" s="662"/>
      <c r="L103" s="662"/>
      <c r="M103" s="662">
        <f t="shared" si="22"/>
        <v>4102.29</v>
      </c>
      <c r="N103" s="662"/>
      <c r="O103" s="662"/>
      <c r="P103" s="662"/>
      <c r="Q103" s="682">
        <v>4102.29</v>
      </c>
    </row>
    <row r="104" spans="1:17" s="12" customFormat="1" ht="11.25" customHeight="1">
      <c r="A104" s="882"/>
      <c r="B104" s="102" t="s">
        <v>103</v>
      </c>
      <c r="C104" s="102" t="s">
        <v>989</v>
      </c>
      <c r="D104" s="657">
        <v>1130</v>
      </c>
      <c r="E104" s="662">
        <f t="shared" si="17"/>
        <v>723.92</v>
      </c>
      <c r="F104" s="662">
        <f t="shared" si="18"/>
        <v>723.92</v>
      </c>
      <c r="G104" s="662">
        <f t="shared" si="19"/>
        <v>0</v>
      </c>
      <c r="H104" s="662">
        <f t="shared" si="20"/>
        <v>723.92</v>
      </c>
      <c r="I104" s="662">
        <f t="shared" si="21"/>
        <v>723.92</v>
      </c>
      <c r="J104" s="662"/>
      <c r="K104" s="662"/>
      <c r="L104" s="662">
        <v>723.92</v>
      </c>
      <c r="M104" s="662">
        <f t="shared" si="22"/>
        <v>0</v>
      </c>
      <c r="N104" s="662"/>
      <c r="O104" s="662"/>
      <c r="P104" s="662"/>
      <c r="Q104" s="682"/>
    </row>
    <row r="105" spans="1:17" s="12" customFormat="1" ht="11.25" customHeight="1">
      <c r="A105" s="882"/>
      <c r="B105" s="102" t="s">
        <v>16</v>
      </c>
      <c r="C105" s="102" t="s">
        <v>14</v>
      </c>
      <c r="D105" s="657">
        <v>11631</v>
      </c>
      <c r="E105" s="662">
        <f t="shared" si="17"/>
        <v>9859.32</v>
      </c>
      <c r="F105" s="662">
        <f t="shared" si="18"/>
        <v>0</v>
      </c>
      <c r="G105" s="662">
        <f t="shared" si="19"/>
        <v>9859.32</v>
      </c>
      <c r="H105" s="662">
        <f t="shared" si="20"/>
        <v>9859.32</v>
      </c>
      <c r="I105" s="662">
        <f t="shared" si="21"/>
        <v>0</v>
      </c>
      <c r="J105" s="662"/>
      <c r="K105" s="662"/>
      <c r="L105" s="662"/>
      <c r="M105" s="662">
        <f t="shared" si="22"/>
        <v>9859.32</v>
      </c>
      <c r="N105" s="662"/>
      <c r="O105" s="662"/>
      <c r="P105" s="662"/>
      <c r="Q105" s="682">
        <v>9859.32</v>
      </c>
    </row>
    <row r="106" spans="1:17" s="12" customFormat="1" ht="11.25" customHeight="1">
      <c r="A106" s="882"/>
      <c r="B106" s="102" t="s">
        <v>16</v>
      </c>
      <c r="C106" s="102" t="s">
        <v>15</v>
      </c>
      <c r="D106" s="657">
        <v>2053</v>
      </c>
      <c r="E106" s="662">
        <f t="shared" si="17"/>
        <v>1739.88</v>
      </c>
      <c r="F106" s="662">
        <f t="shared" si="18"/>
        <v>1739.88</v>
      </c>
      <c r="G106" s="662">
        <f t="shared" si="19"/>
        <v>0</v>
      </c>
      <c r="H106" s="662">
        <f t="shared" si="20"/>
        <v>1739.88</v>
      </c>
      <c r="I106" s="662">
        <f t="shared" si="21"/>
        <v>1739.88</v>
      </c>
      <c r="J106" s="662"/>
      <c r="K106" s="662"/>
      <c r="L106" s="662">
        <v>1739.88</v>
      </c>
      <c r="M106" s="662">
        <f t="shared" si="22"/>
        <v>0</v>
      </c>
      <c r="N106" s="662"/>
      <c r="O106" s="662"/>
      <c r="P106" s="662"/>
      <c r="Q106" s="682"/>
    </row>
    <row r="107" spans="1:17" s="12" customFormat="1" ht="11.25" customHeight="1">
      <c r="A107" s="882"/>
      <c r="B107" s="102" t="s">
        <v>246</v>
      </c>
      <c r="C107" s="102" t="s">
        <v>990</v>
      </c>
      <c r="D107" s="657">
        <v>15224</v>
      </c>
      <c r="E107" s="662">
        <f t="shared" si="17"/>
        <v>3389.3</v>
      </c>
      <c r="F107" s="662">
        <f t="shared" si="18"/>
        <v>0</v>
      </c>
      <c r="G107" s="662">
        <f t="shared" si="19"/>
        <v>3389.3</v>
      </c>
      <c r="H107" s="662">
        <f t="shared" si="20"/>
        <v>3389.3</v>
      </c>
      <c r="I107" s="662">
        <f t="shared" si="21"/>
        <v>0</v>
      </c>
      <c r="J107" s="662"/>
      <c r="K107" s="662"/>
      <c r="L107" s="662"/>
      <c r="M107" s="662">
        <f t="shared" si="22"/>
        <v>3389.3</v>
      </c>
      <c r="N107" s="662"/>
      <c r="O107" s="662"/>
      <c r="P107" s="662"/>
      <c r="Q107" s="682">
        <v>3389.3</v>
      </c>
    </row>
    <row r="108" spans="1:17" s="12" customFormat="1" ht="11.25" customHeight="1">
      <c r="A108" s="882"/>
      <c r="B108" s="102" t="s">
        <v>246</v>
      </c>
      <c r="C108" s="102" t="s">
        <v>12</v>
      </c>
      <c r="D108" s="657">
        <v>2687</v>
      </c>
      <c r="E108" s="662">
        <f t="shared" si="17"/>
        <v>598.08</v>
      </c>
      <c r="F108" s="662">
        <f t="shared" si="18"/>
        <v>598.08</v>
      </c>
      <c r="G108" s="662">
        <f t="shared" si="19"/>
        <v>0</v>
      </c>
      <c r="H108" s="662">
        <f t="shared" si="20"/>
        <v>598.08</v>
      </c>
      <c r="I108" s="662">
        <f t="shared" si="21"/>
        <v>598.08</v>
      </c>
      <c r="J108" s="662"/>
      <c r="K108" s="662"/>
      <c r="L108" s="662">
        <v>598.08</v>
      </c>
      <c r="M108" s="662">
        <f t="shared" si="22"/>
        <v>0</v>
      </c>
      <c r="N108" s="662"/>
      <c r="O108" s="662"/>
      <c r="P108" s="662"/>
      <c r="Q108" s="682"/>
    </row>
    <row r="109" spans="1:17" s="12" customFormat="1" ht="11.25" customHeight="1">
      <c r="A109" s="882"/>
      <c r="B109" s="102" t="s">
        <v>413</v>
      </c>
      <c r="C109" s="102" t="s">
        <v>944</v>
      </c>
      <c r="D109" s="657">
        <v>1190</v>
      </c>
      <c r="E109" s="662">
        <f t="shared" si="17"/>
        <v>488.74</v>
      </c>
      <c r="F109" s="662">
        <f t="shared" si="18"/>
        <v>0</v>
      </c>
      <c r="G109" s="662">
        <f t="shared" si="19"/>
        <v>488.74</v>
      </c>
      <c r="H109" s="662">
        <f t="shared" si="20"/>
        <v>488.74</v>
      </c>
      <c r="I109" s="662">
        <f t="shared" si="21"/>
        <v>0</v>
      </c>
      <c r="J109" s="662"/>
      <c r="K109" s="662"/>
      <c r="L109" s="662"/>
      <c r="M109" s="662">
        <f t="shared" si="22"/>
        <v>488.74</v>
      </c>
      <c r="N109" s="662"/>
      <c r="O109" s="662"/>
      <c r="P109" s="662"/>
      <c r="Q109" s="682">
        <v>488.74</v>
      </c>
    </row>
    <row r="110" spans="1:17" s="12" customFormat="1" ht="11.25" customHeight="1">
      <c r="A110" s="882"/>
      <c r="B110" s="102" t="s">
        <v>413</v>
      </c>
      <c r="C110" s="102" t="s">
        <v>13</v>
      </c>
      <c r="D110" s="657">
        <v>210</v>
      </c>
      <c r="E110" s="662">
        <f t="shared" si="17"/>
        <v>86.25</v>
      </c>
      <c r="F110" s="662">
        <f t="shared" si="18"/>
        <v>86.25</v>
      </c>
      <c r="G110" s="662">
        <f t="shared" si="19"/>
        <v>0</v>
      </c>
      <c r="H110" s="662">
        <f t="shared" si="20"/>
        <v>86.25</v>
      </c>
      <c r="I110" s="662">
        <f t="shared" si="21"/>
        <v>86.25</v>
      </c>
      <c r="J110" s="662"/>
      <c r="K110" s="662"/>
      <c r="L110" s="662">
        <v>86.25</v>
      </c>
      <c r="M110" s="662">
        <f t="shared" si="22"/>
        <v>0</v>
      </c>
      <c r="N110" s="662"/>
      <c r="O110" s="662"/>
      <c r="P110" s="662"/>
      <c r="Q110" s="682"/>
    </row>
    <row r="111" spans="1:17" s="12" customFormat="1" ht="11.25" customHeight="1">
      <c r="A111" s="882"/>
      <c r="B111" s="102" t="s">
        <v>414</v>
      </c>
      <c r="C111" s="102" t="s">
        <v>1030</v>
      </c>
      <c r="D111" s="657">
        <v>2380</v>
      </c>
      <c r="E111" s="662">
        <f t="shared" si="17"/>
        <v>2376.6</v>
      </c>
      <c r="F111" s="662">
        <f t="shared" si="18"/>
        <v>0</v>
      </c>
      <c r="G111" s="662">
        <f t="shared" si="19"/>
        <v>2376.6</v>
      </c>
      <c r="H111" s="662">
        <f t="shared" si="20"/>
        <v>2376.6</v>
      </c>
      <c r="I111" s="662">
        <f t="shared" si="21"/>
        <v>0</v>
      </c>
      <c r="J111" s="662"/>
      <c r="K111" s="662"/>
      <c r="L111" s="662"/>
      <c r="M111" s="662">
        <f t="shared" si="22"/>
        <v>2376.6</v>
      </c>
      <c r="N111" s="662"/>
      <c r="O111" s="662"/>
      <c r="P111" s="662"/>
      <c r="Q111" s="682">
        <v>2376.6</v>
      </c>
    </row>
    <row r="112" spans="1:17" s="12" customFormat="1" ht="11.25" customHeight="1">
      <c r="A112" s="892"/>
      <c r="B112" s="102" t="s">
        <v>414</v>
      </c>
      <c r="C112" s="102" t="s">
        <v>880</v>
      </c>
      <c r="D112" s="657">
        <v>420</v>
      </c>
      <c r="E112" s="662">
        <f t="shared" si="17"/>
        <v>419.4</v>
      </c>
      <c r="F112" s="662">
        <f t="shared" si="18"/>
        <v>419.4</v>
      </c>
      <c r="G112" s="662">
        <f t="shared" si="19"/>
        <v>0</v>
      </c>
      <c r="H112" s="662">
        <f t="shared" si="20"/>
        <v>419.4</v>
      </c>
      <c r="I112" s="662">
        <f t="shared" si="21"/>
        <v>419.4</v>
      </c>
      <c r="J112" s="662"/>
      <c r="K112" s="662"/>
      <c r="L112" s="662">
        <v>419.4</v>
      </c>
      <c r="M112" s="662">
        <f t="shared" si="22"/>
        <v>0</v>
      </c>
      <c r="N112" s="662"/>
      <c r="O112" s="662"/>
      <c r="P112" s="662"/>
      <c r="Q112" s="682"/>
    </row>
    <row r="113" spans="1:17" s="12" customFormat="1" ht="11.25" customHeight="1">
      <c r="A113" s="904"/>
      <c r="B113" s="1067" t="s">
        <v>203</v>
      </c>
      <c r="C113" s="1067"/>
      <c r="D113" s="1067"/>
      <c r="E113" s="1067"/>
      <c r="F113" s="1067"/>
      <c r="G113" s="1067"/>
      <c r="H113" s="1067"/>
      <c r="I113" s="1067"/>
      <c r="J113" s="1067"/>
      <c r="K113" s="1067"/>
      <c r="L113" s="1067"/>
      <c r="M113" s="1067"/>
      <c r="N113" s="1067"/>
      <c r="O113" s="1067"/>
      <c r="P113" s="1067"/>
      <c r="Q113" s="1067"/>
    </row>
    <row r="114" spans="1:17" s="12" customFormat="1" ht="11.25" customHeight="1">
      <c r="A114" s="905"/>
      <c r="B114" s="1034" t="s">
        <v>212</v>
      </c>
      <c r="C114" s="1035"/>
      <c r="D114" s="1035"/>
      <c r="E114" s="1035"/>
      <c r="F114" s="1035"/>
      <c r="G114" s="1035"/>
      <c r="H114" s="1035"/>
      <c r="I114" s="1035"/>
      <c r="J114" s="1035"/>
      <c r="K114" s="1035"/>
      <c r="L114" s="1035"/>
      <c r="M114" s="1035"/>
      <c r="N114" s="1035"/>
      <c r="O114" s="1035"/>
      <c r="P114" s="1035"/>
      <c r="Q114" s="1069"/>
    </row>
    <row r="115" spans="1:17" s="12" customFormat="1" ht="11.25" customHeight="1">
      <c r="A115" s="905"/>
      <c r="B115" s="1043" t="s">
        <v>17</v>
      </c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70"/>
    </row>
    <row r="116" spans="1:17" s="12" customFormat="1" ht="11.25" customHeight="1">
      <c r="A116" s="905"/>
      <c r="B116" s="1043" t="s">
        <v>18</v>
      </c>
      <c r="C116" s="1044"/>
      <c r="D116" s="1044"/>
      <c r="E116" s="1044"/>
      <c r="F116" s="1044"/>
      <c r="G116" s="1044"/>
      <c r="H116" s="1044"/>
      <c r="I116" s="1044"/>
      <c r="J116" s="1044"/>
      <c r="K116" s="1044"/>
      <c r="L116" s="1044"/>
      <c r="M116" s="1044"/>
      <c r="N116" s="1044"/>
      <c r="O116" s="1044"/>
      <c r="P116" s="1044"/>
      <c r="Q116" s="1070"/>
    </row>
    <row r="117" spans="1:17" s="12" customFormat="1" ht="11.25" customHeight="1">
      <c r="A117" s="905"/>
      <c r="B117" s="772" t="s">
        <v>631</v>
      </c>
      <c r="C117" s="751" t="s">
        <v>215</v>
      </c>
      <c r="D117" s="895">
        <f>D118+D119</f>
        <v>135569</v>
      </c>
      <c r="E117" s="896">
        <f>E119</f>
        <v>69821.06</v>
      </c>
      <c r="F117" s="896">
        <f aca="true" t="shared" si="23" ref="F117:Q117">F119</f>
        <v>10473.109999999999</v>
      </c>
      <c r="G117" s="896">
        <f t="shared" si="23"/>
        <v>59347.95</v>
      </c>
      <c r="H117" s="896">
        <f t="shared" si="23"/>
        <v>69821.06</v>
      </c>
      <c r="I117" s="896">
        <f t="shared" si="23"/>
        <v>10473.109999999999</v>
      </c>
      <c r="J117" s="896">
        <f t="shared" si="23"/>
        <v>0</v>
      </c>
      <c r="K117" s="896">
        <f t="shared" si="23"/>
        <v>0</v>
      </c>
      <c r="L117" s="896">
        <f t="shared" si="23"/>
        <v>10473.109999999999</v>
      </c>
      <c r="M117" s="896">
        <f t="shared" si="23"/>
        <v>59347.95</v>
      </c>
      <c r="N117" s="896">
        <f t="shared" si="23"/>
        <v>0</v>
      </c>
      <c r="O117" s="896">
        <f t="shared" si="23"/>
        <v>0</v>
      </c>
      <c r="P117" s="896">
        <f t="shared" si="23"/>
        <v>0</v>
      </c>
      <c r="Q117" s="896">
        <f t="shared" si="23"/>
        <v>59347.95</v>
      </c>
    </row>
    <row r="118" spans="1:17" s="12" customFormat="1" ht="11.25" customHeight="1">
      <c r="A118" s="905"/>
      <c r="B118" s="772" t="s">
        <v>304</v>
      </c>
      <c r="C118" s="751"/>
      <c r="D118" s="895">
        <v>26951</v>
      </c>
      <c r="E118" s="896"/>
      <c r="F118" s="896"/>
      <c r="G118" s="896"/>
      <c r="H118" s="896"/>
      <c r="I118" s="896"/>
      <c r="J118" s="896"/>
      <c r="K118" s="896"/>
      <c r="L118" s="896"/>
      <c r="M118" s="896"/>
      <c r="N118" s="896"/>
      <c r="O118" s="896"/>
      <c r="P118" s="896"/>
      <c r="Q118" s="896"/>
    </row>
    <row r="119" spans="1:17" s="12" customFormat="1" ht="11.25" customHeight="1">
      <c r="A119" s="905"/>
      <c r="B119" s="751" t="s">
        <v>200</v>
      </c>
      <c r="C119" s="751"/>
      <c r="D119" s="888">
        <f>SUM(D120:D135)</f>
        <v>108618</v>
      </c>
      <c r="E119" s="771">
        <f>SUM(E120:E135)</f>
        <v>69821.06</v>
      </c>
      <c r="F119" s="771">
        <f aca="true" t="shared" si="24" ref="F119:Q119">SUM(F120:F135)</f>
        <v>10473.109999999999</v>
      </c>
      <c r="G119" s="771">
        <f t="shared" si="24"/>
        <v>59347.95</v>
      </c>
      <c r="H119" s="771">
        <f t="shared" si="24"/>
        <v>69821.06</v>
      </c>
      <c r="I119" s="771">
        <f t="shared" si="24"/>
        <v>10473.109999999999</v>
      </c>
      <c r="J119" s="771">
        <f t="shared" si="24"/>
        <v>0</v>
      </c>
      <c r="K119" s="771">
        <f t="shared" si="24"/>
        <v>0</v>
      </c>
      <c r="L119" s="771">
        <f t="shared" si="24"/>
        <v>10473.109999999999</v>
      </c>
      <c r="M119" s="771">
        <f t="shared" si="24"/>
        <v>59347.95</v>
      </c>
      <c r="N119" s="771">
        <f t="shared" si="24"/>
        <v>0</v>
      </c>
      <c r="O119" s="771">
        <f t="shared" si="24"/>
        <v>0</v>
      </c>
      <c r="P119" s="771">
        <f t="shared" si="24"/>
        <v>0</v>
      </c>
      <c r="Q119" s="771">
        <f t="shared" si="24"/>
        <v>59347.95</v>
      </c>
    </row>
    <row r="120" spans="1:17" s="12" customFormat="1" ht="11.25" customHeight="1">
      <c r="A120" s="905"/>
      <c r="B120" s="102" t="s">
        <v>225</v>
      </c>
      <c r="C120" s="102" t="s">
        <v>1011</v>
      </c>
      <c r="D120" s="657">
        <v>5699</v>
      </c>
      <c r="E120" s="662">
        <f>F120+G120</f>
        <v>2849.4</v>
      </c>
      <c r="F120" s="662">
        <f>I120</f>
        <v>0</v>
      </c>
      <c r="G120" s="662">
        <f>M120</f>
        <v>2849.4</v>
      </c>
      <c r="H120" s="662">
        <f>I120+M120</f>
        <v>2849.4</v>
      </c>
      <c r="I120" s="662">
        <f>L120</f>
        <v>0</v>
      </c>
      <c r="J120" s="662"/>
      <c r="K120" s="662"/>
      <c r="L120" s="662"/>
      <c r="M120" s="662">
        <f>Q120</f>
        <v>2849.4</v>
      </c>
      <c r="N120" s="662"/>
      <c r="O120" s="662"/>
      <c r="P120" s="662"/>
      <c r="Q120" s="662">
        <v>2849.4</v>
      </c>
    </row>
    <row r="121" spans="1:17" s="12" customFormat="1" ht="11.25" customHeight="1">
      <c r="A121" s="905"/>
      <c r="B121" s="102" t="s">
        <v>225</v>
      </c>
      <c r="C121" s="102" t="s">
        <v>9</v>
      </c>
      <c r="D121" s="657">
        <v>1006</v>
      </c>
      <c r="E121" s="662">
        <f aca="true" t="shared" si="25" ref="E121:E135">F121+G121</f>
        <v>502.8</v>
      </c>
      <c r="F121" s="662">
        <f aca="true" t="shared" si="26" ref="F121:F135">I121</f>
        <v>502.8</v>
      </c>
      <c r="G121" s="662">
        <f aca="true" t="shared" si="27" ref="G121:G135">M121</f>
        <v>0</v>
      </c>
      <c r="H121" s="662">
        <f aca="true" t="shared" si="28" ref="H121:H135">I121+M121</f>
        <v>502.8</v>
      </c>
      <c r="I121" s="662">
        <f aca="true" t="shared" si="29" ref="I121:I135">L121</f>
        <v>502.8</v>
      </c>
      <c r="J121" s="662"/>
      <c r="K121" s="662"/>
      <c r="L121" s="662">
        <v>502.8</v>
      </c>
      <c r="M121" s="662">
        <f aca="true" t="shared" si="30" ref="M121:M135">Q121</f>
        <v>0</v>
      </c>
      <c r="N121" s="662"/>
      <c r="O121" s="662"/>
      <c r="P121" s="662"/>
      <c r="Q121" s="662"/>
    </row>
    <row r="122" spans="1:17" s="12" customFormat="1" ht="11.25" customHeight="1">
      <c r="A122" s="905"/>
      <c r="B122" s="102" t="s">
        <v>101</v>
      </c>
      <c r="C122" s="102" t="s">
        <v>1012</v>
      </c>
      <c r="D122" s="657">
        <v>925</v>
      </c>
      <c r="E122" s="662">
        <f t="shared" si="25"/>
        <v>462.3</v>
      </c>
      <c r="F122" s="662">
        <f t="shared" si="26"/>
        <v>0</v>
      </c>
      <c r="G122" s="662">
        <f t="shared" si="27"/>
        <v>462.3</v>
      </c>
      <c r="H122" s="662">
        <f t="shared" si="28"/>
        <v>462.3</v>
      </c>
      <c r="I122" s="662">
        <f t="shared" si="29"/>
        <v>0</v>
      </c>
      <c r="J122" s="662"/>
      <c r="K122" s="662"/>
      <c r="L122" s="662"/>
      <c r="M122" s="662">
        <f t="shared" si="30"/>
        <v>462.3</v>
      </c>
      <c r="N122" s="662"/>
      <c r="O122" s="662"/>
      <c r="P122" s="662"/>
      <c r="Q122" s="662">
        <v>462.3</v>
      </c>
    </row>
    <row r="123" spans="1:17" s="12" customFormat="1" ht="11.25" customHeight="1">
      <c r="A123" s="905"/>
      <c r="B123" s="102" t="s">
        <v>101</v>
      </c>
      <c r="C123" s="102" t="s">
        <v>10</v>
      </c>
      <c r="D123" s="657">
        <v>163</v>
      </c>
      <c r="E123" s="662">
        <f t="shared" si="25"/>
        <v>81.6</v>
      </c>
      <c r="F123" s="662">
        <f t="shared" si="26"/>
        <v>81.6</v>
      </c>
      <c r="G123" s="662">
        <f t="shared" si="27"/>
        <v>0</v>
      </c>
      <c r="H123" s="662">
        <f t="shared" si="28"/>
        <v>81.6</v>
      </c>
      <c r="I123" s="662">
        <f t="shared" si="29"/>
        <v>81.6</v>
      </c>
      <c r="J123" s="662"/>
      <c r="K123" s="662"/>
      <c r="L123" s="662">
        <v>81.6</v>
      </c>
      <c r="M123" s="662">
        <f t="shared" si="30"/>
        <v>0</v>
      </c>
      <c r="N123" s="662"/>
      <c r="O123" s="662"/>
      <c r="P123" s="662"/>
      <c r="Q123" s="662"/>
    </row>
    <row r="124" spans="1:17" s="12" customFormat="1" ht="11.25" customHeight="1">
      <c r="A124" s="905"/>
      <c r="B124" s="102" t="s">
        <v>1018</v>
      </c>
      <c r="C124" s="102" t="s">
        <v>1013</v>
      </c>
      <c r="D124" s="657">
        <v>65621</v>
      </c>
      <c r="E124" s="662">
        <f t="shared" si="25"/>
        <v>38182</v>
      </c>
      <c r="F124" s="662">
        <f t="shared" si="26"/>
        <v>0</v>
      </c>
      <c r="G124" s="662">
        <f t="shared" si="27"/>
        <v>38182</v>
      </c>
      <c r="H124" s="662">
        <f t="shared" si="28"/>
        <v>38182</v>
      </c>
      <c r="I124" s="662">
        <f t="shared" si="29"/>
        <v>0</v>
      </c>
      <c r="J124" s="662"/>
      <c r="K124" s="662"/>
      <c r="L124" s="662"/>
      <c r="M124" s="662">
        <f t="shared" si="30"/>
        <v>38182</v>
      </c>
      <c r="N124" s="662"/>
      <c r="O124" s="662"/>
      <c r="P124" s="662"/>
      <c r="Q124" s="662">
        <v>38182</v>
      </c>
    </row>
    <row r="125" spans="1:17" s="12" customFormat="1" ht="11.25" customHeight="1">
      <c r="A125" s="906" t="s">
        <v>1006</v>
      </c>
      <c r="B125" s="102" t="s">
        <v>1018</v>
      </c>
      <c r="C125" s="102" t="s">
        <v>11</v>
      </c>
      <c r="D125" s="657">
        <v>11580</v>
      </c>
      <c r="E125" s="662">
        <f t="shared" si="25"/>
        <v>6738</v>
      </c>
      <c r="F125" s="662">
        <f t="shared" si="26"/>
        <v>6738</v>
      </c>
      <c r="G125" s="662">
        <f t="shared" si="27"/>
        <v>0</v>
      </c>
      <c r="H125" s="662">
        <f t="shared" si="28"/>
        <v>6738</v>
      </c>
      <c r="I125" s="662">
        <f t="shared" si="29"/>
        <v>6738</v>
      </c>
      <c r="J125" s="662"/>
      <c r="K125" s="662"/>
      <c r="L125" s="662">
        <v>6738</v>
      </c>
      <c r="M125" s="662">
        <f t="shared" si="30"/>
        <v>0</v>
      </c>
      <c r="N125" s="662"/>
      <c r="O125" s="662"/>
      <c r="P125" s="662"/>
      <c r="Q125" s="662"/>
    </row>
    <row r="126" spans="1:17" s="12" customFormat="1" ht="11.25" customHeight="1">
      <c r="A126" s="905"/>
      <c r="B126" s="102" t="s">
        <v>103</v>
      </c>
      <c r="C126" s="102" t="s">
        <v>988</v>
      </c>
      <c r="D126" s="657">
        <v>3160</v>
      </c>
      <c r="E126" s="662">
        <f t="shared" si="25"/>
        <v>2831.45</v>
      </c>
      <c r="F126" s="662">
        <f t="shared" si="26"/>
        <v>0</v>
      </c>
      <c r="G126" s="662">
        <f t="shared" si="27"/>
        <v>2831.45</v>
      </c>
      <c r="H126" s="662">
        <f t="shared" si="28"/>
        <v>2831.45</v>
      </c>
      <c r="I126" s="662">
        <f t="shared" si="29"/>
        <v>0</v>
      </c>
      <c r="J126" s="662"/>
      <c r="K126" s="662"/>
      <c r="L126" s="662"/>
      <c r="M126" s="662">
        <f t="shared" si="30"/>
        <v>2831.45</v>
      </c>
      <c r="N126" s="662"/>
      <c r="O126" s="662"/>
      <c r="P126" s="662"/>
      <c r="Q126" s="662">
        <v>2831.45</v>
      </c>
    </row>
    <row r="127" spans="1:17" s="12" customFormat="1" ht="11.25" customHeight="1">
      <c r="A127" s="905"/>
      <c r="B127" s="102" t="s">
        <v>103</v>
      </c>
      <c r="C127" s="102" t="s">
        <v>989</v>
      </c>
      <c r="D127" s="657">
        <v>558</v>
      </c>
      <c r="E127" s="662">
        <f t="shared" si="25"/>
        <v>499.65</v>
      </c>
      <c r="F127" s="662">
        <f t="shared" si="26"/>
        <v>499.65</v>
      </c>
      <c r="G127" s="662">
        <f t="shared" si="27"/>
        <v>0</v>
      </c>
      <c r="H127" s="662">
        <f t="shared" si="28"/>
        <v>499.65</v>
      </c>
      <c r="I127" s="662">
        <f t="shared" si="29"/>
        <v>499.65</v>
      </c>
      <c r="J127" s="662"/>
      <c r="K127" s="662"/>
      <c r="L127" s="662">
        <v>499.65</v>
      </c>
      <c r="M127" s="662">
        <f t="shared" si="30"/>
        <v>0</v>
      </c>
      <c r="N127" s="662"/>
      <c r="O127" s="662"/>
      <c r="P127" s="662"/>
      <c r="Q127" s="662"/>
    </row>
    <row r="128" spans="1:17" s="12" customFormat="1" ht="11.25" customHeight="1">
      <c r="A128" s="905"/>
      <c r="B128" s="102" t="s">
        <v>16</v>
      </c>
      <c r="C128" s="102" t="s">
        <v>14</v>
      </c>
      <c r="D128" s="657">
        <v>1165</v>
      </c>
      <c r="E128" s="662">
        <f t="shared" si="25"/>
        <v>424.97</v>
      </c>
      <c r="F128" s="662">
        <f t="shared" si="26"/>
        <v>0</v>
      </c>
      <c r="G128" s="662">
        <f t="shared" si="27"/>
        <v>424.97</v>
      </c>
      <c r="H128" s="662">
        <f t="shared" si="28"/>
        <v>424.97</v>
      </c>
      <c r="I128" s="662">
        <f t="shared" si="29"/>
        <v>0</v>
      </c>
      <c r="J128" s="662"/>
      <c r="K128" s="662"/>
      <c r="L128" s="662"/>
      <c r="M128" s="662">
        <f t="shared" si="30"/>
        <v>424.97</v>
      </c>
      <c r="N128" s="662"/>
      <c r="O128" s="662"/>
      <c r="P128" s="662"/>
      <c r="Q128" s="662">
        <v>424.97</v>
      </c>
    </row>
    <row r="129" spans="1:17" s="12" customFormat="1" ht="11.25" customHeight="1">
      <c r="A129" s="905"/>
      <c r="B129" s="102" t="s">
        <v>16</v>
      </c>
      <c r="C129" s="102" t="s">
        <v>15</v>
      </c>
      <c r="D129" s="657">
        <v>205</v>
      </c>
      <c r="E129" s="662">
        <f t="shared" si="25"/>
        <v>75</v>
      </c>
      <c r="F129" s="662">
        <f t="shared" si="26"/>
        <v>75</v>
      </c>
      <c r="G129" s="662">
        <f t="shared" si="27"/>
        <v>0</v>
      </c>
      <c r="H129" s="662">
        <f t="shared" si="28"/>
        <v>75</v>
      </c>
      <c r="I129" s="662">
        <f t="shared" si="29"/>
        <v>75</v>
      </c>
      <c r="J129" s="662"/>
      <c r="K129" s="662"/>
      <c r="L129" s="662">
        <v>75</v>
      </c>
      <c r="M129" s="662">
        <f t="shared" si="30"/>
        <v>0</v>
      </c>
      <c r="N129" s="662"/>
      <c r="O129" s="662"/>
      <c r="P129" s="662"/>
      <c r="Q129" s="662"/>
    </row>
    <row r="130" spans="1:17" s="12" customFormat="1" ht="11.25" customHeight="1">
      <c r="A130" s="905"/>
      <c r="B130" s="102" t="s">
        <v>246</v>
      </c>
      <c r="C130" s="102" t="s">
        <v>990</v>
      </c>
      <c r="D130" s="657">
        <v>14397</v>
      </c>
      <c r="E130" s="662">
        <f t="shared" si="25"/>
        <v>13707.62</v>
      </c>
      <c r="F130" s="662">
        <f t="shared" si="26"/>
        <v>0</v>
      </c>
      <c r="G130" s="662">
        <f t="shared" si="27"/>
        <v>13707.62</v>
      </c>
      <c r="H130" s="662">
        <f t="shared" si="28"/>
        <v>13707.62</v>
      </c>
      <c r="I130" s="662">
        <f t="shared" si="29"/>
        <v>0</v>
      </c>
      <c r="J130" s="662"/>
      <c r="K130" s="662"/>
      <c r="L130" s="662"/>
      <c r="M130" s="662">
        <f t="shared" si="30"/>
        <v>13707.62</v>
      </c>
      <c r="N130" s="662"/>
      <c r="O130" s="662"/>
      <c r="P130" s="662"/>
      <c r="Q130" s="662">
        <v>13707.62</v>
      </c>
    </row>
    <row r="131" spans="1:17" s="12" customFormat="1" ht="11.25" customHeight="1">
      <c r="A131" s="905"/>
      <c r="B131" s="102" t="s">
        <v>246</v>
      </c>
      <c r="C131" s="102" t="s">
        <v>12</v>
      </c>
      <c r="D131" s="657">
        <v>2541</v>
      </c>
      <c r="E131" s="662">
        <f t="shared" si="25"/>
        <v>2418.97</v>
      </c>
      <c r="F131" s="662">
        <f t="shared" si="26"/>
        <v>2418.97</v>
      </c>
      <c r="G131" s="662">
        <f t="shared" si="27"/>
        <v>0</v>
      </c>
      <c r="H131" s="662">
        <f t="shared" si="28"/>
        <v>2418.97</v>
      </c>
      <c r="I131" s="662">
        <f t="shared" si="29"/>
        <v>2418.97</v>
      </c>
      <c r="J131" s="662"/>
      <c r="K131" s="662"/>
      <c r="L131" s="662">
        <v>2418.97</v>
      </c>
      <c r="M131" s="662">
        <f t="shared" si="30"/>
        <v>0</v>
      </c>
      <c r="N131" s="662"/>
      <c r="O131" s="662"/>
      <c r="P131" s="662"/>
      <c r="Q131" s="662"/>
    </row>
    <row r="132" spans="1:17" s="12" customFormat="1" ht="11.25" customHeight="1">
      <c r="A132" s="905"/>
      <c r="B132" s="102" t="s">
        <v>413</v>
      </c>
      <c r="C132" s="102" t="s">
        <v>944</v>
      </c>
      <c r="D132" s="657">
        <v>338</v>
      </c>
      <c r="E132" s="662">
        <f t="shared" si="25"/>
        <v>125.21</v>
      </c>
      <c r="F132" s="662">
        <f t="shared" si="26"/>
        <v>0</v>
      </c>
      <c r="G132" s="662">
        <f t="shared" si="27"/>
        <v>125.21</v>
      </c>
      <c r="H132" s="662">
        <f t="shared" si="28"/>
        <v>125.21</v>
      </c>
      <c r="I132" s="662">
        <f t="shared" si="29"/>
        <v>0</v>
      </c>
      <c r="J132" s="662"/>
      <c r="K132" s="662"/>
      <c r="L132" s="662"/>
      <c r="M132" s="662">
        <f t="shared" si="30"/>
        <v>125.21</v>
      </c>
      <c r="N132" s="662"/>
      <c r="O132" s="662"/>
      <c r="P132" s="662"/>
      <c r="Q132" s="662">
        <v>125.21</v>
      </c>
    </row>
    <row r="133" spans="1:17" s="12" customFormat="1" ht="11.25" customHeight="1">
      <c r="A133" s="905"/>
      <c r="B133" s="102" t="s">
        <v>413</v>
      </c>
      <c r="C133" s="102" t="s">
        <v>13</v>
      </c>
      <c r="D133" s="657">
        <v>60</v>
      </c>
      <c r="E133" s="662">
        <f t="shared" si="25"/>
        <v>22.09</v>
      </c>
      <c r="F133" s="662">
        <f t="shared" si="26"/>
        <v>22.09</v>
      </c>
      <c r="G133" s="662">
        <f t="shared" si="27"/>
        <v>0</v>
      </c>
      <c r="H133" s="662">
        <f t="shared" si="28"/>
        <v>22.09</v>
      </c>
      <c r="I133" s="662">
        <f t="shared" si="29"/>
        <v>22.09</v>
      </c>
      <c r="J133" s="662"/>
      <c r="K133" s="662"/>
      <c r="L133" s="662">
        <v>22.09</v>
      </c>
      <c r="M133" s="662">
        <f t="shared" si="30"/>
        <v>0</v>
      </c>
      <c r="N133" s="662"/>
      <c r="O133" s="662"/>
      <c r="P133" s="662"/>
      <c r="Q133" s="662"/>
    </row>
    <row r="134" spans="1:17" s="12" customFormat="1" ht="11.25" customHeight="1">
      <c r="A134" s="905"/>
      <c r="B134" s="102" t="s">
        <v>414</v>
      </c>
      <c r="C134" s="102" t="s">
        <v>1030</v>
      </c>
      <c r="D134" s="657">
        <v>1020</v>
      </c>
      <c r="E134" s="662">
        <f t="shared" si="25"/>
        <v>765</v>
      </c>
      <c r="F134" s="662">
        <f t="shared" si="26"/>
        <v>0</v>
      </c>
      <c r="G134" s="662">
        <f t="shared" si="27"/>
        <v>765</v>
      </c>
      <c r="H134" s="662">
        <f t="shared" si="28"/>
        <v>765</v>
      </c>
      <c r="I134" s="662">
        <f t="shared" si="29"/>
        <v>0</v>
      </c>
      <c r="J134" s="662"/>
      <c r="K134" s="662"/>
      <c r="L134" s="662"/>
      <c r="M134" s="662">
        <f t="shared" si="30"/>
        <v>765</v>
      </c>
      <c r="N134" s="662"/>
      <c r="O134" s="662"/>
      <c r="P134" s="662"/>
      <c r="Q134" s="662">
        <v>765</v>
      </c>
    </row>
    <row r="135" spans="1:17" s="12" customFormat="1" ht="11.25" customHeight="1">
      <c r="A135" s="890"/>
      <c r="B135" s="102" t="s">
        <v>414</v>
      </c>
      <c r="C135" s="102" t="s">
        <v>880</v>
      </c>
      <c r="D135" s="657">
        <v>180</v>
      </c>
      <c r="E135" s="662">
        <f t="shared" si="25"/>
        <v>135</v>
      </c>
      <c r="F135" s="662">
        <f t="shared" si="26"/>
        <v>135</v>
      </c>
      <c r="G135" s="662">
        <f t="shared" si="27"/>
        <v>0</v>
      </c>
      <c r="H135" s="662">
        <f t="shared" si="28"/>
        <v>135</v>
      </c>
      <c r="I135" s="662">
        <f t="shared" si="29"/>
        <v>135</v>
      </c>
      <c r="J135" s="662"/>
      <c r="K135" s="662"/>
      <c r="L135" s="662">
        <v>135</v>
      </c>
      <c r="M135" s="662">
        <f t="shared" si="30"/>
        <v>0</v>
      </c>
      <c r="N135" s="662"/>
      <c r="O135" s="662"/>
      <c r="P135" s="662"/>
      <c r="Q135" s="662"/>
    </row>
    <row r="136" spans="1:17" s="12" customFormat="1" ht="11.25" customHeight="1">
      <c r="A136" s="1060" t="s">
        <v>574</v>
      </c>
      <c r="B136" s="1050" t="s">
        <v>622</v>
      </c>
      <c r="C136" s="1050" t="s">
        <v>192</v>
      </c>
      <c r="D136" s="1050" t="s">
        <v>67</v>
      </c>
      <c r="E136" s="1050" t="s">
        <v>68</v>
      </c>
      <c r="F136" s="1071" t="s">
        <v>1001</v>
      </c>
      <c r="G136" s="1072"/>
      <c r="H136" s="1071" t="s">
        <v>1002</v>
      </c>
      <c r="I136" s="1073"/>
      <c r="J136" s="1073"/>
      <c r="K136" s="1073"/>
      <c r="L136" s="1073"/>
      <c r="M136" s="1073"/>
      <c r="N136" s="1073"/>
      <c r="O136" s="1073"/>
      <c r="P136" s="1073"/>
      <c r="Q136" s="1074"/>
    </row>
    <row r="137" spans="1:17" s="12" customFormat="1" ht="11.25" customHeight="1">
      <c r="A137" s="1060"/>
      <c r="B137" s="1050"/>
      <c r="C137" s="1050"/>
      <c r="D137" s="1050"/>
      <c r="E137" s="1050"/>
      <c r="F137" s="1049" t="s">
        <v>308</v>
      </c>
      <c r="G137" s="1049" t="s">
        <v>623</v>
      </c>
      <c r="H137" s="1046" t="s">
        <v>883</v>
      </c>
      <c r="I137" s="1047"/>
      <c r="J137" s="1047"/>
      <c r="K137" s="1047"/>
      <c r="L137" s="1047"/>
      <c r="M137" s="1047"/>
      <c r="N137" s="1047"/>
      <c r="O137" s="1047"/>
      <c r="P137" s="1047"/>
      <c r="Q137" s="1048"/>
    </row>
    <row r="138" spans="1:17" s="12" customFormat="1" ht="11.25" customHeight="1">
      <c r="A138" s="1060"/>
      <c r="B138" s="1050"/>
      <c r="C138" s="1050"/>
      <c r="D138" s="1050"/>
      <c r="E138" s="1050"/>
      <c r="F138" s="1050"/>
      <c r="G138" s="1050"/>
      <c r="H138" s="1049" t="s">
        <v>211</v>
      </c>
      <c r="I138" s="766" t="s">
        <v>474</v>
      </c>
      <c r="J138" s="767"/>
      <c r="K138" s="767"/>
      <c r="L138" s="767"/>
      <c r="M138" s="767"/>
      <c r="N138" s="767"/>
      <c r="O138" s="767"/>
      <c r="P138" s="767"/>
      <c r="Q138" s="768"/>
    </row>
    <row r="139" spans="1:17" s="12" customFormat="1" ht="11.25" customHeight="1">
      <c r="A139" s="1060"/>
      <c r="B139" s="1050"/>
      <c r="C139" s="1050"/>
      <c r="D139" s="1050"/>
      <c r="E139" s="1050"/>
      <c r="F139" s="1050"/>
      <c r="G139" s="1050"/>
      <c r="H139" s="1050"/>
      <c r="I139" s="1046" t="s">
        <v>624</v>
      </c>
      <c r="J139" s="1047"/>
      <c r="K139" s="1047"/>
      <c r="L139" s="1052"/>
      <c r="M139" s="1053" t="s">
        <v>623</v>
      </c>
      <c r="N139" s="1054"/>
      <c r="O139" s="1054"/>
      <c r="P139" s="1054"/>
      <c r="Q139" s="1055"/>
    </row>
    <row r="140" spans="1:17" s="12" customFormat="1" ht="11.25" customHeight="1">
      <c r="A140" s="1060"/>
      <c r="B140" s="1050"/>
      <c r="C140" s="1050"/>
      <c r="D140" s="1050"/>
      <c r="E140" s="1050"/>
      <c r="F140" s="1050"/>
      <c r="G140" s="1050"/>
      <c r="H140" s="1050"/>
      <c r="I140" s="1049" t="s">
        <v>209</v>
      </c>
      <c r="J140" s="1056" t="s">
        <v>625</v>
      </c>
      <c r="K140" s="1057"/>
      <c r="L140" s="1058"/>
      <c r="M140" s="1049" t="s">
        <v>210</v>
      </c>
      <c r="N140" s="1053" t="s">
        <v>625</v>
      </c>
      <c r="O140" s="1054"/>
      <c r="P140" s="1054"/>
      <c r="Q140" s="1055"/>
    </row>
    <row r="141" spans="1:17" s="12" customFormat="1" ht="45.75" customHeight="1">
      <c r="A141" s="1061"/>
      <c r="B141" s="1051"/>
      <c r="C141" s="1051"/>
      <c r="D141" s="1051"/>
      <c r="E141" s="1051"/>
      <c r="F141" s="1051"/>
      <c r="G141" s="1051"/>
      <c r="H141" s="1051"/>
      <c r="I141" s="1051"/>
      <c r="J141" s="769" t="s">
        <v>626</v>
      </c>
      <c r="K141" s="769" t="s">
        <v>627</v>
      </c>
      <c r="L141" s="769" t="s">
        <v>628</v>
      </c>
      <c r="M141" s="1051"/>
      <c r="N141" s="769" t="s">
        <v>629</v>
      </c>
      <c r="O141" s="769" t="s">
        <v>626</v>
      </c>
      <c r="P141" s="769" t="s">
        <v>627</v>
      </c>
      <c r="Q141" s="770" t="s">
        <v>628</v>
      </c>
    </row>
    <row r="142" spans="1:17" s="12" customFormat="1" ht="11.25" customHeight="1">
      <c r="A142" s="746">
        <v>1</v>
      </c>
      <c r="B142" s="652">
        <v>2</v>
      </c>
      <c r="C142" s="652">
        <v>3</v>
      </c>
      <c r="D142" s="652">
        <v>4</v>
      </c>
      <c r="E142" s="652">
        <v>5</v>
      </c>
      <c r="F142" s="652">
        <v>6</v>
      </c>
      <c r="G142" s="652">
        <v>7</v>
      </c>
      <c r="H142" s="652">
        <v>8</v>
      </c>
      <c r="I142" s="652">
        <v>9</v>
      </c>
      <c r="J142" s="652">
        <v>10</v>
      </c>
      <c r="K142" s="652">
        <v>11</v>
      </c>
      <c r="L142" s="652">
        <v>12</v>
      </c>
      <c r="M142" s="652">
        <v>13</v>
      </c>
      <c r="N142" s="652">
        <v>14</v>
      </c>
      <c r="O142" s="652">
        <v>15</v>
      </c>
      <c r="P142" s="652">
        <v>16</v>
      </c>
      <c r="Q142" s="747">
        <v>17</v>
      </c>
    </row>
    <row r="143" spans="1:17" s="12" customFormat="1" ht="11.25" customHeight="1">
      <c r="A143" s="891"/>
      <c r="B143" s="1067" t="s">
        <v>203</v>
      </c>
      <c r="C143" s="1067"/>
      <c r="D143" s="1067"/>
      <c r="E143" s="1067"/>
      <c r="F143" s="1067"/>
      <c r="G143" s="1067"/>
      <c r="H143" s="1067"/>
      <c r="I143" s="1067"/>
      <c r="J143" s="1067"/>
      <c r="K143" s="1067"/>
      <c r="L143" s="1067"/>
      <c r="M143" s="1067"/>
      <c r="N143" s="1067"/>
      <c r="O143" s="1067"/>
      <c r="P143" s="1067"/>
      <c r="Q143" s="1068"/>
    </row>
    <row r="144" spans="1:17" s="12" customFormat="1" ht="11.25" customHeight="1">
      <c r="A144" s="882"/>
      <c r="B144" s="1034" t="s">
        <v>212</v>
      </c>
      <c r="C144" s="1035"/>
      <c r="D144" s="1035"/>
      <c r="E144" s="1035"/>
      <c r="F144" s="1035"/>
      <c r="G144" s="1035"/>
      <c r="H144" s="1035"/>
      <c r="I144" s="1035"/>
      <c r="J144" s="1035"/>
      <c r="K144" s="1035"/>
      <c r="L144" s="1035"/>
      <c r="M144" s="1035"/>
      <c r="N144" s="1035"/>
      <c r="O144" s="1035"/>
      <c r="P144" s="1035"/>
      <c r="Q144" s="1036"/>
    </row>
    <row r="145" spans="1:17" s="12" customFormat="1" ht="11.25" customHeight="1">
      <c r="A145" s="882"/>
      <c r="B145" s="1043" t="s">
        <v>17</v>
      </c>
      <c r="C145" s="1044"/>
      <c r="D145" s="1044"/>
      <c r="E145" s="1044"/>
      <c r="F145" s="1044"/>
      <c r="G145" s="1044"/>
      <c r="H145" s="1044"/>
      <c r="I145" s="1044"/>
      <c r="J145" s="1044"/>
      <c r="K145" s="1044"/>
      <c r="L145" s="1044"/>
      <c r="M145" s="1044"/>
      <c r="N145" s="1044"/>
      <c r="O145" s="1044"/>
      <c r="P145" s="1044"/>
      <c r="Q145" s="1045"/>
    </row>
    <row r="146" spans="1:17" s="12" customFormat="1" ht="11.25" customHeight="1">
      <c r="A146" s="882"/>
      <c r="B146" s="1043" t="s">
        <v>19</v>
      </c>
      <c r="C146" s="1044"/>
      <c r="D146" s="1044"/>
      <c r="E146" s="1044"/>
      <c r="F146" s="1044"/>
      <c r="G146" s="1044"/>
      <c r="H146" s="1044"/>
      <c r="I146" s="1044"/>
      <c r="J146" s="1044"/>
      <c r="K146" s="1044"/>
      <c r="L146" s="1044"/>
      <c r="M146" s="1044"/>
      <c r="N146" s="1044"/>
      <c r="O146" s="1044"/>
      <c r="P146" s="1044"/>
      <c r="Q146" s="1045"/>
    </row>
    <row r="147" spans="1:17" s="12" customFormat="1" ht="11.25" customHeight="1">
      <c r="A147" s="882"/>
      <c r="B147" s="772" t="s">
        <v>631</v>
      </c>
      <c r="C147" s="751" t="s">
        <v>215</v>
      </c>
      <c r="D147" s="895">
        <f>D148+D149</f>
        <v>164745</v>
      </c>
      <c r="E147" s="896">
        <f>E148+E149</f>
        <v>73856.42000000001</v>
      </c>
      <c r="F147" s="896">
        <f aca="true" t="shared" si="31" ref="F147:Q147">F148+F149</f>
        <v>11078.410000000002</v>
      </c>
      <c r="G147" s="896">
        <f t="shared" si="31"/>
        <v>62778.01</v>
      </c>
      <c r="H147" s="896">
        <f t="shared" si="31"/>
        <v>73856.42000000001</v>
      </c>
      <c r="I147" s="896">
        <f t="shared" si="31"/>
        <v>11078.410000000002</v>
      </c>
      <c r="J147" s="896">
        <f t="shared" si="31"/>
        <v>0</v>
      </c>
      <c r="K147" s="896">
        <f t="shared" si="31"/>
        <v>0</v>
      </c>
      <c r="L147" s="896">
        <f t="shared" si="31"/>
        <v>11078.410000000002</v>
      </c>
      <c r="M147" s="896">
        <f t="shared" si="31"/>
        <v>62778.01</v>
      </c>
      <c r="N147" s="896">
        <f t="shared" si="31"/>
        <v>0</v>
      </c>
      <c r="O147" s="896">
        <f t="shared" si="31"/>
        <v>0</v>
      </c>
      <c r="P147" s="896">
        <f t="shared" si="31"/>
        <v>0</v>
      </c>
      <c r="Q147" s="903">
        <f t="shared" si="31"/>
        <v>62778.01</v>
      </c>
    </row>
    <row r="148" spans="1:17" s="12" customFormat="1" ht="11.25" customHeight="1">
      <c r="A148" s="882"/>
      <c r="B148" s="772" t="s">
        <v>304</v>
      </c>
      <c r="C148" s="751"/>
      <c r="D148" s="895">
        <v>25582</v>
      </c>
      <c r="E148" s="896"/>
      <c r="F148" s="896"/>
      <c r="G148" s="896"/>
      <c r="H148" s="896"/>
      <c r="I148" s="896"/>
      <c r="J148" s="896"/>
      <c r="K148" s="896"/>
      <c r="L148" s="896"/>
      <c r="M148" s="896"/>
      <c r="N148" s="896"/>
      <c r="O148" s="896"/>
      <c r="P148" s="896"/>
      <c r="Q148" s="903"/>
    </row>
    <row r="149" spans="1:17" s="12" customFormat="1" ht="11.25" customHeight="1">
      <c r="A149" s="882"/>
      <c r="B149" s="751" t="s">
        <v>200</v>
      </c>
      <c r="C149" s="751"/>
      <c r="D149" s="888">
        <f>SUM(D150:D165)</f>
        <v>139163</v>
      </c>
      <c r="E149" s="771">
        <f>SUM(E150:E165)</f>
        <v>73856.42000000001</v>
      </c>
      <c r="F149" s="771">
        <f aca="true" t="shared" si="32" ref="F149:Q149">SUM(F150:F165)</f>
        <v>11078.410000000002</v>
      </c>
      <c r="G149" s="771">
        <f t="shared" si="32"/>
        <v>62778.01</v>
      </c>
      <c r="H149" s="771">
        <f t="shared" si="32"/>
        <v>73856.42000000001</v>
      </c>
      <c r="I149" s="771">
        <f t="shared" si="32"/>
        <v>11078.410000000002</v>
      </c>
      <c r="J149" s="771">
        <f t="shared" si="32"/>
        <v>0</v>
      </c>
      <c r="K149" s="771">
        <f t="shared" si="32"/>
        <v>0</v>
      </c>
      <c r="L149" s="771">
        <f t="shared" si="32"/>
        <v>11078.410000000002</v>
      </c>
      <c r="M149" s="771">
        <f t="shared" si="32"/>
        <v>62778.01</v>
      </c>
      <c r="N149" s="771">
        <f t="shared" si="32"/>
        <v>0</v>
      </c>
      <c r="O149" s="771">
        <f t="shared" si="32"/>
        <v>0</v>
      </c>
      <c r="P149" s="771">
        <f t="shared" si="32"/>
        <v>0</v>
      </c>
      <c r="Q149" s="774">
        <f t="shared" si="32"/>
        <v>62778.01</v>
      </c>
    </row>
    <row r="150" spans="1:17" s="12" customFormat="1" ht="11.25" customHeight="1">
      <c r="A150" s="882"/>
      <c r="B150" s="102" t="s">
        <v>225</v>
      </c>
      <c r="C150" s="897" t="s">
        <v>1011</v>
      </c>
      <c r="D150" s="657">
        <v>1540</v>
      </c>
      <c r="E150" s="662">
        <f>F150+G150</f>
        <v>770.1</v>
      </c>
      <c r="F150" s="662">
        <f>I150</f>
        <v>0</v>
      </c>
      <c r="G150" s="662">
        <f>M150</f>
        <v>770.1</v>
      </c>
      <c r="H150" s="662">
        <f>I150+M150</f>
        <v>770.1</v>
      </c>
      <c r="I150" s="662">
        <f>L150</f>
        <v>0</v>
      </c>
      <c r="J150" s="662"/>
      <c r="K150" s="662"/>
      <c r="L150" s="662"/>
      <c r="M150" s="662">
        <f>Q150</f>
        <v>770.1</v>
      </c>
      <c r="N150" s="662"/>
      <c r="O150" s="662"/>
      <c r="P150" s="662"/>
      <c r="Q150" s="682">
        <v>770.1</v>
      </c>
    </row>
    <row r="151" spans="1:17" s="12" customFormat="1" ht="11.25" customHeight="1">
      <c r="A151" s="882"/>
      <c r="B151" s="102" t="s">
        <v>225</v>
      </c>
      <c r="C151" s="102" t="s">
        <v>9</v>
      </c>
      <c r="D151" s="657">
        <v>272</v>
      </c>
      <c r="E151" s="662">
        <f aca="true" t="shared" si="33" ref="E151:E165">F151+G151</f>
        <v>135.9</v>
      </c>
      <c r="F151" s="662">
        <f aca="true" t="shared" si="34" ref="F151:F165">I151</f>
        <v>135.9</v>
      </c>
      <c r="G151" s="662">
        <f aca="true" t="shared" si="35" ref="G151:G165">M151</f>
        <v>0</v>
      </c>
      <c r="H151" s="662">
        <f aca="true" t="shared" si="36" ref="H151:H165">I151+M151</f>
        <v>135.9</v>
      </c>
      <c r="I151" s="662">
        <f aca="true" t="shared" si="37" ref="I151:I165">L151</f>
        <v>135.9</v>
      </c>
      <c r="J151" s="662"/>
      <c r="K151" s="662"/>
      <c r="L151" s="662">
        <v>135.9</v>
      </c>
      <c r="M151" s="662">
        <f aca="true" t="shared" si="38" ref="M151:M165">Q151</f>
        <v>0</v>
      </c>
      <c r="N151" s="662"/>
      <c r="O151" s="662"/>
      <c r="P151" s="662"/>
      <c r="Q151" s="682"/>
    </row>
    <row r="152" spans="1:17" s="12" customFormat="1" ht="11.25" customHeight="1">
      <c r="A152" s="882"/>
      <c r="B152" s="102" t="s">
        <v>101</v>
      </c>
      <c r="C152" s="102" t="s">
        <v>1012</v>
      </c>
      <c r="D152" s="657">
        <v>250</v>
      </c>
      <c r="E152" s="662">
        <f t="shared" si="33"/>
        <v>124.98</v>
      </c>
      <c r="F152" s="662">
        <f t="shared" si="34"/>
        <v>0</v>
      </c>
      <c r="G152" s="662">
        <f t="shared" si="35"/>
        <v>124.98</v>
      </c>
      <c r="H152" s="662">
        <f t="shared" si="36"/>
        <v>124.98</v>
      </c>
      <c r="I152" s="662">
        <f t="shared" si="37"/>
        <v>0</v>
      </c>
      <c r="J152" s="662"/>
      <c r="K152" s="662"/>
      <c r="L152" s="662"/>
      <c r="M152" s="662">
        <f t="shared" si="38"/>
        <v>124.98</v>
      </c>
      <c r="N152" s="662"/>
      <c r="O152" s="662"/>
      <c r="P152" s="662"/>
      <c r="Q152" s="682">
        <v>124.98</v>
      </c>
    </row>
    <row r="153" spans="1:17" s="12" customFormat="1" ht="11.25" customHeight="1">
      <c r="A153" s="882"/>
      <c r="B153" s="102" t="s">
        <v>101</v>
      </c>
      <c r="C153" s="102" t="s">
        <v>10</v>
      </c>
      <c r="D153" s="657">
        <v>44</v>
      </c>
      <c r="E153" s="662">
        <f t="shared" si="33"/>
        <v>22.02</v>
      </c>
      <c r="F153" s="662">
        <f t="shared" si="34"/>
        <v>22.02</v>
      </c>
      <c r="G153" s="662">
        <f t="shared" si="35"/>
        <v>0</v>
      </c>
      <c r="H153" s="662">
        <f t="shared" si="36"/>
        <v>22.02</v>
      </c>
      <c r="I153" s="662">
        <f t="shared" si="37"/>
        <v>22.02</v>
      </c>
      <c r="J153" s="662"/>
      <c r="K153" s="662"/>
      <c r="L153" s="662">
        <v>22.02</v>
      </c>
      <c r="M153" s="662">
        <f t="shared" si="38"/>
        <v>0</v>
      </c>
      <c r="N153" s="662"/>
      <c r="O153" s="662"/>
      <c r="P153" s="662"/>
      <c r="Q153" s="682"/>
    </row>
    <row r="154" spans="1:17" s="12" customFormat="1" ht="11.25" customHeight="1">
      <c r="A154" s="882"/>
      <c r="B154" s="102" t="s">
        <v>1018</v>
      </c>
      <c r="C154" s="102" t="s">
        <v>1013</v>
      </c>
      <c r="D154" s="657">
        <v>35361</v>
      </c>
      <c r="E154" s="662">
        <f t="shared" si="33"/>
        <v>18530</v>
      </c>
      <c r="F154" s="662">
        <f t="shared" si="34"/>
        <v>0</v>
      </c>
      <c r="G154" s="662">
        <f t="shared" si="35"/>
        <v>18530</v>
      </c>
      <c r="H154" s="662">
        <f t="shared" si="36"/>
        <v>18530</v>
      </c>
      <c r="I154" s="662">
        <f t="shared" si="37"/>
        <v>0</v>
      </c>
      <c r="J154" s="662"/>
      <c r="K154" s="662"/>
      <c r="L154" s="662"/>
      <c r="M154" s="662">
        <f t="shared" si="38"/>
        <v>18530</v>
      </c>
      <c r="N154" s="662"/>
      <c r="O154" s="662"/>
      <c r="P154" s="662"/>
      <c r="Q154" s="682">
        <v>18530</v>
      </c>
    </row>
    <row r="155" spans="1:17" s="12" customFormat="1" ht="11.25" customHeight="1">
      <c r="A155" s="893" t="s">
        <v>20</v>
      </c>
      <c r="B155" s="102" t="s">
        <v>1018</v>
      </c>
      <c r="C155" s="102" t="s">
        <v>11</v>
      </c>
      <c r="D155" s="657">
        <v>6240</v>
      </c>
      <c r="E155" s="662">
        <f t="shared" si="33"/>
        <v>3270</v>
      </c>
      <c r="F155" s="662">
        <f t="shared" si="34"/>
        <v>3270</v>
      </c>
      <c r="G155" s="662">
        <f t="shared" si="35"/>
        <v>0</v>
      </c>
      <c r="H155" s="662">
        <f t="shared" si="36"/>
        <v>3270</v>
      </c>
      <c r="I155" s="662">
        <f t="shared" si="37"/>
        <v>3270</v>
      </c>
      <c r="J155" s="662"/>
      <c r="K155" s="662"/>
      <c r="L155" s="662">
        <v>3270</v>
      </c>
      <c r="M155" s="662">
        <f t="shared" si="38"/>
        <v>0</v>
      </c>
      <c r="N155" s="662"/>
      <c r="O155" s="662"/>
      <c r="P155" s="662"/>
      <c r="Q155" s="682"/>
    </row>
    <row r="156" spans="1:17" s="12" customFormat="1" ht="11.25" customHeight="1">
      <c r="A156" s="882"/>
      <c r="B156" s="102" t="s">
        <v>103</v>
      </c>
      <c r="C156" s="102" t="s">
        <v>988</v>
      </c>
      <c r="D156" s="657">
        <v>674</v>
      </c>
      <c r="E156" s="662">
        <f t="shared" si="33"/>
        <v>445.08</v>
      </c>
      <c r="F156" s="662">
        <f t="shared" si="34"/>
        <v>0</v>
      </c>
      <c r="G156" s="662">
        <f t="shared" si="35"/>
        <v>445.08</v>
      </c>
      <c r="H156" s="662">
        <f t="shared" si="36"/>
        <v>445.08</v>
      </c>
      <c r="I156" s="662">
        <f t="shared" si="37"/>
        <v>0</v>
      </c>
      <c r="J156" s="662"/>
      <c r="K156" s="662"/>
      <c r="L156" s="662"/>
      <c r="M156" s="662">
        <f t="shared" si="38"/>
        <v>445.08</v>
      </c>
      <c r="N156" s="662"/>
      <c r="O156" s="662"/>
      <c r="P156" s="662"/>
      <c r="Q156" s="682">
        <v>445.08</v>
      </c>
    </row>
    <row r="157" spans="1:17" s="12" customFormat="1" ht="11.25" customHeight="1">
      <c r="A157" s="882"/>
      <c r="B157" s="102" t="s">
        <v>103</v>
      </c>
      <c r="C157" s="102" t="s">
        <v>989</v>
      </c>
      <c r="D157" s="657">
        <v>119</v>
      </c>
      <c r="E157" s="662">
        <f t="shared" si="33"/>
        <v>78.54</v>
      </c>
      <c r="F157" s="662">
        <f t="shared" si="34"/>
        <v>78.54</v>
      </c>
      <c r="G157" s="662">
        <f t="shared" si="35"/>
        <v>0</v>
      </c>
      <c r="H157" s="662">
        <f t="shared" si="36"/>
        <v>78.54</v>
      </c>
      <c r="I157" s="662">
        <f t="shared" si="37"/>
        <v>78.54</v>
      </c>
      <c r="J157" s="662"/>
      <c r="K157" s="662"/>
      <c r="L157" s="662">
        <v>78.54</v>
      </c>
      <c r="M157" s="662">
        <f t="shared" si="38"/>
        <v>0</v>
      </c>
      <c r="N157" s="662"/>
      <c r="O157" s="662"/>
      <c r="P157" s="662"/>
      <c r="Q157" s="682"/>
    </row>
    <row r="158" spans="1:17" s="12" customFormat="1" ht="11.25" customHeight="1">
      <c r="A158" s="882"/>
      <c r="B158" s="102" t="s">
        <v>16</v>
      </c>
      <c r="C158" s="102" t="s">
        <v>14</v>
      </c>
      <c r="D158" s="657">
        <v>3988</v>
      </c>
      <c r="E158" s="662">
        <f t="shared" si="33"/>
        <v>912.46</v>
      </c>
      <c r="F158" s="662">
        <f t="shared" si="34"/>
        <v>0</v>
      </c>
      <c r="G158" s="662">
        <f t="shared" si="35"/>
        <v>912.46</v>
      </c>
      <c r="H158" s="662">
        <f t="shared" si="36"/>
        <v>912.46</v>
      </c>
      <c r="I158" s="662">
        <f t="shared" si="37"/>
        <v>0</v>
      </c>
      <c r="J158" s="662"/>
      <c r="K158" s="662"/>
      <c r="L158" s="662"/>
      <c r="M158" s="662">
        <f t="shared" si="38"/>
        <v>912.46</v>
      </c>
      <c r="N158" s="662"/>
      <c r="O158" s="662"/>
      <c r="P158" s="662"/>
      <c r="Q158" s="682">
        <v>912.46</v>
      </c>
    </row>
    <row r="159" spans="1:17" s="12" customFormat="1" ht="11.25" customHeight="1">
      <c r="A159" s="882"/>
      <c r="B159" s="102" t="s">
        <v>16</v>
      </c>
      <c r="C159" s="102" t="s">
        <v>15</v>
      </c>
      <c r="D159" s="657">
        <v>704</v>
      </c>
      <c r="E159" s="662">
        <f t="shared" si="33"/>
        <v>161.02</v>
      </c>
      <c r="F159" s="662">
        <f t="shared" si="34"/>
        <v>161.02</v>
      </c>
      <c r="G159" s="662">
        <f t="shared" si="35"/>
        <v>0</v>
      </c>
      <c r="H159" s="662">
        <f t="shared" si="36"/>
        <v>161.02</v>
      </c>
      <c r="I159" s="662">
        <f t="shared" si="37"/>
        <v>161.02</v>
      </c>
      <c r="J159" s="662"/>
      <c r="K159" s="662"/>
      <c r="L159" s="662">
        <v>161.02</v>
      </c>
      <c r="M159" s="662">
        <f t="shared" si="38"/>
        <v>0</v>
      </c>
      <c r="N159" s="662"/>
      <c r="O159" s="662"/>
      <c r="P159" s="662"/>
      <c r="Q159" s="682"/>
    </row>
    <row r="160" spans="1:17" s="12" customFormat="1" ht="11.25" customHeight="1">
      <c r="A160" s="882"/>
      <c r="B160" s="102" t="s">
        <v>246</v>
      </c>
      <c r="C160" s="102" t="s">
        <v>990</v>
      </c>
      <c r="D160" s="657">
        <v>71417</v>
      </c>
      <c r="E160" s="662">
        <f t="shared" si="33"/>
        <v>41719.31</v>
      </c>
      <c r="F160" s="662">
        <f t="shared" si="34"/>
        <v>0</v>
      </c>
      <c r="G160" s="662">
        <f t="shared" si="35"/>
        <v>41719.31</v>
      </c>
      <c r="H160" s="662">
        <f t="shared" si="36"/>
        <v>41719.31</v>
      </c>
      <c r="I160" s="662">
        <f t="shared" si="37"/>
        <v>0</v>
      </c>
      <c r="J160" s="662"/>
      <c r="K160" s="662"/>
      <c r="L160" s="662"/>
      <c r="M160" s="662">
        <f t="shared" si="38"/>
        <v>41719.31</v>
      </c>
      <c r="N160" s="662"/>
      <c r="O160" s="662"/>
      <c r="P160" s="662"/>
      <c r="Q160" s="682">
        <v>41719.31</v>
      </c>
    </row>
    <row r="161" spans="1:17" s="12" customFormat="1" ht="11.25" customHeight="1">
      <c r="A161" s="882"/>
      <c r="B161" s="102" t="s">
        <v>246</v>
      </c>
      <c r="C161" s="102" t="s">
        <v>12</v>
      </c>
      <c r="D161" s="657">
        <v>12603</v>
      </c>
      <c r="E161" s="662">
        <f t="shared" si="33"/>
        <v>7362.21</v>
      </c>
      <c r="F161" s="662">
        <f t="shared" si="34"/>
        <v>7362.21</v>
      </c>
      <c r="G161" s="662">
        <f t="shared" si="35"/>
        <v>0</v>
      </c>
      <c r="H161" s="662">
        <f t="shared" si="36"/>
        <v>7362.21</v>
      </c>
      <c r="I161" s="662">
        <f t="shared" si="37"/>
        <v>7362.21</v>
      </c>
      <c r="J161" s="662"/>
      <c r="K161" s="662"/>
      <c r="L161" s="662">
        <v>7362.21</v>
      </c>
      <c r="M161" s="662">
        <f t="shared" si="38"/>
        <v>0</v>
      </c>
      <c r="N161" s="662"/>
      <c r="O161" s="662"/>
      <c r="P161" s="662"/>
      <c r="Q161" s="682"/>
    </row>
    <row r="162" spans="1:17" s="12" customFormat="1" ht="11.25" customHeight="1">
      <c r="A162" s="882"/>
      <c r="B162" s="102" t="s">
        <v>413</v>
      </c>
      <c r="C162" s="102" t="s">
        <v>944</v>
      </c>
      <c r="D162" s="657">
        <v>48</v>
      </c>
      <c r="E162" s="662">
        <f t="shared" si="33"/>
        <v>22.78</v>
      </c>
      <c r="F162" s="662">
        <f t="shared" si="34"/>
        <v>0</v>
      </c>
      <c r="G162" s="662">
        <f t="shared" si="35"/>
        <v>22.78</v>
      </c>
      <c r="H162" s="662">
        <f t="shared" si="36"/>
        <v>22.78</v>
      </c>
      <c r="I162" s="662">
        <f t="shared" si="37"/>
        <v>0</v>
      </c>
      <c r="J162" s="662"/>
      <c r="K162" s="662"/>
      <c r="L162" s="662"/>
      <c r="M162" s="662">
        <f t="shared" si="38"/>
        <v>22.78</v>
      </c>
      <c r="N162" s="662"/>
      <c r="O162" s="662"/>
      <c r="P162" s="662"/>
      <c r="Q162" s="682">
        <v>22.78</v>
      </c>
    </row>
    <row r="163" spans="1:17" s="12" customFormat="1" ht="11.25" customHeight="1">
      <c r="A163" s="882"/>
      <c r="B163" s="102" t="s">
        <v>413</v>
      </c>
      <c r="C163" s="102" t="s">
        <v>13</v>
      </c>
      <c r="D163" s="657">
        <v>8</v>
      </c>
      <c r="E163" s="662">
        <f t="shared" si="33"/>
        <v>4.02</v>
      </c>
      <c r="F163" s="662">
        <f t="shared" si="34"/>
        <v>4.02</v>
      </c>
      <c r="G163" s="662">
        <f t="shared" si="35"/>
        <v>0</v>
      </c>
      <c r="H163" s="662">
        <f t="shared" si="36"/>
        <v>4.02</v>
      </c>
      <c r="I163" s="662">
        <f t="shared" si="37"/>
        <v>4.02</v>
      </c>
      <c r="J163" s="662"/>
      <c r="K163" s="662"/>
      <c r="L163" s="662">
        <v>4.02</v>
      </c>
      <c r="M163" s="662">
        <f t="shared" si="38"/>
        <v>0</v>
      </c>
      <c r="N163" s="662"/>
      <c r="O163" s="662"/>
      <c r="P163" s="662"/>
      <c r="Q163" s="682"/>
    </row>
    <row r="164" spans="1:17" s="12" customFormat="1" ht="11.25" customHeight="1">
      <c r="A164" s="882"/>
      <c r="B164" s="102" t="s">
        <v>414</v>
      </c>
      <c r="C164" s="102" t="s">
        <v>1030</v>
      </c>
      <c r="D164" s="657">
        <v>5011</v>
      </c>
      <c r="E164" s="662">
        <f t="shared" si="33"/>
        <v>253.3</v>
      </c>
      <c r="F164" s="662">
        <f t="shared" si="34"/>
        <v>0</v>
      </c>
      <c r="G164" s="662">
        <f t="shared" si="35"/>
        <v>253.3</v>
      </c>
      <c r="H164" s="662">
        <f t="shared" si="36"/>
        <v>253.3</v>
      </c>
      <c r="I164" s="662">
        <f t="shared" si="37"/>
        <v>0</v>
      </c>
      <c r="J164" s="662"/>
      <c r="K164" s="662"/>
      <c r="L164" s="662"/>
      <c r="M164" s="662">
        <f t="shared" si="38"/>
        <v>253.3</v>
      </c>
      <c r="N164" s="662"/>
      <c r="O164" s="662"/>
      <c r="P164" s="662"/>
      <c r="Q164" s="682">
        <v>253.3</v>
      </c>
    </row>
    <row r="165" spans="1:17" s="12" customFormat="1" ht="11.25" customHeight="1">
      <c r="A165" s="892"/>
      <c r="B165" s="102" t="s">
        <v>414</v>
      </c>
      <c r="C165" s="102" t="s">
        <v>880</v>
      </c>
      <c r="D165" s="657">
        <v>884</v>
      </c>
      <c r="E165" s="662">
        <f t="shared" si="33"/>
        <v>44.7</v>
      </c>
      <c r="F165" s="662">
        <f t="shared" si="34"/>
        <v>44.7</v>
      </c>
      <c r="G165" s="662">
        <f t="shared" si="35"/>
        <v>0</v>
      </c>
      <c r="H165" s="662">
        <f t="shared" si="36"/>
        <v>44.7</v>
      </c>
      <c r="I165" s="662">
        <f t="shared" si="37"/>
        <v>44.7</v>
      </c>
      <c r="J165" s="662"/>
      <c r="K165" s="662"/>
      <c r="L165" s="662">
        <v>44.7</v>
      </c>
      <c r="M165" s="662">
        <f t="shared" si="38"/>
        <v>0</v>
      </c>
      <c r="N165" s="662"/>
      <c r="O165" s="662"/>
      <c r="P165" s="662"/>
      <c r="Q165" s="682"/>
    </row>
    <row r="166" spans="1:17" s="12" customFormat="1" ht="11.25" customHeight="1">
      <c r="A166" s="891"/>
      <c r="B166" s="1067" t="s">
        <v>203</v>
      </c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7"/>
      <c r="N166" s="1067"/>
      <c r="O166" s="1067"/>
      <c r="P166" s="1067"/>
      <c r="Q166" s="1068"/>
    </row>
    <row r="167" spans="1:17" s="12" customFormat="1" ht="11.25" customHeight="1">
      <c r="A167" s="882"/>
      <c r="B167" s="1034" t="s">
        <v>212</v>
      </c>
      <c r="C167" s="1035"/>
      <c r="D167" s="1035"/>
      <c r="E167" s="1035"/>
      <c r="F167" s="1035"/>
      <c r="G167" s="1035"/>
      <c r="H167" s="1035"/>
      <c r="I167" s="1035"/>
      <c r="J167" s="1035"/>
      <c r="K167" s="1035"/>
      <c r="L167" s="1035"/>
      <c r="M167" s="1035"/>
      <c r="N167" s="1035"/>
      <c r="O167" s="1035"/>
      <c r="P167" s="1035"/>
      <c r="Q167" s="1036"/>
    </row>
    <row r="168" spans="1:17" s="12" customFormat="1" ht="11.25" customHeight="1">
      <c r="A168" s="882"/>
      <c r="B168" s="1043" t="s">
        <v>21</v>
      </c>
      <c r="C168" s="1044"/>
      <c r="D168" s="1044"/>
      <c r="E168" s="1044"/>
      <c r="F168" s="1044"/>
      <c r="G168" s="1044"/>
      <c r="H168" s="1044"/>
      <c r="I168" s="1044"/>
      <c r="J168" s="1044"/>
      <c r="K168" s="1044"/>
      <c r="L168" s="1044"/>
      <c r="M168" s="1044"/>
      <c r="N168" s="1044"/>
      <c r="O168" s="1044"/>
      <c r="P168" s="1044"/>
      <c r="Q168" s="1045"/>
    </row>
    <row r="169" spans="1:17" s="12" customFormat="1" ht="11.25" customHeight="1">
      <c r="A169" s="882"/>
      <c r="B169" s="1043" t="s">
        <v>22</v>
      </c>
      <c r="C169" s="1044"/>
      <c r="D169" s="1044"/>
      <c r="E169" s="1044"/>
      <c r="F169" s="1044"/>
      <c r="G169" s="1044"/>
      <c r="H169" s="1044"/>
      <c r="I169" s="1044"/>
      <c r="J169" s="1044"/>
      <c r="K169" s="1044"/>
      <c r="L169" s="1044"/>
      <c r="M169" s="1044"/>
      <c r="N169" s="1044"/>
      <c r="O169" s="1044"/>
      <c r="P169" s="1044"/>
      <c r="Q169" s="1045"/>
    </row>
    <row r="170" spans="1:17" s="12" customFormat="1" ht="11.25" customHeight="1">
      <c r="A170" s="882"/>
      <c r="B170" s="772" t="s">
        <v>631</v>
      </c>
      <c r="C170" s="751" t="s">
        <v>215</v>
      </c>
      <c r="D170" s="895">
        <f>D171</f>
        <v>164411</v>
      </c>
      <c r="E170" s="896">
        <f>E171</f>
        <v>99085.58</v>
      </c>
      <c r="F170" s="896">
        <f aca="true" t="shared" si="39" ref="F170:Q170">F171</f>
        <v>16599.86</v>
      </c>
      <c r="G170" s="896">
        <f t="shared" si="39"/>
        <v>82485.72</v>
      </c>
      <c r="H170" s="896">
        <f t="shared" si="39"/>
        <v>99085.58</v>
      </c>
      <c r="I170" s="896">
        <f t="shared" si="39"/>
        <v>16599.86</v>
      </c>
      <c r="J170" s="896">
        <f t="shared" si="39"/>
        <v>0</v>
      </c>
      <c r="K170" s="896">
        <f t="shared" si="39"/>
        <v>0</v>
      </c>
      <c r="L170" s="896">
        <f t="shared" si="39"/>
        <v>16599.86</v>
      </c>
      <c r="M170" s="896">
        <f t="shared" si="39"/>
        <v>82485.72</v>
      </c>
      <c r="N170" s="896">
        <f t="shared" si="39"/>
        <v>0</v>
      </c>
      <c r="O170" s="896">
        <f t="shared" si="39"/>
        <v>0</v>
      </c>
      <c r="P170" s="896">
        <f t="shared" si="39"/>
        <v>0</v>
      </c>
      <c r="Q170" s="903">
        <f t="shared" si="39"/>
        <v>82485.72</v>
      </c>
    </row>
    <row r="171" spans="1:17" s="12" customFormat="1" ht="11.25" customHeight="1">
      <c r="A171" s="882"/>
      <c r="B171" s="751" t="s">
        <v>200</v>
      </c>
      <c r="C171" s="751"/>
      <c r="D171" s="888">
        <f>SUM(D172:D187)</f>
        <v>164411</v>
      </c>
      <c r="E171" s="771">
        <f>SUM(E172:E187)</f>
        <v>99085.58</v>
      </c>
      <c r="F171" s="771">
        <f aca="true" t="shared" si="40" ref="F171:Q171">SUM(F172:F187)</f>
        <v>16599.86</v>
      </c>
      <c r="G171" s="771">
        <f t="shared" si="40"/>
        <v>82485.72</v>
      </c>
      <c r="H171" s="771">
        <f t="shared" si="40"/>
        <v>99085.58</v>
      </c>
      <c r="I171" s="771">
        <f t="shared" si="40"/>
        <v>16599.86</v>
      </c>
      <c r="J171" s="771">
        <f t="shared" si="40"/>
        <v>0</v>
      </c>
      <c r="K171" s="771">
        <f t="shared" si="40"/>
        <v>0</v>
      </c>
      <c r="L171" s="771">
        <f t="shared" si="40"/>
        <v>16599.86</v>
      </c>
      <c r="M171" s="771">
        <f t="shared" si="40"/>
        <v>82485.72</v>
      </c>
      <c r="N171" s="771">
        <f t="shared" si="40"/>
        <v>0</v>
      </c>
      <c r="O171" s="771">
        <f t="shared" si="40"/>
        <v>0</v>
      </c>
      <c r="P171" s="771">
        <f t="shared" si="40"/>
        <v>0</v>
      </c>
      <c r="Q171" s="774">
        <f t="shared" si="40"/>
        <v>82485.72</v>
      </c>
    </row>
    <row r="172" spans="1:17" s="12" customFormat="1" ht="11.25" customHeight="1">
      <c r="A172" s="882"/>
      <c r="B172" s="102" t="s">
        <v>225</v>
      </c>
      <c r="C172" s="897" t="s">
        <v>1011</v>
      </c>
      <c r="D172" s="657">
        <v>4046</v>
      </c>
      <c r="E172" s="662">
        <f>F172+G172</f>
        <v>2099.91</v>
      </c>
      <c r="F172" s="662">
        <f>I172</f>
        <v>0</v>
      </c>
      <c r="G172" s="662">
        <f>M172</f>
        <v>2099.91</v>
      </c>
      <c r="H172" s="662">
        <f>I172+M172</f>
        <v>2099.91</v>
      </c>
      <c r="I172" s="662">
        <f>L172</f>
        <v>0</v>
      </c>
      <c r="J172" s="662"/>
      <c r="K172" s="662"/>
      <c r="L172" s="662"/>
      <c r="M172" s="662">
        <f>Q172</f>
        <v>2099.91</v>
      </c>
      <c r="N172" s="662"/>
      <c r="O172" s="662"/>
      <c r="P172" s="662"/>
      <c r="Q172" s="682">
        <v>2099.91</v>
      </c>
    </row>
    <row r="173" spans="1:17" s="12" customFormat="1" ht="11.25" customHeight="1">
      <c r="A173" s="882"/>
      <c r="B173" s="102" t="s">
        <v>225</v>
      </c>
      <c r="C173" s="102" t="s">
        <v>9</v>
      </c>
      <c r="D173" s="657">
        <v>107</v>
      </c>
      <c r="E173" s="662">
        <f aca="true" t="shared" si="41" ref="E173:E187">F173+G173</f>
        <v>55.62</v>
      </c>
      <c r="F173" s="662">
        <f aca="true" t="shared" si="42" ref="F173:F187">I173</f>
        <v>55.62</v>
      </c>
      <c r="G173" s="662">
        <f aca="true" t="shared" si="43" ref="G173:G187">M173</f>
        <v>0</v>
      </c>
      <c r="H173" s="662">
        <f aca="true" t="shared" si="44" ref="H173:H187">I173+M173</f>
        <v>55.62</v>
      </c>
      <c r="I173" s="662">
        <f aca="true" t="shared" si="45" ref="I173:I187">L173</f>
        <v>55.62</v>
      </c>
      <c r="J173" s="662"/>
      <c r="K173" s="662"/>
      <c r="L173" s="662">
        <v>55.62</v>
      </c>
      <c r="M173" s="662">
        <f aca="true" t="shared" si="46" ref="M173:M187">Q173</f>
        <v>0</v>
      </c>
      <c r="N173" s="662"/>
      <c r="O173" s="662"/>
      <c r="P173" s="662"/>
      <c r="Q173" s="682"/>
    </row>
    <row r="174" spans="1:17" s="12" customFormat="1" ht="11.25" customHeight="1">
      <c r="A174" s="882"/>
      <c r="B174" s="102" t="s">
        <v>101</v>
      </c>
      <c r="C174" s="102" t="s">
        <v>1012</v>
      </c>
      <c r="D174" s="657">
        <v>657</v>
      </c>
      <c r="E174" s="662">
        <f t="shared" si="41"/>
        <v>342.84</v>
      </c>
      <c r="F174" s="662">
        <f t="shared" si="42"/>
        <v>0</v>
      </c>
      <c r="G174" s="662">
        <f t="shared" si="43"/>
        <v>342.84</v>
      </c>
      <c r="H174" s="662">
        <f t="shared" si="44"/>
        <v>342.84</v>
      </c>
      <c r="I174" s="662">
        <f t="shared" si="45"/>
        <v>0</v>
      </c>
      <c r="J174" s="662"/>
      <c r="K174" s="662"/>
      <c r="L174" s="662"/>
      <c r="M174" s="662">
        <f t="shared" si="46"/>
        <v>342.84</v>
      </c>
      <c r="N174" s="662"/>
      <c r="O174" s="662"/>
      <c r="P174" s="662"/>
      <c r="Q174" s="682">
        <v>342.84</v>
      </c>
    </row>
    <row r="175" spans="1:17" s="12" customFormat="1" ht="11.25" customHeight="1">
      <c r="A175" s="882"/>
      <c r="B175" s="102" t="s">
        <v>101</v>
      </c>
      <c r="C175" s="102" t="s">
        <v>10</v>
      </c>
      <c r="D175" s="657">
        <v>17</v>
      </c>
      <c r="E175" s="662">
        <f t="shared" si="41"/>
        <v>9.09</v>
      </c>
      <c r="F175" s="662">
        <f t="shared" si="42"/>
        <v>9.09</v>
      </c>
      <c r="G175" s="662">
        <f t="shared" si="43"/>
        <v>0</v>
      </c>
      <c r="H175" s="662">
        <f t="shared" si="44"/>
        <v>9.09</v>
      </c>
      <c r="I175" s="662">
        <f t="shared" si="45"/>
        <v>9.09</v>
      </c>
      <c r="J175" s="662"/>
      <c r="K175" s="662"/>
      <c r="L175" s="662">
        <v>9.09</v>
      </c>
      <c r="M175" s="662">
        <f t="shared" si="46"/>
        <v>0</v>
      </c>
      <c r="N175" s="662"/>
      <c r="O175" s="662"/>
      <c r="P175" s="662"/>
      <c r="Q175" s="682"/>
    </row>
    <row r="176" spans="1:17" s="12" customFormat="1" ht="11.25" customHeight="1">
      <c r="A176" s="882"/>
      <c r="B176" s="102" t="s">
        <v>1018</v>
      </c>
      <c r="C176" s="102" t="s">
        <v>1013</v>
      </c>
      <c r="D176" s="657">
        <v>83929</v>
      </c>
      <c r="E176" s="662">
        <f t="shared" si="41"/>
        <v>39148.2</v>
      </c>
      <c r="F176" s="662">
        <f t="shared" si="42"/>
        <v>0</v>
      </c>
      <c r="G176" s="662">
        <f t="shared" si="43"/>
        <v>39148.2</v>
      </c>
      <c r="H176" s="662">
        <f t="shared" si="44"/>
        <v>39148.2</v>
      </c>
      <c r="I176" s="662">
        <f t="shared" si="45"/>
        <v>0</v>
      </c>
      <c r="J176" s="662"/>
      <c r="K176" s="662"/>
      <c r="L176" s="662"/>
      <c r="M176" s="662">
        <f t="shared" si="46"/>
        <v>39148.2</v>
      </c>
      <c r="N176" s="662"/>
      <c r="O176" s="662"/>
      <c r="P176" s="662"/>
      <c r="Q176" s="682">
        <v>39148.2</v>
      </c>
    </row>
    <row r="177" spans="1:17" s="12" customFormat="1" ht="11.25" customHeight="1">
      <c r="A177" s="893" t="s">
        <v>23</v>
      </c>
      <c r="B177" s="102" t="s">
        <v>1018</v>
      </c>
      <c r="C177" s="102" t="s">
        <v>11</v>
      </c>
      <c r="D177" s="657">
        <v>2223</v>
      </c>
      <c r="E177" s="662">
        <f t="shared" si="41"/>
        <v>1036.76</v>
      </c>
      <c r="F177" s="662">
        <f t="shared" si="42"/>
        <v>1036.76</v>
      </c>
      <c r="G177" s="662">
        <f t="shared" si="43"/>
        <v>0</v>
      </c>
      <c r="H177" s="662">
        <f t="shared" si="44"/>
        <v>1036.76</v>
      </c>
      <c r="I177" s="662">
        <f t="shared" si="45"/>
        <v>1036.76</v>
      </c>
      <c r="J177" s="662"/>
      <c r="K177" s="662"/>
      <c r="L177" s="662">
        <v>1036.76</v>
      </c>
      <c r="M177" s="662">
        <f t="shared" si="46"/>
        <v>0</v>
      </c>
      <c r="N177" s="662"/>
      <c r="O177" s="662"/>
      <c r="P177" s="662"/>
      <c r="Q177" s="682"/>
    </row>
    <row r="178" spans="1:17" s="12" customFormat="1" ht="11.25" customHeight="1">
      <c r="A178" s="882"/>
      <c r="B178" s="102" t="s">
        <v>103</v>
      </c>
      <c r="C178" s="102" t="s">
        <v>988</v>
      </c>
      <c r="D178" s="657">
        <v>6247</v>
      </c>
      <c r="E178" s="662">
        <f t="shared" si="41"/>
        <v>3830.6</v>
      </c>
      <c r="F178" s="662">
        <f t="shared" si="42"/>
        <v>0</v>
      </c>
      <c r="G178" s="662">
        <f t="shared" si="43"/>
        <v>3830.6</v>
      </c>
      <c r="H178" s="662">
        <f t="shared" si="44"/>
        <v>3830.6</v>
      </c>
      <c r="I178" s="662">
        <f t="shared" si="45"/>
        <v>0</v>
      </c>
      <c r="J178" s="662"/>
      <c r="K178" s="662"/>
      <c r="L178" s="662"/>
      <c r="M178" s="662">
        <f t="shared" si="46"/>
        <v>3830.6</v>
      </c>
      <c r="N178" s="662"/>
      <c r="O178" s="662"/>
      <c r="P178" s="662"/>
      <c r="Q178" s="682">
        <v>3830.6</v>
      </c>
    </row>
    <row r="179" spans="1:17" s="12" customFormat="1" ht="11.25" customHeight="1">
      <c r="A179" s="882"/>
      <c r="B179" s="102" t="s">
        <v>103</v>
      </c>
      <c r="C179" s="102" t="s">
        <v>989</v>
      </c>
      <c r="D179" s="657">
        <v>5015</v>
      </c>
      <c r="E179" s="662">
        <f t="shared" si="41"/>
        <v>4936.46</v>
      </c>
      <c r="F179" s="662">
        <f t="shared" si="42"/>
        <v>4936.46</v>
      </c>
      <c r="G179" s="662">
        <f t="shared" si="43"/>
        <v>0</v>
      </c>
      <c r="H179" s="662">
        <f t="shared" si="44"/>
        <v>4936.46</v>
      </c>
      <c r="I179" s="662">
        <f t="shared" si="45"/>
        <v>4936.46</v>
      </c>
      <c r="J179" s="662"/>
      <c r="K179" s="662"/>
      <c r="L179" s="662">
        <v>4936.46</v>
      </c>
      <c r="M179" s="662">
        <f t="shared" si="46"/>
        <v>0</v>
      </c>
      <c r="N179" s="662"/>
      <c r="O179" s="662"/>
      <c r="P179" s="662"/>
      <c r="Q179" s="682"/>
    </row>
    <row r="180" spans="1:17" s="12" customFormat="1" ht="11.25" customHeight="1">
      <c r="A180" s="882"/>
      <c r="B180" s="102" t="s">
        <v>16</v>
      </c>
      <c r="C180" s="102" t="s">
        <v>14</v>
      </c>
      <c r="D180" s="657">
        <v>27697</v>
      </c>
      <c r="E180" s="662">
        <f t="shared" si="41"/>
        <v>27690.45</v>
      </c>
      <c r="F180" s="662">
        <f t="shared" si="42"/>
        <v>0</v>
      </c>
      <c r="G180" s="662">
        <f t="shared" si="43"/>
        <v>27690.45</v>
      </c>
      <c r="H180" s="662">
        <f t="shared" si="44"/>
        <v>27690.45</v>
      </c>
      <c r="I180" s="662">
        <f t="shared" si="45"/>
        <v>0</v>
      </c>
      <c r="J180" s="662"/>
      <c r="K180" s="662"/>
      <c r="L180" s="662"/>
      <c r="M180" s="662">
        <f t="shared" si="46"/>
        <v>27690.45</v>
      </c>
      <c r="N180" s="662"/>
      <c r="O180" s="662"/>
      <c r="P180" s="662"/>
      <c r="Q180" s="682">
        <v>27690.45</v>
      </c>
    </row>
    <row r="181" spans="1:17" s="12" customFormat="1" ht="11.25" customHeight="1">
      <c r="A181" s="882"/>
      <c r="B181" s="102" t="s">
        <v>16</v>
      </c>
      <c r="C181" s="102" t="s">
        <v>15</v>
      </c>
      <c r="D181" s="657">
        <v>733</v>
      </c>
      <c r="E181" s="662">
        <f t="shared" si="41"/>
        <v>733.33</v>
      </c>
      <c r="F181" s="662">
        <f t="shared" si="42"/>
        <v>733.33</v>
      </c>
      <c r="G181" s="662">
        <f t="shared" si="43"/>
        <v>0</v>
      </c>
      <c r="H181" s="662">
        <f t="shared" si="44"/>
        <v>733.33</v>
      </c>
      <c r="I181" s="662">
        <f t="shared" si="45"/>
        <v>733.33</v>
      </c>
      <c r="J181" s="662"/>
      <c r="K181" s="662"/>
      <c r="L181" s="662">
        <v>733.33</v>
      </c>
      <c r="M181" s="662">
        <f t="shared" si="46"/>
        <v>0</v>
      </c>
      <c r="N181" s="662"/>
      <c r="O181" s="662"/>
      <c r="P181" s="662"/>
      <c r="Q181" s="682"/>
    </row>
    <row r="182" spans="1:17" s="12" customFormat="1" ht="11.25" customHeight="1">
      <c r="A182" s="882"/>
      <c r="B182" s="102" t="s">
        <v>246</v>
      </c>
      <c r="C182" s="102" t="s">
        <v>990</v>
      </c>
      <c r="D182" s="657">
        <v>13712</v>
      </c>
      <c r="E182" s="662">
        <f t="shared" si="41"/>
        <v>7441.12</v>
      </c>
      <c r="F182" s="662">
        <f t="shared" si="42"/>
        <v>0</v>
      </c>
      <c r="G182" s="662">
        <f t="shared" si="43"/>
        <v>7441.12</v>
      </c>
      <c r="H182" s="662">
        <f t="shared" si="44"/>
        <v>7441.12</v>
      </c>
      <c r="I182" s="662">
        <f t="shared" si="45"/>
        <v>0</v>
      </c>
      <c r="J182" s="662"/>
      <c r="K182" s="662"/>
      <c r="L182" s="662"/>
      <c r="M182" s="662">
        <f t="shared" si="46"/>
        <v>7441.12</v>
      </c>
      <c r="N182" s="662"/>
      <c r="O182" s="662"/>
      <c r="P182" s="662"/>
      <c r="Q182" s="682">
        <v>7441.12</v>
      </c>
    </row>
    <row r="183" spans="1:17" s="12" customFormat="1" ht="11.25" customHeight="1">
      <c r="A183" s="882"/>
      <c r="B183" s="102" t="s">
        <v>246</v>
      </c>
      <c r="C183" s="102" t="s">
        <v>12</v>
      </c>
      <c r="D183" s="657">
        <v>16893</v>
      </c>
      <c r="E183" s="662">
        <f t="shared" si="41"/>
        <v>9571.1</v>
      </c>
      <c r="F183" s="662">
        <f t="shared" si="42"/>
        <v>9571.1</v>
      </c>
      <c r="G183" s="662">
        <f t="shared" si="43"/>
        <v>0</v>
      </c>
      <c r="H183" s="662">
        <f t="shared" si="44"/>
        <v>9571.1</v>
      </c>
      <c r="I183" s="662">
        <f t="shared" si="45"/>
        <v>9571.1</v>
      </c>
      <c r="J183" s="662"/>
      <c r="K183" s="662"/>
      <c r="L183" s="662">
        <v>9571.1</v>
      </c>
      <c r="M183" s="662">
        <f t="shared" si="46"/>
        <v>0</v>
      </c>
      <c r="N183" s="662"/>
      <c r="O183" s="662"/>
      <c r="P183" s="662"/>
      <c r="Q183" s="682"/>
    </row>
    <row r="184" spans="1:17" s="12" customFormat="1" ht="11.25" customHeight="1">
      <c r="A184" s="882"/>
      <c r="B184" s="102" t="s">
        <v>413</v>
      </c>
      <c r="C184" s="102" t="s">
        <v>944</v>
      </c>
      <c r="D184" s="657">
        <v>38</v>
      </c>
      <c r="E184" s="662">
        <f t="shared" si="41"/>
        <v>25.13</v>
      </c>
      <c r="F184" s="662">
        <f t="shared" si="42"/>
        <v>0</v>
      </c>
      <c r="G184" s="662">
        <f t="shared" si="43"/>
        <v>25.13</v>
      </c>
      <c r="H184" s="662">
        <f t="shared" si="44"/>
        <v>25.13</v>
      </c>
      <c r="I184" s="662">
        <f t="shared" si="45"/>
        <v>0</v>
      </c>
      <c r="J184" s="662"/>
      <c r="K184" s="662"/>
      <c r="L184" s="662"/>
      <c r="M184" s="662">
        <f t="shared" si="46"/>
        <v>25.13</v>
      </c>
      <c r="N184" s="662"/>
      <c r="O184" s="662"/>
      <c r="P184" s="662"/>
      <c r="Q184" s="682">
        <v>25.13</v>
      </c>
    </row>
    <row r="185" spans="1:17" s="12" customFormat="1" ht="11.25" customHeight="1">
      <c r="A185" s="882"/>
      <c r="B185" s="102" t="s">
        <v>413</v>
      </c>
      <c r="C185" s="102" t="s">
        <v>13</v>
      </c>
      <c r="D185" s="657">
        <v>417</v>
      </c>
      <c r="E185" s="662">
        <f t="shared" si="41"/>
        <v>206.99</v>
      </c>
      <c r="F185" s="662">
        <f t="shared" si="42"/>
        <v>206.99</v>
      </c>
      <c r="G185" s="662">
        <f t="shared" si="43"/>
        <v>0</v>
      </c>
      <c r="H185" s="662">
        <f t="shared" si="44"/>
        <v>206.99</v>
      </c>
      <c r="I185" s="662">
        <f t="shared" si="45"/>
        <v>206.99</v>
      </c>
      <c r="J185" s="662"/>
      <c r="K185" s="662"/>
      <c r="L185" s="662">
        <v>206.99</v>
      </c>
      <c r="M185" s="662">
        <f t="shared" si="46"/>
        <v>0</v>
      </c>
      <c r="N185" s="662"/>
      <c r="O185" s="662"/>
      <c r="P185" s="662"/>
      <c r="Q185" s="682"/>
    </row>
    <row r="186" spans="1:17" s="12" customFormat="1" ht="11.25" customHeight="1">
      <c r="A186" s="882"/>
      <c r="B186" s="102" t="s">
        <v>414</v>
      </c>
      <c r="C186" s="102" t="s">
        <v>1030</v>
      </c>
      <c r="D186" s="657">
        <v>2611</v>
      </c>
      <c r="E186" s="662">
        <f t="shared" si="41"/>
        <v>1907.47</v>
      </c>
      <c r="F186" s="662">
        <f t="shared" si="42"/>
        <v>0</v>
      </c>
      <c r="G186" s="662">
        <f t="shared" si="43"/>
        <v>1907.47</v>
      </c>
      <c r="H186" s="662">
        <f t="shared" si="44"/>
        <v>1907.47</v>
      </c>
      <c r="I186" s="662">
        <f t="shared" si="45"/>
        <v>0</v>
      </c>
      <c r="J186" s="662"/>
      <c r="K186" s="662"/>
      <c r="L186" s="662"/>
      <c r="M186" s="662">
        <f t="shared" si="46"/>
        <v>1907.47</v>
      </c>
      <c r="N186" s="662"/>
      <c r="O186" s="662"/>
      <c r="P186" s="662"/>
      <c r="Q186" s="682">
        <v>1907.47</v>
      </c>
    </row>
    <row r="187" spans="1:17" s="12" customFormat="1" ht="11.25" customHeight="1" thickBot="1">
      <c r="A187" s="892"/>
      <c r="B187" s="102" t="s">
        <v>414</v>
      </c>
      <c r="C187" s="102" t="s">
        <v>880</v>
      </c>
      <c r="D187" s="657">
        <v>69</v>
      </c>
      <c r="E187" s="662">
        <f t="shared" si="41"/>
        <v>50.51</v>
      </c>
      <c r="F187" s="662">
        <f t="shared" si="42"/>
        <v>50.51</v>
      </c>
      <c r="G187" s="662">
        <f t="shared" si="43"/>
        <v>0</v>
      </c>
      <c r="H187" s="662">
        <f t="shared" si="44"/>
        <v>50.51</v>
      </c>
      <c r="I187" s="662">
        <f t="shared" si="45"/>
        <v>50.51</v>
      </c>
      <c r="J187" s="662"/>
      <c r="K187" s="662"/>
      <c r="L187" s="662">
        <v>50.51</v>
      </c>
      <c r="M187" s="662">
        <f t="shared" si="46"/>
        <v>0</v>
      </c>
      <c r="N187" s="662"/>
      <c r="O187" s="662"/>
      <c r="P187" s="662"/>
      <c r="Q187" s="682"/>
    </row>
    <row r="188" spans="1:17" s="12" customFormat="1" ht="11.25" customHeight="1">
      <c r="A188" s="1059" t="s">
        <v>574</v>
      </c>
      <c r="B188" s="1062" t="s">
        <v>622</v>
      </c>
      <c r="C188" s="1062" t="s">
        <v>192</v>
      </c>
      <c r="D188" s="1062" t="s">
        <v>67</v>
      </c>
      <c r="E188" s="1062" t="s">
        <v>68</v>
      </c>
      <c r="F188" s="1063" t="s">
        <v>1001</v>
      </c>
      <c r="G188" s="1064"/>
      <c r="H188" s="1063" t="s">
        <v>1002</v>
      </c>
      <c r="I188" s="1065"/>
      <c r="J188" s="1065"/>
      <c r="K188" s="1065"/>
      <c r="L188" s="1065"/>
      <c r="M188" s="1065"/>
      <c r="N188" s="1065"/>
      <c r="O188" s="1065"/>
      <c r="P188" s="1065"/>
      <c r="Q188" s="1066"/>
    </row>
    <row r="189" spans="1:17" s="12" customFormat="1" ht="11.25" customHeight="1">
      <c r="A189" s="1060"/>
      <c r="B189" s="1050"/>
      <c r="C189" s="1050"/>
      <c r="D189" s="1050"/>
      <c r="E189" s="1050"/>
      <c r="F189" s="1049" t="s">
        <v>308</v>
      </c>
      <c r="G189" s="1049" t="s">
        <v>623</v>
      </c>
      <c r="H189" s="1046" t="s">
        <v>883</v>
      </c>
      <c r="I189" s="1047"/>
      <c r="J189" s="1047"/>
      <c r="K189" s="1047"/>
      <c r="L189" s="1047"/>
      <c r="M189" s="1047"/>
      <c r="N189" s="1047"/>
      <c r="O189" s="1047"/>
      <c r="P189" s="1047"/>
      <c r="Q189" s="1048"/>
    </row>
    <row r="190" spans="1:17" s="12" customFormat="1" ht="11.25" customHeight="1">
      <c r="A190" s="1060"/>
      <c r="B190" s="1050"/>
      <c r="C190" s="1050"/>
      <c r="D190" s="1050"/>
      <c r="E190" s="1050"/>
      <c r="F190" s="1050"/>
      <c r="G190" s="1050"/>
      <c r="H190" s="1049" t="s">
        <v>211</v>
      </c>
      <c r="I190" s="766" t="s">
        <v>474</v>
      </c>
      <c r="J190" s="767"/>
      <c r="K190" s="767"/>
      <c r="L190" s="767"/>
      <c r="M190" s="767"/>
      <c r="N190" s="767"/>
      <c r="O190" s="767"/>
      <c r="P190" s="767"/>
      <c r="Q190" s="768"/>
    </row>
    <row r="191" spans="1:17" s="12" customFormat="1" ht="11.25" customHeight="1">
      <c r="A191" s="1060"/>
      <c r="B191" s="1050"/>
      <c r="C191" s="1050"/>
      <c r="D191" s="1050"/>
      <c r="E191" s="1050"/>
      <c r="F191" s="1050"/>
      <c r="G191" s="1050"/>
      <c r="H191" s="1050"/>
      <c r="I191" s="1046" t="s">
        <v>624</v>
      </c>
      <c r="J191" s="1047"/>
      <c r="K191" s="1047"/>
      <c r="L191" s="1052"/>
      <c r="M191" s="1053" t="s">
        <v>623</v>
      </c>
      <c r="N191" s="1054"/>
      <c r="O191" s="1054"/>
      <c r="P191" s="1054"/>
      <c r="Q191" s="1055"/>
    </row>
    <row r="192" spans="1:17" s="12" customFormat="1" ht="11.25" customHeight="1">
      <c r="A192" s="1060"/>
      <c r="B192" s="1050"/>
      <c r="C192" s="1050"/>
      <c r="D192" s="1050"/>
      <c r="E192" s="1050"/>
      <c r="F192" s="1050"/>
      <c r="G192" s="1050"/>
      <c r="H192" s="1050"/>
      <c r="I192" s="1049" t="s">
        <v>209</v>
      </c>
      <c r="J192" s="1056" t="s">
        <v>625</v>
      </c>
      <c r="K192" s="1057"/>
      <c r="L192" s="1058"/>
      <c r="M192" s="1049" t="s">
        <v>210</v>
      </c>
      <c r="N192" s="1053" t="s">
        <v>625</v>
      </c>
      <c r="O192" s="1054"/>
      <c r="P192" s="1054"/>
      <c r="Q192" s="1055"/>
    </row>
    <row r="193" spans="1:17" s="12" customFormat="1" ht="43.5" customHeight="1">
      <c r="A193" s="1061"/>
      <c r="B193" s="1051"/>
      <c r="C193" s="1051"/>
      <c r="D193" s="1051"/>
      <c r="E193" s="1051"/>
      <c r="F193" s="1051"/>
      <c r="G193" s="1051"/>
      <c r="H193" s="1051"/>
      <c r="I193" s="1051"/>
      <c r="J193" s="769" t="s">
        <v>626</v>
      </c>
      <c r="K193" s="769" t="s">
        <v>627</v>
      </c>
      <c r="L193" s="769" t="s">
        <v>628</v>
      </c>
      <c r="M193" s="1051"/>
      <c r="N193" s="769" t="s">
        <v>629</v>
      </c>
      <c r="O193" s="769" t="s">
        <v>626</v>
      </c>
      <c r="P193" s="769" t="s">
        <v>627</v>
      </c>
      <c r="Q193" s="770" t="s">
        <v>628</v>
      </c>
    </row>
    <row r="194" spans="1:17" s="12" customFormat="1" ht="11.25" customHeight="1">
      <c r="A194" s="746">
        <v>1</v>
      </c>
      <c r="B194" s="652">
        <v>2</v>
      </c>
      <c r="C194" s="652">
        <v>3</v>
      </c>
      <c r="D194" s="652">
        <v>4</v>
      </c>
      <c r="E194" s="652">
        <v>5</v>
      </c>
      <c r="F194" s="652">
        <v>6</v>
      </c>
      <c r="G194" s="652">
        <v>7</v>
      </c>
      <c r="H194" s="652">
        <v>8</v>
      </c>
      <c r="I194" s="652">
        <v>9</v>
      </c>
      <c r="J194" s="652">
        <v>10</v>
      </c>
      <c r="K194" s="652">
        <v>11</v>
      </c>
      <c r="L194" s="652">
        <v>12</v>
      </c>
      <c r="M194" s="652">
        <v>13</v>
      </c>
      <c r="N194" s="652">
        <v>14</v>
      </c>
      <c r="O194" s="652">
        <v>15</v>
      </c>
      <c r="P194" s="652">
        <v>16</v>
      </c>
      <c r="Q194" s="747">
        <v>17</v>
      </c>
    </row>
    <row r="195" spans="1:17" s="12" customFormat="1" ht="11.25" customHeight="1">
      <c r="A195" s="891"/>
      <c r="B195" s="1067" t="s">
        <v>203</v>
      </c>
      <c r="C195" s="1067"/>
      <c r="D195" s="1067"/>
      <c r="E195" s="1067"/>
      <c r="F195" s="1067"/>
      <c r="G195" s="1067"/>
      <c r="H195" s="1067"/>
      <c r="I195" s="1067"/>
      <c r="J195" s="1067"/>
      <c r="K195" s="1067"/>
      <c r="L195" s="1067"/>
      <c r="M195" s="1067"/>
      <c r="N195" s="1067"/>
      <c r="O195" s="1067"/>
      <c r="P195" s="1067"/>
      <c r="Q195" s="1068"/>
    </row>
    <row r="196" spans="1:17" s="12" customFormat="1" ht="11.25" customHeight="1">
      <c r="A196" s="882"/>
      <c r="B196" s="1034" t="s">
        <v>24</v>
      </c>
      <c r="C196" s="1035"/>
      <c r="D196" s="1035"/>
      <c r="E196" s="1035"/>
      <c r="F196" s="1035"/>
      <c r="G196" s="1035"/>
      <c r="H196" s="1035"/>
      <c r="I196" s="1035"/>
      <c r="J196" s="1035"/>
      <c r="K196" s="1035"/>
      <c r="L196" s="1035"/>
      <c r="M196" s="1035"/>
      <c r="N196" s="1035"/>
      <c r="O196" s="1035"/>
      <c r="P196" s="1035"/>
      <c r="Q196" s="1036"/>
    </row>
    <row r="197" spans="1:17" s="12" customFormat="1" ht="11.25" customHeight="1">
      <c r="A197" s="882"/>
      <c r="B197" s="1043" t="s">
        <v>25</v>
      </c>
      <c r="C197" s="1044"/>
      <c r="D197" s="1044"/>
      <c r="E197" s="1044"/>
      <c r="F197" s="1044"/>
      <c r="G197" s="1044"/>
      <c r="H197" s="1044"/>
      <c r="I197" s="1044"/>
      <c r="J197" s="1044"/>
      <c r="K197" s="1044"/>
      <c r="L197" s="1044"/>
      <c r="M197" s="1044"/>
      <c r="N197" s="1044"/>
      <c r="O197" s="1044"/>
      <c r="P197" s="1044"/>
      <c r="Q197" s="1045"/>
    </row>
    <row r="198" spans="1:17" s="12" customFormat="1" ht="11.25" customHeight="1">
      <c r="A198" s="882"/>
      <c r="B198" s="1043" t="s">
        <v>27</v>
      </c>
      <c r="C198" s="1044"/>
      <c r="D198" s="1044"/>
      <c r="E198" s="1044"/>
      <c r="F198" s="1044"/>
      <c r="G198" s="1044"/>
      <c r="H198" s="1044"/>
      <c r="I198" s="1044"/>
      <c r="J198" s="1044"/>
      <c r="K198" s="1044"/>
      <c r="L198" s="1044"/>
      <c r="M198" s="1044"/>
      <c r="N198" s="1044"/>
      <c r="O198" s="1044"/>
      <c r="P198" s="1044"/>
      <c r="Q198" s="1045"/>
    </row>
    <row r="199" spans="1:17" s="12" customFormat="1" ht="11.25" customHeight="1">
      <c r="A199" s="882"/>
      <c r="B199" s="1043" t="s">
        <v>26</v>
      </c>
      <c r="C199" s="1044"/>
      <c r="D199" s="1044"/>
      <c r="E199" s="1044"/>
      <c r="F199" s="1044"/>
      <c r="G199" s="1044"/>
      <c r="H199" s="1044"/>
      <c r="I199" s="1044"/>
      <c r="J199" s="1044"/>
      <c r="K199" s="1044"/>
      <c r="L199" s="1044"/>
      <c r="M199" s="1044"/>
      <c r="N199" s="1044"/>
      <c r="O199" s="1044"/>
      <c r="P199" s="1044"/>
      <c r="Q199" s="1045"/>
    </row>
    <row r="200" spans="1:17" s="12" customFormat="1" ht="11.25" customHeight="1">
      <c r="A200" s="882"/>
      <c r="B200" s="772" t="s">
        <v>631</v>
      </c>
      <c r="C200" s="751" t="s">
        <v>215</v>
      </c>
      <c r="D200" s="895">
        <f>D201</f>
        <v>44200</v>
      </c>
      <c r="E200" s="896">
        <f>E201</f>
        <v>15988.769999999999</v>
      </c>
      <c r="F200" s="896"/>
      <c r="G200" s="896"/>
      <c r="H200" s="896"/>
      <c r="I200" s="896"/>
      <c r="J200" s="896"/>
      <c r="K200" s="896"/>
      <c r="L200" s="896"/>
      <c r="M200" s="896"/>
      <c r="N200" s="896"/>
      <c r="O200" s="896"/>
      <c r="P200" s="896"/>
      <c r="Q200" s="903"/>
    </row>
    <row r="201" spans="1:17" s="12" customFormat="1" ht="11.25" customHeight="1">
      <c r="A201" s="882"/>
      <c r="B201" s="751" t="s">
        <v>200</v>
      </c>
      <c r="C201" s="751"/>
      <c r="D201" s="888">
        <f>SUM(D202:D215)</f>
        <v>44200</v>
      </c>
      <c r="E201" s="771">
        <f>SUM(E202:E215)</f>
        <v>15988.769999999999</v>
      </c>
      <c r="F201" s="771">
        <f aca="true" t="shared" si="47" ref="F201:Q201">SUM(F202:F215)</f>
        <v>2398.3300000000004</v>
      </c>
      <c r="G201" s="771">
        <f t="shared" si="47"/>
        <v>13590.439999999999</v>
      </c>
      <c r="H201" s="771">
        <f t="shared" si="47"/>
        <v>15988.769999999999</v>
      </c>
      <c r="I201" s="771">
        <f t="shared" si="47"/>
        <v>2398.3300000000004</v>
      </c>
      <c r="J201" s="771">
        <f t="shared" si="47"/>
        <v>0</v>
      </c>
      <c r="K201" s="771">
        <f t="shared" si="47"/>
        <v>0</v>
      </c>
      <c r="L201" s="771">
        <f t="shared" si="47"/>
        <v>2398.3300000000004</v>
      </c>
      <c r="M201" s="771">
        <f t="shared" si="47"/>
        <v>13590.439999999999</v>
      </c>
      <c r="N201" s="771">
        <f t="shared" si="47"/>
        <v>0</v>
      </c>
      <c r="O201" s="771">
        <f t="shared" si="47"/>
        <v>0</v>
      </c>
      <c r="P201" s="771">
        <f t="shared" si="47"/>
        <v>0</v>
      </c>
      <c r="Q201" s="774">
        <f t="shared" si="47"/>
        <v>13590.439999999999</v>
      </c>
    </row>
    <row r="202" spans="1:17" s="12" customFormat="1" ht="11.25" customHeight="1">
      <c r="A202" s="882"/>
      <c r="B202" s="102" t="s">
        <v>225</v>
      </c>
      <c r="C202" s="897" t="s">
        <v>1011</v>
      </c>
      <c r="D202" s="657">
        <v>3830</v>
      </c>
      <c r="E202" s="662">
        <f>F202+G202</f>
        <v>2734.21</v>
      </c>
      <c r="F202" s="662">
        <f>I202</f>
        <v>0</v>
      </c>
      <c r="G202" s="662">
        <f>M202</f>
        <v>2734.21</v>
      </c>
      <c r="H202" s="662">
        <f>I202+M202</f>
        <v>2734.21</v>
      </c>
      <c r="I202" s="662">
        <f>L202</f>
        <v>0</v>
      </c>
      <c r="J202" s="662"/>
      <c r="K202" s="662"/>
      <c r="L202" s="662"/>
      <c r="M202" s="662">
        <f>Q202</f>
        <v>2734.21</v>
      </c>
      <c r="N202" s="662"/>
      <c r="O202" s="662"/>
      <c r="P202" s="662"/>
      <c r="Q202" s="682">
        <v>2734.21</v>
      </c>
    </row>
    <row r="203" spans="1:17" s="12" customFormat="1" ht="11.25" customHeight="1">
      <c r="A203" s="882"/>
      <c r="B203" s="102" t="s">
        <v>225</v>
      </c>
      <c r="C203" s="102" t="s">
        <v>9</v>
      </c>
      <c r="D203" s="657">
        <v>674</v>
      </c>
      <c r="E203" s="662">
        <f aca="true" t="shared" si="48" ref="E203:E215">F203+G203</f>
        <v>481.57</v>
      </c>
      <c r="F203" s="662">
        <f aca="true" t="shared" si="49" ref="F203:F215">I203</f>
        <v>481.57</v>
      </c>
      <c r="G203" s="662">
        <f aca="true" t="shared" si="50" ref="G203:G215">M203</f>
        <v>0</v>
      </c>
      <c r="H203" s="662">
        <f aca="true" t="shared" si="51" ref="H203:H215">I203+M203</f>
        <v>481.57</v>
      </c>
      <c r="I203" s="662">
        <f aca="true" t="shared" si="52" ref="I203:I215">L203</f>
        <v>481.57</v>
      </c>
      <c r="J203" s="662"/>
      <c r="K203" s="662"/>
      <c r="L203" s="662">
        <v>481.57</v>
      </c>
      <c r="M203" s="662">
        <f aca="true" t="shared" si="53" ref="M203:M215">Q203</f>
        <v>0</v>
      </c>
      <c r="N203" s="662"/>
      <c r="O203" s="662"/>
      <c r="P203" s="662"/>
      <c r="Q203" s="682"/>
    </row>
    <row r="204" spans="1:17" s="12" customFormat="1" ht="11.25" customHeight="1">
      <c r="A204" s="882"/>
      <c r="B204" s="102" t="s">
        <v>101</v>
      </c>
      <c r="C204" s="102" t="s">
        <v>1012</v>
      </c>
      <c r="D204" s="657">
        <v>612</v>
      </c>
      <c r="E204" s="662">
        <f t="shared" si="48"/>
        <v>263.85</v>
      </c>
      <c r="F204" s="662">
        <f t="shared" si="49"/>
        <v>0</v>
      </c>
      <c r="G204" s="662">
        <f t="shared" si="50"/>
        <v>263.85</v>
      </c>
      <c r="H204" s="662">
        <f t="shared" si="51"/>
        <v>263.85</v>
      </c>
      <c r="I204" s="662">
        <f t="shared" si="52"/>
        <v>0</v>
      </c>
      <c r="J204" s="662"/>
      <c r="K204" s="662"/>
      <c r="L204" s="662"/>
      <c r="M204" s="662">
        <f t="shared" si="53"/>
        <v>263.85</v>
      </c>
      <c r="N204" s="662"/>
      <c r="O204" s="662"/>
      <c r="P204" s="662"/>
      <c r="Q204" s="682">
        <v>263.85</v>
      </c>
    </row>
    <row r="205" spans="1:17" s="12" customFormat="1" ht="11.25" customHeight="1">
      <c r="A205" s="882"/>
      <c r="B205" s="102" t="s">
        <v>101</v>
      </c>
      <c r="C205" s="102" t="s">
        <v>10</v>
      </c>
      <c r="D205" s="657">
        <v>108</v>
      </c>
      <c r="E205" s="662">
        <f t="shared" si="48"/>
        <v>46.57</v>
      </c>
      <c r="F205" s="662">
        <f t="shared" si="49"/>
        <v>46.57</v>
      </c>
      <c r="G205" s="662">
        <f t="shared" si="50"/>
        <v>0</v>
      </c>
      <c r="H205" s="662">
        <f t="shared" si="51"/>
        <v>46.57</v>
      </c>
      <c r="I205" s="662">
        <f t="shared" si="52"/>
        <v>46.57</v>
      </c>
      <c r="J205" s="662"/>
      <c r="K205" s="662"/>
      <c r="L205" s="662">
        <v>46.57</v>
      </c>
      <c r="M205" s="662">
        <f t="shared" si="53"/>
        <v>0</v>
      </c>
      <c r="N205" s="662"/>
      <c r="O205" s="662"/>
      <c r="P205" s="662"/>
      <c r="Q205" s="682"/>
    </row>
    <row r="206" spans="1:17" s="12" customFormat="1" ht="11.25" customHeight="1">
      <c r="A206" s="893" t="s">
        <v>31</v>
      </c>
      <c r="B206" s="102" t="s">
        <v>1018</v>
      </c>
      <c r="C206" s="102" t="s">
        <v>1013</v>
      </c>
      <c r="D206" s="657">
        <v>24968</v>
      </c>
      <c r="E206" s="662">
        <f t="shared" si="48"/>
        <v>9681.83</v>
      </c>
      <c r="F206" s="662">
        <f t="shared" si="49"/>
        <v>0</v>
      </c>
      <c r="G206" s="662">
        <f t="shared" si="50"/>
        <v>9681.83</v>
      </c>
      <c r="H206" s="662">
        <f t="shared" si="51"/>
        <v>9681.83</v>
      </c>
      <c r="I206" s="662">
        <f t="shared" si="52"/>
        <v>0</v>
      </c>
      <c r="J206" s="662"/>
      <c r="K206" s="662"/>
      <c r="L206" s="662"/>
      <c r="M206" s="662">
        <f t="shared" si="53"/>
        <v>9681.83</v>
      </c>
      <c r="N206" s="662"/>
      <c r="O206" s="662"/>
      <c r="P206" s="662"/>
      <c r="Q206" s="682">
        <v>9681.83</v>
      </c>
    </row>
    <row r="207" spans="1:17" s="12" customFormat="1" ht="11.25" customHeight="1">
      <c r="A207" s="882"/>
      <c r="B207" s="102" t="s">
        <v>1018</v>
      </c>
      <c r="C207" s="102" t="s">
        <v>11</v>
      </c>
      <c r="D207" s="657">
        <v>4406</v>
      </c>
      <c r="E207" s="662">
        <f t="shared" si="48"/>
        <v>1709.49</v>
      </c>
      <c r="F207" s="662">
        <f t="shared" si="49"/>
        <v>1709.49</v>
      </c>
      <c r="G207" s="662">
        <f t="shared" si="50"/>
        <v>0</v>
      </c>
      <c r="H207" s="662">
        <f t="shared" si="51"/>
        <v>1709.49</v>
      </c>
      <c r="I207" s="662">
        <f t="shared" si="52"/>
        <v>1709.49</v>
      </c>
      <c r="J207" s="662"/>
      <c r="K207" s="662"/>
      <c r="L207" s="662">
        <v>1709.49</v>
      </c>
      <c r="M207" s="662">
        <f t="shared" si="53"/>
        <v>0</v>
      </c>
      <c r="N207" s="662"/>
      <c r="O207" s="662"/>
      <c r="P207" s="662"/>
      <c r="Q207" s="682"/>
    </row>
    <row r="208" spans="1:17" s="12" customFormat="1" ht="11.25" customHeight="1">
      <c r="A208" s="882"/>
      <c r="B208" s="102" t="s">
        <v>103</v>
      </c>
      <c r="C208" s="102" t="s">
        <v>988</v>
      </c>
      <c r="D208" s="657">
        <v>2040</v>
      </c>
      <c r="E208" s="662">
        <f t="shared" si="48"/>
        <v>650.24</v>
      </c>
      <c r="F208" s="662">
        <f t="shared" si="49"/>
        <v>0</v>
      </c>
      <c r="G208" s="662">
        <f t="shared" si="50"/>
        <v>650.24</v>
      </c>
      <c r="H208" s="662">
        <f t="shared" si="51"/>
        <v>650.24</v>
      </c>
      <c r="I208" s="662">
        <f t="shared" si="52"/>
        <v>0</v>
      </c>
      <c r="J208" s="662"/>
      <c r="K208" s="662"/>
      <c r="L208" s="662"/>
      <c r="M208" s="662">
        <f t="shared" si="53"/>
        <v>650.24</v>
      </c>
      <c r="N208" s="662"/>
      <c r="O208" s="662"/>
      <c r="P208" s="662"/>
      <c r="Q208" s="682">
        <v>650.24</v>
      </c>
    </row>
    <row r="209" spans="1:17" s="12" customFormat="1" ht="11.25" customHeight="1">
      <c r="A209" s="882"/>
      <c r="B209" s="102" t="s">
        <v>103</v>
      </c>
      <c r="C209" s="102" t="s">
        <v>989</v>
      </c>
      <c r="D209" s="657">
        <v>360</v>
      </c>
      <c r="E209" s="662">
        <f t="shared" si="48"/>
        <v>114.76</v>
      </c>
      <c r="F209" s="662">
        <f t="shared" si="49"/>
        <v>114.76</v>
      </c>
      <c r="G209" s="662">
        <f t="shared" si="50"/>
        <v>0</v>
      </c>
      <c r="H209" s="662">
        <f t="shared" si="51"/>
        <v>114.76</v>
      </c>
      <c r="I209" s="662">
        <f t="shared" si="52"/>
        <v>114.76</v>
      </c>
      <c r="J209" s="662"/>
      <c r="K209" s="662"/>
      <c r="L209" s="662">
        <v>114.76</v>
      </c>
      <c r="M209" s="662">
        <f t="shared" si="53"/>
        <v>0</v>
      </c>
      <c r="N209" s="662"/>
      <c r="O209" s="662"/>
      <c r="P209" s="662"/>
      <c r="Q209" s="682"/>
    </row>
    <row r="210" spans="1:17" s="12" customFormat="1" ht="11.25" customHeight="1">
      <c r="A210" s="882"/>
      <c r="B210" s="102" t="s">
        <v>246</v>
      </c>
      <c r="C210" s="102" t="s">
        <v>990</v>
      </c>
      <c r="D210" s="657">
        <v>5184</v>
      </c>
      <c r="E210" s="662">
        <f t="shared" si="48"/>
        <v>91.89</v>
      </c>
      <c r="F210" s="662">
        <f t="shared" si="49"/>
        <v>0</v>
      </c>
      <c r="G210" s="662">
        <f t="shared" si="50"/>
        <v>91.89</v>
      </c>
      <c r="H210" s="662">
        <f t="shared" si="51"/>
        <v>91.89</v>
      </c>
      <c r="I210" s="662">
        <f t="shared" si="52"/>
        <v>0</v>
      </c>
      <c r="J210" s="662"/>
      <c r="K210" s="662"/>
      <c r="L210" s="662"/>
      <c r="M210" s="662">
        <f t="shared" si="53"/>
        <v>91.89</v>
      </c>
      <c r="N210" s="662"/>
      <c r="O210" s="662"/>
      <c r="P210" s="662"/>
      <c r="Q210" s="682">
        <v>91.89</v>
      </c>
    </row>
    <row r="211" spans="1:17" s="12" customFormat="1" ht="11.25" customHeight="1">
      <c r="A211" s="882"/>
      <c r="B211" s="102" t="s">
        <v>246</v>
      </c>
      <c r="C211" s="102" t="s">
        <v>12</v>
      </c>
      <c r="D211" s="657">
        <v>916</v>
      </c>
      <c r="E211" s="662">
        <f t="shared" si="48"/>
        <v>16.21</v>
      </c>
      <c r="F211" s="662">
        <f t="shared" si="49"/>
        <v>16.21</v>
      </c>
      <c r="G211" s="662">
        <f t="shared" si="50"/>
        <v>0</v>
      </c>
      <c r="H211" s="662">
        <f t="shared" si="51"/>
        <v>16.21</v>
      </c>
      <c r="I211" s="662">
        <f t="shared" si="52"/>
        <v>16.21</v>
      </c>
      <c r="J211" s="662"/>
      <c r="K211" s="662"/>
      <c r="L211" s="662">
        <v>16.21</v>
      </c>
      <c r="M211" s="662">
        <f t="shared" si="53"/>
        <v>0</v>
      </c>
      <c r="N211" s="662"/>
      <c r="O211" s="662"/>
      <c r="P211" s="662"/>
      <c r="Q211" s="682"/>
    </row>
    <row r="212" spans="1:17" s="12" customFormat="1" ht="11.25" customHeight="1">
      <c r="A212" s="882"/>
      <c r="B212" s="102" t="s">
        <v>28</v>
      </c>
      <c r="C212" s="102" t="s">
        <v>29</v>
      </c>
      <c r="D212" s="657">
        <v>86</v>
      </c>
      <c r="E212" s="662">
        <f t="shared" si="48"/>
        <v>0</v>
      </c>
      <c r="F212" s="662">
        <f t="shared" si="49"/>
        <v>0</v>
      </c>
      <c r="G212" s="662">
        <f t="shared" si="50"/>
        <v>0</v>
      </c>
      <c r="H212" s="662">
        <f t="shared" si="51"/>
        <v>0</v>
      </c>
      <c r="I212" s="662">
        <f t="shared" si="52"/>
        <v>0</v>
      </c>
      <c r="J212" s="662"/>
      <c r="K212" s="662"/>
      <c r="L212" s="662"/>
      <c r="M212" s="662">
        <f t="shared" si="53"/>
        <v>0</v>
      </c>
      <c r="N212" s="662"/>
      <c r="O212" s="662"/>
      <c r="P212" s="662"/>
      <c r="Q212" s="682">
        <v>0</v>
      </c>
    </row>
    <row r="213" spans="1:17" s="12" customFormat="1" ht="11.25" customHeight="1">
      <c r="A213" s="882"/>
      <c r="B213" s="102" t="s">
        <v>28</v>
      </c>
      <c r="C213" s="102" t="s">
        <v>30</v>
      </c>
      <c r="D213" s="657">
        <v>16</v>
      </c>
      <c r="E213" s="662">
        <f t="shared" si="48"/>
        <v>0</v>
      </c>
      <c r="F213" s="662">
        <f t="shared" si="49"/>
        <v>0</v>
      </c>
      <c r="G213" s="662">
        <f t="shared" si="50"/>
        <v>0</v>
      </c>
      <c r="H213" s="662">
        <f t="shared" si="51"/>
        <v>0</v>
      </c>
      <c r="I213" s="662">
        <f t="shared" si="52"/>
        <v>0</v>
      </c>
      <c r="J213" s="662"/>
      <c r="K213" s="662"/>
      <c r="L213" s="662">
        <v>0</v>
      </c>
      <c r="M213" s="662">
        <f t="shared" si="53"/>
        <v>0</v>
      </c>
      <c r="N213" s="662"/>
      <c r="O213" s="662"/>
      <c r="P213" s="662"/>
      <c r="Q213" s="682"/>
    </row>
    <row r="214" spans="1:17" s="12" customFormat="1" ht="11.25" customHeight="1">
      <c r="A214" s="882"/>
      <c r="B214" s="102" t="s">
        <v>413</v>
      </c>
      <c r="C214" s="102" t="s">
        <v>944</v>
      </c>
      <c r="D214" s="657">
        <v>850</v>
      </c>
      <c r="E214" s="662">
        <f t="shared" si="48"/>
        <v>168.42</v>
      </c>
      <c r="F214" s="662">
        <f t="shared" si="49"/>
        <v>0</v>
      </c>
      <c r="G214" s="662">
        <f t="shared" si="50"/>
        <v>168.42</v>
      </c>
      <c r="H214" s="662">
        <f t="shared" si="51"/>
        <v>168.42</v>
      </c>
      <c r="I214" s="662">
        <f t="shared" si="52"/>
        <v>0</v>
      </c>
      <c r="J214" s="662"/>
      <c r="K214" s="662"/>
      <c r="L214" s="662"/>
      <c r="M214" s="662">
        <f t="shared" si="53"/>
        <v>168.42</v>
      </c>
      <c r="N214" s="662"/>
      <c r="O214" s="662"/>
      <c r="P214" s="662"/>
      <c r="Q214" s="682">
        <v>168.42</v>
      </c>
    </row>
    <row r="215" spans="1:17" s="12" customFormat="1" ht="11.25" customHeight="1">
      <c r="A215" s="892"/>
      <c r="B215" s="102" t="s">
        <v>413</v>
      </c>
      <c r="C215" s="102" t="s">
        <v>13</v>
      </c>
      <c r="D215" s="657">
        <v>150</v>
      </c>
      <c r="E215" s="662">
        <f t="shared" si="48"/>
        <v>29.73</v>
      </c>
      <c r="F215" s="662">
        <f t="shared" si="49"/>
        <v>29.73</v>
      </c>
      <c r="G215" s="662">
        <f t="shared" si="50"/>
        <v>0</v>
      </c>
      <c r="H215" s="662">
        <f t="shared" si="51"/>
        <v>29.73</v>
      </c>
      <c r="I215" s="662">
        <f t="shared" si="52"/>
        <v>29.73</v>
      </c>
      <c r="J215" s="662"/>
      <c r="K215" s="662"/>
      <c r="L215" s="662">
        <v>29.73</v>
      </c>
      <c r="M215" s="662">
        <f t="shared" si="53"/>
        <v>0</v>
      </c>
      <c r="N215" s="662"/>
      <c r="O215" s="662"/>
      <c r="P215" s="662"/>
      <c r="Q215" s="682"/>
    </row>
    <row r="216" spans="1:17" s="12" customFormat="1" ht="11.25" customHeight="1">
      <c r="A216" s="891"/>
      <c r="B216" s="1067" t="s">
        <v>203</v>
      </c>
      <c r="C216" s="1067"/>
      <c r="D216" s="1067"/>
      <c r="E216" s="1067"/>
      <c r="F216" s="1067"/>
      <c r="G216" s="1067"/>
      <c r="H216" s="1067"/>
      <c r="I216" s="1067"/>
      <c r="J216" s="1067"/>
      <c r="K216" s="1067"/>
      <c r="L216" s="1067"/>
      <c r="M216" s="1067"/>
      <c r="N216" s="1067"/>
      <c r="O216" s="1067"/>
      <c r="P216" s="1067"/>
      <c r="Q216" s="1068"/>
    </row>
    <row r="217" spans="1:17" s="12" customFormat="1" ht="11.25" customHeight="1">
      <c r="A217" s="882"/>
      <c r="B217" s="1034" t="s">
        <v>212</v>
      </c>
      <c r="C217" s="1035"/>
      <c r="D217" s="1035"/>
      <c r="E217" s="1035"/>
      <c r="F217" s="1035"/>
      <c r="G217" s="1035"/>
      <c r="H217" s="1035"/>
      <c r="I217" s="1035"/>
      <c r="J217" s="1035"/>
      <c r="K217" s="1035"/>
      <c r="L217" s="1035"/>
      <c r="M217" s="1035"/>
      <c r="N217" s="1035"/>
      <c r="O217" s="1035"/>
      <c r="P217" s="1035"/>
      <c r="Q217" s="1036"/>
    </row>
    <row r="218" spans="1:17" s="12" customFormat="1" ht="11.25" customHeight="1">
      <c r="A218" s="882"/>
      <c r="B218" s="1043" t="s">
        <v>32</v>
      </c>
      <c r="C218" s="1044"/>
      <c r="D218" s="1044"/>
      <c r="E218" s="1044"/>
      <c r="F218" s="1044"/>
      <c r="G218" s="1044"/>
      <c r="H218" s="1044"/>
      <c r="I218" s="1044"/>
      <c r="J218" s="1044"/>
      <c r="K218" s="1044"/>
      <c r="L218" s="1044"/>
      <c r="M218" s="1044"/>
      <c r="N218" s="1044"/>
      <c r="O218" s="1044"/>
      <c r="P218" s="1044"/>
      <c r="Q218" s="1045"/>
    </row>
    <row r="219" spans="1:17" s="12" customFormat="1" ht="11.25" customHeight="1">
      <c r="A219" s="882"/>
      <c r="B219" s="1043" t="s">
        <v>450</v>
      </c>
      <c r="C219" s="1044"/>
      <c r="D219" s="1044"/>
      <c r="E219" s="1044"/>
      <c r="F219" s="1044"/>
      <c r="G219" s="1044"/>
      <c r="H219" s="1044"/>
      <c r="I219" s="1044"/>
      <c r="J219" s="1044"/>
      <c r="K219" s="1044"/>
      <c r="L219" s="1044"/>
      <c r="M219" s="1044"/>
      <c r="N219" s="1044"/>
      <c r="O219" s="1044"/>
      <c r="P219" s="1044"/>
      <c r="Q219" s="1045"/>
    </row>
    <row r="220" spans="1:17" s="12" customFormat="1" ht="11.25" customHeight="1">
      <c r="A220" s="882"/>
      <c r="B220" s="772" t="s">
        <v>631</v>
      </c>
      <c r="C220" s="751" t="s">
        <v>215</v>
      </c>
      <c r="D220" s="895">
        <f>D221</f>
        <v>36270</v>
      </c>
      <c r="E220" s="896">
        <f>E221</f>
        <v>0</v>
      </c>
      <c r="F220" s="896"/>
      <c r="G220" s="896"/>
      <c r="H220" s="896"/>
      <c r="I220" s="896"/>
      <c r="J220" s="896"/>
      <c r="K220" s="896"/>
      <c r="L220" s="896"/>
      <c r="M220" s="896"/>
      <c r="N220" s="896"/>
      <c r="O220" s="896"/>
      <c r="P220" s="896"/>
      <c r="Q220" s="903"/>
    </row>
    <row r="221" spans="1:17" s="12" customFormat="1" ht="11.25" customHeight="1">
      <c r="A221" s="882"/>
      <c r="B221" s="751" t="s">
        <v>200</v>
      </c>
      <c r="C221" s="751"/>
      <c r="D221" s="888">
        <f>SUM(D222:D235)</f>
        <v>36270</v>
      </c>
      <c r="E221" s="771">
        <f>SUM(E222:E235)</f>
        <v>0</v>
      </c>
      <c r="F221" s="771">
        <f aca="true" t="shared" si="54" ref="F221:Q221">SUM(F222:F235)</f>
        <v>0</v>
      </c>
      <c r="G221" s="771">
        <f t="shared" si="54"/>
        <v>0</v>
      </c>
      <c r="H221" s="771">
        <f t="shared" si="54"/>
        <v>0</v>
      </c>
      <c r="I221" s="771">
        <f t="shared" si="54"/>
        <v>0</v>
      </c>
      <c r="J221" s="771">
        <f t="shared" si="54"/>
        <v>0</v>
      </c>
      <c r="K221" s="771">
        <f t="shared" si="54"/>
        <v>0</v>
      </c>
      <c r="L221" s="771">
        <f t="shared" si="54"/>
        <v>0</v>
      </c>
      <c r="M221" s="771">
        <f t="shared" si="54"/>
        <v>0</v>
      </c>
      <c r="N221" s="771">
        <f t="shared" si="54"/>
        <v>0</v>
      </c>
      <c r="O221" s="771">
        <f t="shared" si="54"/>
        <v>0</v>
      </c>
      <c r="P221" s="771">
        <f t="shared" si="54"/>
        <v>0</v>
      </c>
      <c r="Q221" s="774">
        <f t="shared" si="54"/>
        <v>0</v>
      </c>
    </row>
    <row r="222" spans="1:17" s="12" customFormat="1" ht="11.25" customHeight="1">
      <c r="A222" s="882"/>
      <c r="B222" s="102" t="s">
        <v>225</v>
      </c>
      <c r="C222" s="897" t="s">
        <v>1011</v>
      </c>
      <c r="D222" s="657">
        <v>743</v>
      </c>
      <c r="E222" s="662">
        <f>F222+G222</f>
        <v>0</v>
      </c>
      <c r="F222" s="662">
        <f>I222</f>
        <v>0</v>
      </c>
      <c r="G222" s="662">
        <f>M222</f>
        <v>0</v>
      </c>
      <c r="H222" s="662">
        <f>I222+M222</f>
        <v>0</v>
      </c>
      <c r="I222" s="662">
        <f>L222</f>
        <v>0</v>
      </c>
      <c r="J222" s="662"/>
      <c r="K222" s="662"/>
      <c r="L222" s="662"/>
      <c r="M222" s="662">
        <f>Q222</f>
        <v>0</v>
      </c>
      <c r="N222" s="662"/>
      <c r="O222" s="662"/>
      <c r="P222" s="662"/>
      <c r="Q222" s="682">
        <v>0</v>
      </c>
    </row>
    <row r="223" spans="1:17" s="12" customFormat="1" ht="11.25" customHeight="1">
      <c r="A223" s="882"/>
      <c r="B223" s="102" t="s">
        <v>225</v>
      </c>
      <c r="C223" s="102" t="s">
        <v>9</v>
      </c>
      <c r="D223" s="657">
        <v>131</v>
      </c>
      <c r="E223" s="662">
        <f aca="true" t="shared" si="55" ref="E223:E235">F223+G223</f>
        <v>0</v>
      </c>
      <c r="F223" s="662">
        <f aca="true" t="shared" si="56" ref="F223:F235">I223</f>
        <v>0</v>
      </c>
      <c r="G223" s="662">
        <f aca="true" t="shared" si="57" ref="G223:G235">M223</f>
        <v>0</v>
      </c>
      <c r="H223" s="662">
        <f aca="true" t="shared" si="58" ref="H223:H235">I223+M223</f>
        <v>0</v>
      </c>
      <c r="I223" s="662">
        <f aca="true" t="shared" si="59" ref="I223:I235">L223</f>
        <v>0</v>
      </c>
      <c r="J223" s="662"/>
      <c r="K223" s="662"/>
      <c r="L223" s="662">
        <v>0</v>
      </c>
      <c r="M223" s="662">
        <f aca="true" t="shared" si="60" ref="M223:M235">Q223</f>
        <v>0</v>
      </c>
      <c r="N223" s="662"/>
      <c r="O223" s="662"/>
      <c r="P223" s="662"/>
      <c r="Q223" s="682"/>
    </row>
    <row r="224" spans="1:17" s="12" customFormat="1" ht="11.25" customHeight="1">
      <c r="A224" s="882"/>
      <c r="B224" s="102" t="s">
        <v>101</v>
      </c>
      <c r="C224" s="102" t="s">
        <v>1012</v>
      </c>
      <c r="D224" s="657">
        <v>120</v>
      </c>
      <c r="E224" s="662">
        <f t="shared" si="55"/>
        <v>0</v>
      </c>
      <c r="F224" s="662">
        <f t="shared" si="56"/>
        <v>0</v>
      </c>
      <c r="G224" s="662">
        <f t="shared" si="57"/>
        <v>0</v>
      </c>
      <c r="H224" s="662">
        <f t="shared" si="58"/>
        <v>0</v>
      </c>
      <c r="I224" s="662">
        <f t="shared" si="59"/>
        <v>0</v>
      </c>
      <c r="J224" s="662"/>
      <c r="K224" s="662"/>
      <c r="L224" s="662"/>
      <c r="M224" s="662">
        <f t="shared" si="60"/>
        <v>0</v>
      </c>
      <c r="N224" s="662"/>
      <c r="O224" s="662"/>
      <c r="P224" s="662"/>
      <c r="Q224" s="682">
        <v>0</v>
      </c>
    </row>
    <row r="225" spans="1:17" s="12" customFormat="1" ht="11.25" customHeight="1">
      <c r="A225" s="882"/>
      <c r="B225" s="102" t="s">
        <v>101</v>
      </c>
      <c r="C225" s="102" t="s">
        <v>10</v>
      </c>
      <c r="D225" s="657">
        <v>21</v>
      </c>
      <c r="E225" s="662">
        <f t="shared" si="55"/>
        <v>0</v>
      </c>
      <c r="F225" s="662">
        <f t="shared" si="56"/>
        <v>0</v>
      </c>
      <c r="G225" s="662">
        <f t="shared" si="57"/>
        <v>0</v>
      </c>
      <c r="H225" s="662">
        <f t="shared" si="58"/>
        <v>0</v>
      </c>
      <c r="I225" s="662">
        <f t="shared" si="59"/>
        <v>0</v>
      </c>
      <c r="J225" s="662"/>
      <c r="K225" s="662"/>
      <c r="L225" s="662">
        <v>0</v>
      </c>
      <c r="M225" s="662">
        <f t="shared" si="60"/>
        <v>0</v>
      </c>
      <c r="N225" s="662"/>
      <c r="O225" s="662"/>
      <c r="P225" s="662"/>
      <c r="Q225" s="682"/>
    </row>
    <row r="226" spans="1:17" s="12" customFormat="1" ht="11.25" customHeight="1">
      <c r="A226" s="893" t="s">
        <v>51</v>
      </c>
      <c r="B226" s="102" t="s">
        <v>1018</v>
      </c>
      <c r="C226" s="102" t="s">
        <v>1013</v>
      </c>
      <c r="D226" s="657">
        <v>4917</v>
      </c>
      <c r="E226" s="662">
        <f t="shared" si="55"/>
        <v>0</v>
      </c>
      <c r="F226" s="662">
        <f t="shared" si="56"/>
        <v>0</v>
      </c>
      <c r="G226" s="662">
        <f t="shared" si="57"/>
        <v>0</v>
      </c>
      <c r="H226" s="662">
        <f t="shared" si="58"/>
        <v>0</v>
      </c>
      <c r="I226" s="662">
        <f t="shared" si="59"/>
        <v>0</v>
      </c>
      <c r="J226" s="662"/>
      <c r="K226" s="662"/>
      <c r="L226" s="662"/>
      <c r="M226" s="662">
        <f t="shared" si="60"/>
        <v>0</v>
      </c>
      <c r="N226" s="662"/>
      <c r="O226" s="662"/>
      <c r="P226" s="662"/>
      <c r="Q226" s="682">
        <v>0</v>
      </c>
    </row>
    <row r="227" spans="1:17" s="12" customFormat="1" ht="11.25" customHeight="1">
      <c r="A227" s="882"/>
      <c r="B227" s="102" t="s">
        <v>1018</v>
      </c>
      <c r="C227" s="102" t="s">
        <v>11</v>
      </c>
      <c r="D227" s="657">
        <v>868</v>
      </c>
      <c r="E227" s="662">
        <f t="shared" si="55"/>
        <v>0</v>
      </c>
      <c r="F227" s="662">
        <f t="shared" si="56"/>
        <v>0</v>
      </c>
      <c r="G227" s="662">
        <f t="shared" si="57"/>
        <v>0</v>
      </c>
      <c r="H227" s="662">
        <f t="shared" si="58"/>
        <v>0</v>
      </c>
      <c r="I227" s="662">
        <f t="shared" si="59"/>
        <v>0</v>
      </c>
      <c r="J227" s="662"/>
      <c r="K227" s="662"/>
      <c r="L227" s="662">
        <v>0</v>
      </c>
      <c r="M227" s="662">
        <f t="shared" si="60"/>
        <v>0</v>
      </c>
      <c r="N227" s="662"/>
      <c r="O227" s="662"/>
      <c r="P227" s="662"/>
      <c r="Q227" s="682"/>
    </row>
    <row r="228" spans="1:17" s="12" customFormat="1" ht="11.25" customHeight="1">
      <c r="A228" s="882"/>
      <c r="B228" s="102" t="s">
        <v>103</v>
      </c>
      <c r="C228" s="102" t="s">
        <v>988</v>
      </c>
      <c r="D228" s="657">
        <v>5631</v>
      </c>
      <c r="E228" s="662">
        <f t="shared" si="55"/>
        <v>0</v>
      </c>
      <c r="F228" s="662">
        <f t="shared" si="56"/>
        <v>0</v>
      </c>
      <c r="G228" s="662">
        <f t="shared" si="57"/>
        <v>0</v>
      </c>
      <c r="H228" s="662">
        <f t="shared" si="58"/>
        <v>0</v>
      </c>
      <c r="I228" s="662">
        <f t="shared" si="59"/>
        <v>0</v>
      </c>
      <c r="J228" s="662"/>
      <c r="K228" s="662"/>
      <c r="L228" s="662"/>
      <c r="M228" s="662">
        <f t="shared" si="60"/>
        <v>0</v>
      </c>
      <c r="N228" s="662"/>
      <c r="O228" s="662"/>
      <c r="P228" s="662"/>
      <c r="Q228" s="682">
        <v>0</v>
      </c>
    </row>
    <row r="229" spans="1:17" s="12" customFormat="1" ht="11.25" customHeight="1">
      <c r="A229" s="882"/>
      <c r="B229" s="102" t="s">
        <v>103</v>
      </c>
      <c r="C229" s="102" t="s">
        <v>989</v>
      </c>
      <c r="D229" s="657">
        <v>994</v>
      </c>
      <c r="E229" s="662">
        <f t="shared" si="55"/>
        <v>0</v>
      </c>
      <c r="F229" s="662">
        <f t="shared" si="56"/>
        <v>0</v>
      </c>
      <c r="G229" s="662">
        <f t="shared" si="57"/>
        <v>0</v>
      </c>
      <c r="H229" s="662">
        <f t="shared" si="58"/>
        <v>0</v>
      </c>
      <c r="I229" s="662">
        <f t="shared" si="59"/>
        <v>0</v>
      </c>
      <c r="J229" s="662"/>
      <c r="K229" s="662"/>
      <c r="L229" s="662">
        <v>0</v>
      </c>
      <c r="M229" s="662">
        <f t="shared" si="60"/>
        <v>0</v>
      </c>
      <c r="N229" s="662"/>
      <c r="O229" s="662"/>
      <c r="P229" s="662"/>
      <c r="Q229" s="682"/>
    </row>
    <row r="230" spans="1:17" s="12" customFormat="1" ht="11.25" customHeight="1">
      <c r="A230" s="882"/>
      <c r="B230" s="102" t="s">
        <v>246</v>
      </c>
      <c r="C230" s="102" t="s">
        <v>990</v>
      </c>
      <c r="D230" s="657">
        <v>18725</v>
      </c>
      <c r="E230" s="662">
        <f t="shared" si="55"/>
        <v>0</v>
      </c>
      <c r="F230" s="662">
        <f t="shared" si="56"/>
        <v>0</v>
      </c>
      <c r="G230" s="662">
        <f t="shared" si="57"/>
        <v>0</v>
      </c>
      <c r="H230" s="662">
        <f t="shared" si="58"/>
        <v>0</v>
      </c>
      <c r="I230" s="662">
        <f t="shared" si="59"/>
        <v>0</v>
      </c>
      <c r="J230" s="662"/>
      <c r="K230" s="662"/>
      <c r="L230" s="662"/>
      <c r="M230" s="662">
        <f t="shared" si="60"/>
        <v>0</v>
      </c>
      <c r="N230" s="662"/>
      <c r="O230" s="662"/>
      <c r="P230" s="662"/>
      <c r="Q230" s="682">
        <v>0</v>
      </c>
    </row>
    <row r="231" spans="1:17" s="12" customFormat="1" ht="11.25" customHeight="1">
      <c r="A231" s="882"/>
      <c r="B231" s="102" t="s">
        <v>246</v>
      </c>
      <c r="C231" s="102" t="s">
        <v>12</v>
      </c>
      <c r="D231" s="657">
        <v>3305</v>
      </c>
      <c r="E231" s="662">
        <f t="shared" si="55"/>
        <v>0</v>
      </c>
      <c r="F231" s="662">
        <f t="shared" si="56"/>
        <v>0</v>
      </c>
      <c r="G231" s="662">
        <f t="shared" si="57"/>
        <v>0</v>
      </c>
      <c r="H231" s="662">
        <f t="shared" si="58"/>
        <v>0</v>
      </c>
      <c r="I231" s="662">
        <f t="shared" si="59"/>
        <v>0</v>
      </c>
      <c r="J231" s="662"/>
      <c r="K231" s="662"/>
      <c r="L231" s="662">
        <v>0</v>
      </c>
      <c r="M231" s="662">
        <f t="shared" si="60"/>
        <v>0</v>
      </c>
      <c r="N231" s="662"/>
      <c r="O231" s="662"/>
      <c r="P231" s="662"/>
      <c r="Q231" s="682"/>
    </row>
    <row r="232" spans="1:17" s="12" customFormat="1" ht="11.25" customHeight="1">
      <c r="A232" s="882"/>
      <c r="B232" s="102" t="s">
        <v>413</v>
      </c>
      <c r="C232" s="102" t="s">
        <v>944</v>
      </c>
      <c r="D232" s="657">
        <v>268</v>
      </c>
      <c r="E232" s="662">
        <f t="shared" si="55"/>
        <v>0</v>
      </c>
      <c r="F232" s="662">
        <f t="shared" si="56"/>
        <v>0</v>
      </c>
      <c r="G232" s="662">
        <f t="shared" si="57"/>
        <v>0</v>
      </c>
      <c r="H232" s="662">
        <f t="shared" si="58"/>
        <v>0</v>
      </c>
      <c r="I232" s="662">
        <f t="shared" si="59"/>
        <v>0</v>
      </c>
      <c r="J232" s="662"/>
      <c r="K232" s="662"/>
      <c r="L232" s="662"/>
      <c r="M232" s="662">
        <f t="shared" si="60"/>
        <v>0</v>
      </c>
      <c r="N232" s="662"/>
      <c r="O232" s="662"/>
      <c r="P232" s="662"/>
      <c r="Q232" s="682">
        <v>0</v>
      </c>
    </row>
    <row r="233" spans="1:17" s="12" customFormat="1" ht="11.25" customHeight="1">
      <c r="A233" s="882"/>
      <c r="B233" s="102" t="s">
        <v>413</v>
      </c>
      <c r="C233" s="102" t="s">
        <v>13</v>
      </c>
      <c r="D233" s="657">
        <v>47</v>
      </c>
      <c r="E233" s="662">
        <f t="shared" si="55"/>
        <v>0</v>
      </c>
      <c r="F233" s="662">
        <f t="shared" si="56"/>
        <v>0</v>
      </c>
      <c r="G233" s="662">
        <f t="shared" si="57"/>
        <v>0</v>
      </c>
      <c r="H233" s="662">
        <f t="shared" si="58"/>
        <v>0</v>
      </c>
      <c r="I233" s="662">
        <f t="shared" si="59"/>
        <v>0</v>
      </c>
      <c r="J233" s="662"/>
      <c r="K233" s="662"/>
      <c r="L233" s="662">
        <v>0</v>
      </c>
      <c r="M233" s="662">
        <f t="shared" si="60"/>
        <v>0</v>
      </c>
      <c r="N233" s="662"/>
      <c r="O233" s="662"/>
      <c r="P233" s="662"/>
      <c r="Q233" s="682"/>
    </row>
    <row r="234" spans="1:17" s="12" customFormat="1" ht="11.25" customHeight="1">
      <c r="A234" s="882"/>
      <c r="B234" s="102" t="s">
        <v>414</v>
      </c>
      <c r="C234" s="102" t="s">
        <v>1030</v>
      </c>
      <c r="D234" s="657">
        <v>425</v>
      </c>
      <c r="E234" s="662">
        <f t="shared" si="55"/>
        <v>0</v>
      </c>
      <c r="F234" s="662">
        <f t="shared" si="56"/>
        <v>0</v>
      </c>
      <c r="G234" s="662">
        <f t="shared" si="57"/>
        <v>0</v>
      </c>
      <c r="H234" s="662">
        <f t="shared" si="58"/>
        <v>0</v>
      </c>
      <c r="I234" s="662">
        <f t="shared" si="59"/>
        <v>0</v>
      </c>
      <c r="J234" s="662"/>
      <c r="K234" s="662"/>
      <c r="L234" s="662"/>
      <c r="M234" s="662">
        <f t="shared" si="60"/>
        <v>0</v>
      </c>
      <c r="N234" s="662"/>
      <c r="O234" s="662"/>
      <c r="P234" s="662"/>
      <c r="Q234" s="682">
        <v>0</v>
      </c>
    </row>
    <row r="235" spans="1:17" s="12" customFormat="1" ht="11.25" customHeight="1">
      <c r="A235" s="892"/>
      <c r="B235" s="102" t="s">
        <v>414</v>
      </c>
      <c r="C235" s="102" t="s">
        <v>880</v>
      </c>
      <c r="D235" s="657">
        <v>75</v>
      </c>
      <c r="E235" s="662">
        <f t="shared" si="55"/>
        <v>0</v>
      </c>
      <c r="F235" s="662">
        <f t="shared" si="56"/>
        <v>0</v>
      </c>
      <c r="G235" s="662">
        <f t="shared" si="57"/>
        <v>0</v>
      </c>
      <c r="H235" s="662">
        <f t="shared" si="58"/>
        <v>0</v>
      </c>
      <c r="I235" s="662">
        <f t="shared" si="59"/>
        <v>0</v>
      </c>
      <c r="J235" s="662"/>
      <c r="K235" s="662"/>
      <c r="L235" s="662">
        <v>0</v>
      </c>
      <c r="M235" s="662">
        <f t="shared" si="60"/>
        <v>0</v>
      </c>
      <c r="N235" s="662"/>
      <c r="O235" s="662"/>
      <c r="P235" s="662"/>
      <c r="Q235" s="682"/>
    </row>
    <row r="236" spans="1:17" s="12" customFormat="1" ht="11.25" customHeight="1">
      <c r="A236" s="891"/>
      <c r="B236" s="1067" t="s">
        <v>203</v>
      </c>
      <c r="C236" s="1067"/>
      <c r="D236" s="1067"/>
      <c r="E236" s="1067"/>
      <c r="F236" s="1067"/>
      <c r="G236" s="1067"/>
      <c r="H236" s="1067"/>
      <c r="I236" s="1067"/>
      <c r="J236" s="1067"/>
      <c r="K236" s="1067"/>
      <c r="L236" s="1067"/>
      <c r="M236" s="1067"/>
      <c r="N236" s="1067"/>
      <c r="O236" s="1067"/>
      <c r="P236" s="1067"/>
      <c r="Q236" s="1068"/>
    </row>
    <row r="237" spans="1:17" s="12" customFormat="1" ht="11.25" customHeight="1">
      <c r="A237" s="882"/>
      <c r="B237" s="1034" t="s">
        <v>33</v>
      </c>
      <c r="C237" s="1035"/>
      <c r="D237" s="1035"/>
      <c r="E237" s="1035"/>
      <c r="F237" s="1035"/>
      <c r="G237" s="1035"/>
      <c r="H237" s="1035"/>
      <c r="I237" s="1035"/>
      <c r="J237" s="1035"/>
      <c r="K237" s="1035"/>
      <c r="L237" s="1035"/>
      <c r="M237" s="1035"/>
      <c r="N237" s="1035"/>
      <c r="O237" s="1035"/>
      <c r="P237" s="1035"/>
      <c r="Q237" s="1036"/>
    </row>
    <row r="238" spans="1:17" s="12" customFormat="1" ht="11.25" customHeight="1">
      <c r="A238" s="882"/>
      <c r="B238" s="1043" t="s">
        <v>34</v>
      </c>
      <c r="C238" s="1044"/>
      <c r="D238" s="1044"/>
      <c r="E238" s="1044"/>
      <c r="F238" s="1044"/>
      <c r="G238" s="1044"/>
      <c r="H238" s="1044"/>
      <c r="I238" s="1044"/>
      <c r="J238" s="1044"/>
      <c r="K238" s="1044"/>
      <c r="L238" s="1044"/>
      <c r="M238" s="1044"/>
      <c r="N238" s="1044"/>
      <c r="O238" s="1044"/>
      <c r="P238" s="1044"/>
      <c r="Q238" s="1045"/>
    </row>
    <row r="239" spans="1:17" s="12" customFormat="1" ht="11.25" customHeight="1">
      <c r="A239" s="882"/>
      <c r="B239" s="1043" t="s">
        <v>35</v>
      </c>
      <c r="C239" s="1044"/>
      <c r="D239" s="1044"/>
      <c r="E239" s="1044"/>
      <c r="F239" s="1044"/>
      <c r="G239" s="1044"/>
      <c r="H239" s="1044"/>
      <c r="I239" s="1044"/>
      <c r="J239" s="1044"/>
      <c r="K239" s="1044"/>
      <c r="L239" s="1044"/>
      <c r="M239" s="1044"/>
      <c r="N239" s="1044"/>
      <c r="O239" s="1044"/>
      <c r="P239" s="1044"/>
      <c r="Q239" s="1045"/>
    </row>
    <row r="240" spans="1:17" s="12" customFormat="1" ht="11.25" customHeight="1">
      <c r="A240" s="882"/>
      <c r="B240" s="1043" t="s">
        <v>36</v>
      </c>
      <c r="C240" s="1044"/>
      <c r="D240" s="1044"/>
      <c r="E240" s="1044"/>
      <c r="F240" s="1044"/>
      <c r="G240" s="1044"/>
      <c r="H240" s="1044"/>
      <c r="I240" s="1044"/>
      <c r="J240" s="1044"/>
      <c r="K240" s="1044"/>
      <c r="L240" s="1044"/>
      <c r="M240" s="1044"/>
      <c r="N240" s="1044"/>
      <c r="O240" s="1044"/>
      <c r="P240" s="1044"/>
      <c r="Q240" s="1045"/>
    </row>
    <row r="241" spans="1:17" s="12" customFormat="1" ht="11.25" customHeight="1">
      <c r="A241" s="882"/>
      <c r="B241" s="772" t="s">
        <v>631</v>
      </c>
      <c r="C241" s="751" t="s">
        <v>38</v>
      </c>
      <c r="D241" s="877">
        <f>D242+D243</f>
        <v>73946</v>
      </c>
      <c r="E241" s="763">
        <f>E242+E243</f>
        <v>25492.840000000004</v>
      </c>
      <c r="F241" s="763">
        <f aca="true" t="shared" si="61" ref="F241:Q241">F242+F243</f>
        <v>0</v>
      </c>
      <c r="G241" s="763">
        <f t="shared" si="61"/>
        <v>25492.840000000004</v>
      </c>
      <c r="H241" s="763">
        <f t="shared" si="61"/>
        <v>25492.840000000004</v>
      </c>
      <c r="I241" s="763">
        <f t="shared" si="61"/>
        <v>0</v>
      </c>
      <c r="J241" s="763">
        <f t="shared" si="61"/>
        <v>0</v>
      </c>
      <c r="K241" s="763">
        <f t="shared" si="61"/>
        <v>0</v>
      </c>
      <c r="L241" s="763">
        <f t="shared" si="61"/>
        <v>0</v>
      </c>
      <c r="M241" s="763">
        <f t="shared" si="61"/>
        <v>25492.840000000004</v>
      </c>
      <c r="N241" s="763">
        <f t="shared" si="61"/>
        <v>0</v>
      </c>
      <c r="O241" s="763">
        <f t="shared" si="61"/>
        <v>0</v>
      </c>
      <c r="P241" s="763">
        <f t="shared" si="61"/>
        <v>0</v>
      </c>
      <c r="Q241" s="764">
        <f t="shared" si="61"/>
        <v>25492.840000000004</v>
      </c>
    </row>
    <row r="242" spans="1:17" s="12" customFormat="1" ht="11.25" customHeight="1">
      <c r="A242" s="893" t="s">
        <v>39</v>
      </c>
      <c r="B242" s="772" t="s">
        <v>304</v>
      </c>
      <c r="C242" s="751"/>
      <c r="D242" s="877">
        <v>22968</v>
      </c>
      <c r="E242" s="763"/>
      <c r="F242" s="763"/>
      <c r="G242" s="763"/>
      <c r="H242" s="763"/>
      <c r="I242" s="763"/>
      <c r="J242" s="763"/>
      <c r="K242" s="763"/>
      <c r="L242" s="763"/>
      <c r="M242" s="763"/>
      <c r="N242" s="763"/>
      <c r="O242" s="763"/>
      <c r="P242" s="763"/>
      <c r="Q242" s="764"/>
    </row>
    <row r="243" spans="1:17" s="12" customFormat="1" ht="11.25" customHeight="1">
      <c r="A243" s="882"/>
      <c r="B243" s="751" t="s">
        <v>200</v>
      </c>
      <c r="C243" s="751"/>
      <c r="D243" s="888">
        <f>SUM(D244:D248)</f>
        <v>50978</v>
      </c>
      <c r="E243" s="771">
        <f>SUM(E244:E248)</f>
        <v>25492.840000000004</v>
      </c>
      <c r="F243" s="771">
        <f aca="true" t="shared" si="62" ref="F243:Q243">SUM(F244:F248)</f>
        <v>0</v>
      </c>
      <c r="G243" s="771">
        <f t="shared" si="62"/>
        <v>25492.840000000004</v>
      </c>
      <c r="H243" s="771">
        <f t="shared" si="62"/>
        <v>25492.840000000004</v>
      </c>
      <c r="I243" s="771">
        <f t="shared" si="62"/>
        <v>0</v>
      </c>
      <c r="J243" s="771">
        <f t="shared" si="62"/>
        <v>0</v>
      </c>
      <c r="K243" s="771">
        <f t="shared" si="62"/>
        <v>0</v>
      </c>
      <c r="L243" s="771">
        <f t="shared" si="62"/>
        <v>0</v>
      </c>
      <c r="M243" s="771">
        <f t="shared" si="62"/>
        <v>25492.840000000004</v>
      </c>
      <c r="N243" s="771">
        <f t="shared" si="62"/>
        <v>0</v>
      </c>
      <c r="O243" s="771">
        <f t="shared" si="62"/>
        <v>0</v>
      </c>
      <c r="P243" s="771">
        <f t="shared" si="62"/>
        <v>0</v>
      </c>
      <c r="Q243" s="774">
        <f t="shared" si="62"/>
        <v>25492.840000000004</v>
      </c>
    </row>
    <row r="244" spans="1:17" s="12" customFormat="1" ht="11.25" customHeight="1">
      <c r="A244" s="882"/>
      <c r="B244" s="102" t="s">
        <v>37</v>
      </c>
      <c r="C244" s="576" t="s">
        <v>1010</v>
      </c>
      <c r="D244" s="657">
        <v>33783</v>
      </c>
      <c r="E244" s="662">
        <f>F244+G244</f>
        <v>16200</v>
      </c>
      <c r="F244" s="662"/>
      <c r="G244" s="662">
        <f>M244</f>
        <v>16200</v>
      </c>
      <c r="H244" s="662">
        <f>I244+M244</f>
        <v>16200</v>
      </c>
      <c r="I244" s="662"/>
      <c r="J244" s="662"/>
      <c r="K244" s="662"/>
      <c r="L244" s="662"/>
      <c r="M244" s="662">
        <f>Q244</f>
        <v>16200</v>
      </c>
      <c r="N244" s="662"/>
      <c r="O244" s="662"/>
      <c r="P244" s="662"/>
      <c r="Q244" s="682">
        <v>16200</v>
      </c>
    </row>
    <row r="245" spans="1:17" s="12" customFormat="1" ht="11.25" customHeight="1">
      <c r="A245" s="882"/>
      <c r="B245" s="102" t="s">
        <v>516</v>
      </c>
      <c r="C245" s="576" t="s">
        <v>40</v>
      </c>
      <c r="D245" s="657">
        <v>1390</v>
      </c>
      <c r="E245" s="662">
        <f>F245+G245</f>
        <v>1390.13</v>
      </c>
      <c r="F245" s="662"/>
      <c r="G245" s="662">
        <f>M245</f>
        <v>1390.13</v>
      </c>
      <c r="H245" s="662">
        <f>I245+M245</f>
        <v>1390.13</v>
      </c>
      <c r="I245" s="662"/>
      <c r="J245" s="662"/>
      <c r="K245" s="662"/>
      <c r="L245" s="662"/>
      <c r="M245" s="662">
        <f>Q245</f>
        <v>1390.13</v>
      </c>
      <c r="N245" s="662"/>
      <c r="O245" s="662"/>
      <c r="P245" s="662"/>
      <c r="Q245" s="682">
        <v>1390.13</v>
      </c>
    </row>
    <row r="246" spans="1:17" s="12" customFormat="1" ht="11.25" customHeight="1">
      <c r="A246" s="882"/>
      <c r="B246" s="102" t="s">
        <v>225</v>
      </c>
      <c r="C246" s="576" t="s">
        <v>1011</v>
      </c>
      <c r="D246" s="657">
        <v>6583</v>
      </c>
      <c r="E246" s="662">
        <f>F246+G246</f>
        <v>3291.74</v>
      </c>
      <c r="F246" s="662"/>
      <c r="G246" s="662">
        <f>M246</f>
        <v>3291.74</v>
      </c>
      <c r="H246" s="662">
        <f>I246+M246</f>
        <v>3291.74</v>
      </c>
      <c r="I246" s="662"/>
      <c r="J246" s="662"/>
      <c r="K246" s="662"/>
      <c r="L246" s="662"/>
      <c r="M246" s="662">
        <f>Q246</f>
        <v>3291.74</v>
      </c>
      <c r="N246" s="662"/>
      <c r="O246" s="662"/>
      <c r="P246" s="662"/>
      <c r="Q246" s="682">
        <v>3291.74</v>
      </c>
    </row>
    <row r="247" spans="1:17" s="12" customFormat="1" ht="11.25" customHeight="1">
      <c r="A247" s="882"/>
      <c r="B247" s="102" t="s">
        <v>101</v>
      </c>
      <c r="C247" s="576" t="s">
        <v>1012</v>
      </c>
      <c r="D247" s="657">
        <v>1062</v>
      </c>
      <c r="E247" s="662">
        <f>F247+G247</f>
        <v>530.97</v>
      </c>
      <c r="F247" s="662"/>
      <c r="G247" s="662">
        <f>M247</f>
        <v>530.97</v>
      </c>
      <c r="H247" s="662">
        <f>I247+M247</f>
        <v>530.97</v>
      </c>
      <c r="I247" s="662"/>
      <c r="J247" s="662"/>
      <c r="K247" s="662"/>
      <c r="L247" s="662"/>
      <c r="M247" s="662">
        <f>Q247</f>
        <v>530.97</v>
      </c>
      <c r="N247" s="662"/>
      <c r="O247" s="662"/>
      <c r="P247" s="662"/>
      <c r="Q247" s="682">
        <v>530.97</v>
      </c>
    </row>
    <row r="248" spans="1:17" s="12" customFormat="1" ht="11.25" customHeight="1" thickBot="1">
      <c r="A248" s="892"/>
      <c r="B248" s="102" t="s">
        <v>1018</v>
      </c>
      <c r="C248" s="576" t="s">
        <v>1013</v>
      </c>
      <c r="D248" s="657">
        <v>8160</v>
      </c>
      <c r="E248" s="662">
        <f>F248+G248</f>
        <v>4080</v>
      </c>
      <c r="F248" s="662"/>
      <c r="G248" s="662">
        <f>M248</f>
        <v>4080</v>
      </c>
      <c r="H248" s="662">
        <f>I248+M248</f>
        <v>4080</v>
      </c>
      <c r="I248" s="662"/>
      <c r="J248" s="662"/>
      <c r="K248" s="662"/>
      <c r="L248" s="662"/>
      <c r="M248" s="662">
        <f>Q248</f>
        <v>4080</v>
      </c>
      <c r="N248" s="662"/>
      <c r="O248" s="662"/>
      <c r="P248" s="662"/>
      <c r="Q248" s="682">
        <v>4080</v>
      </c>
    </row>
    <row r="249" spans="1:17" s="12" customFormat="1" ht="11.25" customHeight="1">
      <c r="A249" s="1059" t="s">
        <v>574</v>
      </c>
      <c r="B249" s="1062" t="s">
        <v>622</v>
      </c>
      <c r="C249" s="1062" t="s">
        <v>192</v>
      </c>
      <c r="D249" s="1062" t="s">
        <v>67</v>
      </c>
      <c r="E249" s="1062" t="s">
        <v>68</v>
      </c>
      <c r="F249" s="1063" t="s">
        <v>1001</v>
      </c>
      <c r="G249" s="1064"/>
      <c r="H249" s="1063" t="s">
        <v>1002</v>
      </c>
      <c r="I249" s="1065"/>
      <c r="J249" s="1065"/>
      <c r="K249" s="1065"/>
      <c r="L249" s="1065"/>
      <c r="M249" s="1065"/>
      <c r="N249" s="1065"/>
      <c r="O249" s="1065"/>
      <c r="P249" s="1065"/>
      <c r="Q249" s="1066"/>
    </row>
    <row r="250" spans="1:17" s="12" customFormat="1" ht="11.25" customHeight="1">
      <c r="A250" s="1060"/>
      <c r="B250" s="1050"/>
      <c r="C250" s="1050"/>
      <c r="D250" s="1050"/>
      <c r="E250" s="1050"/>
      <c r="F250" s="1049" t="s">
        <v>308</v>
      </c>
      <c r="G250" s="1049" t="s">
        <v>623</v>
      </c>
      <c r="H250" s="1046" t="s">
        <v>883</v>
      </c>
      <c r="I250" s="1047"/>
      <c r="J250" s="1047"/>
      <c r="K250" s="1047"/>
      <c r="L250" s="1047"/>
      <c r="M250" s="1047"/>
      <c r="N250" s="1047"/>
      <c r="O250" s="1047"/>
      <c r="P250" s="1047"/>
      <c r="Q250" s="1048"/>
    </row>
    <row r="251" spans="1:17" s="12" customFormat="1" ht="11.25" customHeight="1">
      <c r="A251" s="1060"/>
      <c r="B251" s="1050"/>
      <c r="C251" s="1050"/>
      <c r="D251" s="1050"/>
      <c r="E251" s="1050"/>
      <c r="F251" s="1050"/>
      <c r="G251" s="1050"/>
      <c r="H251" s="1049" t="s">
        <v>211</v>
      </c>
      <c r="I251" s="766" t="s">
        <v>474</v>
      </c>
      <c r="J251" s="767"/>
      <c r="K251" s="767"/>
      <c r="L251" s="767"/>
      <c r="M251" s="767"/>
      <c r="N251" s="767"/>
      <c r="O251" s="767"/>
      <c r="P251" s="767"/>
      <c r="Q251" s="768"/>
    </row>
    <row r="252" spans="1:17" s="12" customFormat="1" ht="11.25" customHeight="1">
      <c r="A252" s="1060"/>
      <c r="B252" s="1050"/>
      <c r="C252" s="1050"/>
      <c r="D252" s="1050"/>
      <c r="E252" s="1050"/>
      <c r="F252" s="1050"/>
      <c r="G252" s="1050"/>
      <c r="H252" s="1050"/>
      <c r="I252" s="1046" t="s">
        <v>624</v>
      </c>
      <c r="J252" s="1047"/>
      <c r="K252" s="1047"/>
      <c r="L252" s="1052"/>
      <c r="M252" s="1053" t="s">
        <v>623</v>
      </c>
      <c r="N252" s="1054"/>
      <c r="O252" s="1054"/>
      <c r="P252" s="1054"/>
      <c r="Q252" s="1055"/>
    </row>
    <row r="253" spans="1:17" s="12" customFormat="1" ht="11.25" customHeight="1">
      <c r="A253" s="1060"/>
      <c r="B253" s="1050"/>
      <c r="C253" s="1050"/>
      <c r="D253" s="1050"/>
      <c r="E253" s="1050"/>
      <c r="F253" s="1050"/>
      <c r="G253" s="1050"/>
      <c r="H253" s="1050"/>
      <c r="I253" s="1049" t="s">
        <v>209</v>
      </c>
      <c r="J253" s="1056" t="s">
        <v>625</v>
      </c>
      <c r="K253" s="1057"/>
      <c r="L253" s="1058"/>
      <c r="M253" s="1049" t="s">
        <v>210</v>
      </c>
      <c r="N253" s="1053" t="s">
        <v>625</v>
      </c>
      <c r="O253" s="1054"/>
      <c r="P253" s="1054"/>
      <c r="Q253" s="1055"/>
    </row>
    <row r="254" spans="1:17" s="12" customFormat="1" ht="48.75" customHeight="1">
      <c r="A254" s="1061"/>
      <c r="B254" s="1051"/>
      <c r="C254" s="1051"/>
      <c r="D254" s="1051"/>
      <c r="E254" s="1051"/>
      <c r="F254" s="1051"/>
      <c r="G254" s="1051"/>
      <c r="H254" s="1051"/>
      <c r="I254" s="1051"/>
      <c r="J254" s="769" t="s">
        <v>626</v>
      </c>
      <c r="K254" s="769" t="s">
        <v>627</v>
      </c>
      <c r="L254" s="769" t="s">
        <v>628</v>
      </c>
      <c r="M254" s="1051"/>
      <c r="N254" s="769" t="s">
        <v>629</v>
      </c>
      <c r="O254" s="769" t="s">
        <v>626</v>
      </c>
      <c r="P254" s="769" t="s">
        <v>627</v>
      </c>
      <c r="Q254" s="770" t="s">
        <v>628</v>
      </c>
    </row>
    <row r="255" spans="1:17" s="12" customFormat="1" ht="11.25" customHeight="1">
      <c r="A255" s="746">
        <v>1</v>
      </c>
      <c r="B255" s="652">
        <v>2</v>
      </c>
      <c r="C255" s="652">
        <v>3</v>
      </c>
      <c r="D255" s="652">
        <v>4</v>
      </c>
      <c r="E255" s="652">
        <v>5</v>
      </c>
      <c r="F255" s="652">
        <v>6</v>
      </c>
      <c r="G255" s="652">
        <v>7</v>
      </c>
      <c r="H255" s="652">
        <v>8</v>
      </c>
      <c r="I255" s="652">
        <v>9</v>
      </c>
      <c r="J255" s="652">
        <v>10</v>
      </c>
      <c r="K255" s="652">
        <v>11</v>
      </c>
      <c r="L255" s="652">
        <v>12</v>
      </c>
      <c r="M255" s="652">
        <v>13</v>
      </c>
      <c r="N255" s="652">
        <v>14</v>
      </c>
      <c r="O255" s="652">
        <v>15</v>
      </c>
      <c r="P255" s="652">
        <v>16</v>
      </c>
      <c r="Q255" s="747">
        <v>17</v>
      </c>
    </row>
    <row r="256" spans="1:17" s="12" customFormat="1" ht="11.25" customHeight="1">
      <c r="A256" s="891"/>
      <c r="B256" s="1067" t="s">
        <v>203</v>
      </c>
      <c r="C256" s="1067"/>
      <c r="D256" s="1067"/>
      <c r="E256" s="1067"/>
      <c r="F256" s="1067"/>
      <c r="G256" s="1067"/>
      <c r="H256" s="1067"/>
      <c r="I256" s="1067"/>
      <c r="J256" s="1067"/>
      <c r="K256" s="1067"/>
      <c r="L256" s="1067"/>
      <c r="M256" s="1067"/>
      <c r="N256" s="1067"/>
      <c r="O256" s="1067"/>
      <c r="P256" s="1067"/>
      <c r="Q256" s="1068"/>
    </row>
    <row r="257" spans="1:17" s="12" customFormat="1" ht="11.25" customHeight="1">
      <c r="A257" s="882"/>
      <c r="B257" s="1034" t="s">
        <v>997</v>
      </c>
      <c r="C257" s="1035"/>
      <c r="D257" s="1035"/>
      <c r="E257" s="1035"/>
      <c r="F257" s="1035"/>
      <c r="G257" s="1035"/>
      <c r="H257" s="1035"/>
      <c r="I257" s="1035"/>
      <c r="J257" s="1035"/>
      <c r="K257" s="1035"/>
      <c r="L257" s="1035"/>
      <c r="M257" s="1035"/>
      <c r="N257" s="1035"/>
      <c r="O257" s="1035"/>
      <c r="P257" s="1035"/>
      <c r="Q257" s="1036"/>
    </row>
    <row r="258" spans="1:17" s="12" customFormat="1" ht="11.25" customHeight="1">
      <c r="A258" s="882"/>
      <c r="B258" s="1043" t="s">
        <v>44</v>
      </c>
      <c r="C258" s="1044"/>
      <c r="D258" s="1044"/>
      <c r="E258" s="1044"/>
      <c r="F258" s="1044"/>
      <c r="G258" s="1044"/>
      <c r="H258" s="1044"/>
      <c r="I258" s="1044"/>
      <c r="J258" s="1044"/>
      <c r="K258" s="1044"/>
      <c r="L258" s="1044"/>
      <c r="M258" s="1044"/>
      <c r="N258" s="1044"/>
      <c r="O258" s="1044"/>
      <c r="P258" s="1044"/>
      <c r="Q258" s="1045"/>
    </row>
    <row r="259" spans="1:17" s="12" customFormat="1" ht="11.25" customHeight="1">
      <c r="A259" s="882"/>
      <c r="B259" s="1043" t="s">
        <v>41</v>
      </c>
      <c r="C259" s="1044"/>
      <c r="D259" s="1044"/>
      <c r="E259" s="1044"/>
      <c r="F259" s="1044"/>
      <c r="G259" s="1044"/>
      <c r="H259" s="1044"/>
      <c r="I259" s="1044"/>
      <c r="J259" s="1044"/>
      <c r="K259" s="1044"/>
      <c r="L259" s="1044"/>
      <c r="M259" s="1044"/>
      <c r="N259" s="1044"/>
      <c r="O259" s="1044"/>
      <c r="P259" s="1044"/>
      <c r="Q259" s="1045"/>
    </row>
    <row r="260" spans="1:17" s="12" customFormat="1" ht="11.25" customHeight="1">
      <c r="A260" s="882"/>
      <c r="B260" s="1043" t="s">
        <v>45</v>
      </c>
      <c r="C260" s="1044"/>
      <c r="D260" s="1044"/>
      <c r="E260" s="1044"/>
      <c r="F260" s="1044"/>
      <c r="G260" s="1044"/>
      <c r="H260" s="1044"/>
      <c r="I260" s="1044"/>
      <c r="J260" s="1044"/>
      <c r="K260" s="1044"/>
      <c r="L260" s="1044"/>
      <c r="M260" s="1044"/>
      <c r="N260" s="1044"/>
      <c r="O260" s="1044"/>
      <c r="P260" s="1044"/>
      <c r="Q260" s="1045"/>
    </row>
    <row r="261" spans="1:17" s="12" customFormat="1" ht="11.25" customHeight="1">
      <c r="A261" s="882"/>
      <c r="B261" s="772" t="s">
        <v>631</v>
      </c>
      <c r="C261" s="751" t="s">
        <v>973</v>
      </c>
      <c r="D261" s="895">
        <f>D262+D263</f>
        <v>242371</v>
      </c>
      <c r="E261" s="896">
        <f aca="true" t="shared" si="63" ref="E261:Q261">E262+E263</f>
        <v>137966.1</v>
      </c>
      <c r="F261" s="896">
        <f t="shared" si="63"/>
        <v>20694.88</v>
      </c>
      <c r="G261" s="896">
        <f t="shared" si="63"/>
        <v>117271.22</v>
      </c>
      <c r="H261" s="896">
        <f t="shared" si="63"/>
        <v>137966.1</v>
      </c>
      <c r="I261" s="896">
        <f t="shared" si="63"/>
        <v>20694.88</v>
      </c>
      <c r="J261" s="896">
        <f t="shared" si="63"/>
        <v>0</v>
      </c>
      <c r="K261" s="896">
        <f t="shared" si="63"/>
        <v>0</v>
      </c>
      <c r="L261" s="896">
        <f t="shared" si="63"/>
        <v>20694.88</v>
      </c>
      <c r="M261" s="896">
        <f t="shared" si="63"/>
        <v>117271.22</v>
      </c>
      <c r="N261" s="896">
        <f t="shared" si="63"/>
        <v>0</v>
      </c>
      <c r="O261" s="896">
        <f t="shared" si="63"/>
        <v>0</v>
      </c>
      <c r="P261" s="896">
        <f t="shared" si="63"/>
        <v>0</v>
      </c>
      <c r="Q261" s="903">
        <f t="shared" si="63"/>
        <v>117271.22</v>
      </c>
    </row>
    <row r="262" spans="1:17" s="12" customFormat="1" ht="11.25" customHeight="1">
      <c r="A262" s="882"/>
      <c r="B262" s="772" t="s">
        <v>304</v>
      </c>
      <c r="C262" s="751"/>
      <c r="D262" s="895">
        <v>104405</v>
      </c>
      <c r="E262" s="771"/>
      <c r="F262" s="771"/>
      <c r="G262" s="771"/>
      <c r="H262" s="771"/>
      <c r="I262" s="771"/>
      <c r="J262" s="771"/>
      <c r="K262" s="771"/>
      <c r="L262" s="771"/>
      <c r="M262" s="771"/>
      <c r="N262" s="771"/>
      <c r="O262" s="771"/>
      <c r="P262" s="771"/>
      <c r="Q262" s="774"/>
    </row>
    <row r="263" spans="1:17" s="12" customFormat="1" ht="11.25" customHeight="1">
      <c r="A263" s="882"/>
      <c r="B263" s="751" t="s">
        <v>200</v>
      </c>
      <c r="C263" s="751"/>
      <c r="D263" s="888">
        <f>SUM(D264:D279)</f>
        <v>137966</v>
      </c>
      <c r="E263" s="771">
        <f>SUM(E264:E279)</f>
        <v>137966.1</v>
      </c>
      <c r="F263" s="771">
        <f aca="true" t="shared" si="64" ref="F263:Q263">SUM(F264:F279)</f>
        <v>20694.88</v>
      </c>
      <c r="G263" s="771">
        <f t="shared" si="64"/>
        <v>117271.22</v>
      </c>
      <c r="H263" s="771">
        <f t="shared" si="64"/>
        <v>137966.1</v>
      </c>
      <c r="I263" s="771">
        <f t="shared" si="64"/>
        <v>20694.88</v>
      </c>
      <c r="J263" s="771">
        <f t="shared" si="64"/>
        <v>0</v>
      </c>
      <c r="K263" s="771">
        <f t="shared" si="64"/>
        <v>0</v>
      </c>
      <c r="L263" s="771">
        <f t="shared" si="64"/>
        <v>20694.88</v>
      </c>
      <c r="M263" s="771">
        <f t="shared" si="64"/>
        <v>117271.22</v>
      </c>
      <c r="N263" s="771">
        <f t="shared" si="64"/>
        <v>0</v>
      </c>
      <c r="O263" s="771">
        <f t="shared" si="64"/>
        <v>0</v>
      </c>
      <c r="P263" s="771">
        <f t="shared" si="64"/>
        <v>0</v>
      </c>
      <c r="Q263" s="774">
        <f t="shared" si="64"/>
        <v>117271.22</v>
      </c>
    </row>
    <row r="264" spans="1:17" s="12" customFormat="1" ht="11.25" customHeight="1">
      <c r="A264" s="882"/>
      <c r="B264" s="874" t="s">
        <v>37</v>
      </c>
      <c r="C264" s="576" t="s">
        <v>1010</v>
      </c>
      <c r="D264" s="657">
        <v>9950</v>
      </c>
      <c r="E264" s="662">
        <f>F264+G264</f>
        <v>9950.1</v>
      </c>
      <c r="F264" s="662">
        <f>I264</f>
        <v>0</v>
      </c>
      <c r="G264" s="662">
        <f>M264</f>
        <v>9950.1</v>
      </c>
      <c r="H264" s="662">
        <f>I264+M264</f>
        <v>9950.1</v>
      </c>
      <c r="I264" s="662">
        <f>L264</f>
        <v>0</v>
      </c>
      <c r="J264" s="662"/>
      <c r="K264" s="662"/>
      <c r="L264" s="662"/>
      <c r="M264" s="662">
        <f>Q264</f>
        <v>9950.1</v>
      </c>
      <c r="N264" s="662"/>
      <c r="O264" s="662"/>
      <c r="P264" s="662"/>
      <c r="Q264" s="682">
        <v>9950.1</v>
      </c>
    </row>
    <row r="265" spans="1:17" s="12" customFormat="1" ht="11.25" customHeight="1">
      <c r="A265" s="882"/>
      <c r="B265" s="874" t="s">
        <v>37</v>
      </c>
      <c r="C265" s="576" t="s">
        <v>42</v>
      </c>
      <c r="D265" s="657">
        <v>1756</v>
      </c>
      <c r="E265" s="662">
        <f aca="true" t="shared" si="65" ref="E265:E279">F265+G265</f>
        <v>1755.9</v>
      </c>
      <c r="F265" s="662">
        <f aca="true" t="shared" si="66" ref="F265:F279">I265</f>
        <v>1755.9</v>
      </c>
      <c r="G265" s="662">
        <f aca="true" t="shared" si="67" ref="G265:G279">M265</f>
        <v>0</v>
      </c>
      <c r="H265" s="662">
        <f aca="true" t="shared" si="68" ref="H265:H279">I265+M265</f>
        <v>1755.9</v>
      </c>
      <c r="I265" s="662">
        <f aca="true" t="shared" si="69" ref="I265:I279">L265</f>
        <v>1755.9</v>
      </c>
      <c r="J265" s="662"/>
      <c r="K265" s="662"/>
      <c r="L265" s="662">
        <v>1755.9</v>
      </c>
      <c r="M265" s="662">
        <f aca="true" t="shared" si="70" ref="M265:M279">Q265</f>
        <v>0</v>
      </c>
      <c r="N265" s="662"/>
      <c r="O265" s="662"/>
      <c r="P265" s="662"/>
      <c r="Q265" s="682"/>
    </row>
    <row r="266" spans="1:17" s="12" customFormat="1" ht="11.25" customHeight="1">
      <c r="A266" s="882"/>
      <c r="B266" s="874" t="s">
        <v>225</v>
      </c>
      <c r="C266" s="898" t="s">
        <v>1011</v>
      </c>
      <c r="D266" s="657">
        <v>5143</v>
      </c>
      <c r="E266" s="662">
        <f t="shared" si="65"/>
        <v>5142.67</v>
      </c>
      <c r="F266" s="662">
        <f t="shared" si="66"/>
        <v>0</v>
      </c>
      <c r="G266" s="662">
        <f t="shared" si="67"/>
        <v>5142.67</v>
      </c>
      <c r="H266" s="662">
        <f t="shared" si="68"/>
        <v>5142.67</v>
      </c>
      <c r="I266" s="662">
        <f t="shared" si="69"/>
        <v>0</v>
      </c>
      <c r="J266" s="662"/>
      <c r="K266" s="662"/>
      <c r="L266" s="662"/>
      <c r="M266" s="662">
        <f t="shared" si="70"/>
        <v>5142.67</v>
      </c>
      <c r="N266" s="662"/>
      <c r="O266" s="662"/>
      <c r="P266" s="662"/>
      <c r="Q266" s="682">
        <v>5142.67</v>
      </c>
    </row>
    <row r="267" spans="1:17" s="12" customFormat="1" ht="11.25" customHeight="1">
      <c r="A267" s="882"/>
      <c r="B267" s="874" t="s">
        <v>225</v>
      </c>
      <c r="C267" s="576" t="s">
        <v>9</v>
      </c>
      <c r="D267" s="657">
        <v>908</v>
      </c>
      <c r="E267" s="662">
        <f t="shared" si="65"/>
        <v>907.53</v>
      </c>
      <c r="F267" s="662">
        <f t="shared" si="66"/>
        <v>907.53</v>
      </c>
      <c r="G267" s="662">
        <f t="shared" si="67"/>
        <v>0</v>
      </c>
      <c r="H267" s="662">
        <f t="shared" si="68"/>
        <v>907.53</v>
      </c>
      <c r="I267" s="662">
        <f t="shared" si="69"/>
        <v>907.53</v>
      </c>
      <c r="J267" s="662"/>
      <c r="K267" s="662"/>
      <c r="L267" s="662">
        <v>907.53</v>
      </c>
      <c r="M267" s="662">
        <f t="shared" si="70"/>
        <v>0</v>
      </c>
      <c r="N267" s="662"/>
      <c r="O267" s="662"/>
      <c r="P267" s="662"/>
      <c r="Q267" s="682"/>
    </row>
    <row r="268" spans="1:17" s="12" customFormat="1" ht="11.25" customHeight="1">
      <c r="A268" s="893" t="s">
        <v>43</v>
      </c>
      <c r="B268" s="874" t="s">
        <v>101</v>
      </c>
      <c r="C268" s="576" t="s">
        <v>1012</v>
      </c>
      <c r="D268" s="657">
        <v>820</v>
      </c>
      <c r="E268" s="662">
        <f t="shared" si="65"/>
        <v>820.1</v>
      </c>
      <c r="F268" s="662">
        <f t="shared" si="66"/>
        <v>0</v>
      </c>
      <c r="G268" s="662">
        <f t="shared" si="67"/>
        <v>820.1</v>
      </c>
      <c r="H268" s="662">
        <f t="shared" si="68"/>
        <v>820.1</v>
      </c>
      <c r="I268" s="662">
        <f t="shared" si="69"/>
        <v>0</v>
      </c>
      <c r="J268" s="662"/>
      <c r="K268" s="662"/>
      <c r="L268" s="662"/>
      <c r="M268" s="662">
        <f t="shared" si="70"/>
        <v>820.1</v>
      </c>
      <c r="N268" s="662"/>
      <c r="O268" s="662"/>
      <c r="P268" s="662"/>
      <c r="Q268" s="682">
        <v>820.1</v>
      </c>
    </row>
    <row r="269" spans="1:17" s="12" customFormat="1" ht="11.25" customHeight="1">
      <c r="A269" s="882"/>
      <c r="B269" s="874" t="s">
        <v>101</v>
      </c>
      <c r="C269" s="576" t="s">
        <v>10</v>
      </c>
      <c r="D269" s="657">
        <v>145</v>
      </c>
      <c r="E269" s="662">
        <f t="shared" si="65"/>
        <v>144.72</v>
      </c>
      <c r="F269" s="662">
        <f t="shared" si="66"/>
        <v>144.72</v>
      </c>
      <c r="G269" s="662">
        <f t="shared" si="67"/>
        <v>0</v>
      </c>
      <c r="H269" s="662">
        <f t="shared" si="68"/>
        <v>144.72</v>
      </c>
      <c r="I269" s="662">
        <f t="shared" si="69"/>
        <v>144.72</v>
      </c>
      <c r="J269" s="662"/>
      <c r="K269" s="662"/>
      <c r="L269" s="662">
        <v>144.72</v>
      </c>
      <c r="M269" s="662">
        <f t="shared" si="70"/>
        <v>0</v>
      </c>
      <c r="N269" s="662"/>
      <c r="O269" s="662"/>
      <c r="P269" s="662"/>
      <c r="Q269" s="682"/>
    </row>
    <row r="270" spans="1:17" s="12" customFormat="1" ht="11.25" customHeight="1">
      <c r="A270" s="882"/>
      <c r="B270" s="874" t="s">
        <v>1018</v>
      </c>
      <c r="C270" s="576" t="s">
        <v>1013</v>
      </c>
      <c r="D270" s="657">
        <v>75268</v>
      </c>
      <c r="E270" s="662">
        <f t="shared" si="65"/>
        <v>75268.11</v>
      </c>
      <c r="F270" s="662">
        <f t="shared" si="66"/>
        <v>0</v>
      </c>
      <c r="G270" s="662">
        <f t="shared" si="67"/>
        <v>75268.11</v>
      </c>
      <c r="H270" s="662">
        <f t="shared" si="68"/>
        <v>75268.11</v>
      </c>
      <c r="I270" s="662">
        <f t="shared" si="69"/>
        <v>0</v>
      </c>
      <c r="J270" s="662"/>
      <c r="K270" s="662"/>
      <c r="L270" s="662"/>
      <c r="M270" s="662">
        <f t="shared" si="70"/>
        <v>75268.11</v>
      </c>
      <c r="N270" s="662"/>
      <c r="O270" s="662"/>
      <c r="P270" s="662"/>
      <c r="Q270" s="682">
        <v>75268.11</v>
      </c>
    </row>
    <row r="271" spans="1:17" s="12" customFormat="1" ht="11.25" customHeight="1">
      <c r="A271" s="882"/>
      <c r="B271" s="874" t="s">
        <v>1018</v>
      </c>
      <c r="C271" s="576" t="s">
        <v>11</v>
      </c>
      <c r="D271" s="657">
        <v>13283</v>
      </c>
      <c r="E271" s="662">
        <f t="shared" si="65"/>
        <v>13282.57</v>
      </c>
      <c r="F271" s="662">
        <f t="shared" si="66"/>
        <v>13282.57</v>
      </c>
      <c r="G271" s="662">
        <f t="shared" si="67"/>
        <v>0</v>
      </c>
      <c r="H271" s="662">
        <f t="shared" si="68"/>
        <v>13282.57</v>
      </c>
      <c r="I271" s="662">
        <f t="shared" si="69"/>
        <v>13282.57</v>
      </c>
      <c r="J271" s="662"/>
      <c r="K271" s="662"/>
      <c r="L271" s="662">
        <v>13282.57</v>
      </c>
      <c r="M271" s="662">
        <f t="shared" si="70"/>
        <v>0</v>
      </c>
      <c r="N271" s="662"/>
      <c r="O271" s="662"/>
      <c r="P271" s="662"/>
      <c r="Q271" s="682"/>
    </row>
    <row r="272" spans="1:17" s="12" customFormat="1" ht="11.25" customHeight="1">
      <c r="A272" s="882"/>
      <c r="B272" s="874" t="s">
        <v>103</v>
      </c>
      <c r="C272" s="576" t="s">
        <v>988</v>
      </c>
      <c r="D272" s="657">
        <v>1275</v>
      </c>
      <c r="E272" s="662">
        <f t="shared" si="65"/>
        <v>1275</v>
      </c>
      <c r="F272" s="662">
        <f t="shared" si="66"/>
        <v>0</v>
      </c>
      <c r="G272" s="662">
        <f t="shared" si="67"/>
        <v>1275</v>
      </c>
      <c r="H272" s="662">
        <f t="shared" si="68"/>
        <v>1275</v>
      </c>
      <c r="I272" s="662">
        <f t="shared" si="69"/>
        <v>0</v>
      </c>
      <c r="J272" s="662"/>
      <c r="K272" s="662"/>
      <c r="L272" s="662"/>
      <c r="M272" s="662">
        <f t="shared" si="70"/>
        <v>1275</v>
      </c>
      <c r="N272" s="662"/>
      <c r="O272" s="662"/>
      <c r="P272" s="662"/>
      <c r="Q272" s="682">
        <v>1275</v>
      </c>
    </row>
    <row r="273" spans="1:17" s="12" customFormat="1" ht="11.25" customHeight="1">
      <c r="A273" s="882"/>
      <c r="B273" s="874" t="s">
        <v>103</v>
      </c>
      <c r="C273" s="576" t="s">
        <v>989</v>
      </c>
      <c r="D273" s="657">
        <v>225</v>
      </c>
      <c r="E273" s="662">
        <f t="shared" si="65"/>
        <v>225</v>
      </c>
      <c r="F273" s="662">
        <f t="shared" si="66"/>
        <v>225</v>
      </c>
      <c r="G273" s="662">
        <f t="shared" si="67"/>
        <v>0</v>
      </c>
      <c r="H273" s="662">
        <f t="shared" si="68"/>
        <v>225</v>
      </c>
      <c r="I273" s="662">
        <f t="shared" si="69"/>
        <v>225</v>
      </c>
      <c r="J273" s="662"/>
      <c r="K273" s="662"/>
      <c r="L273" s="662">
        <v>225</v>
      </c>
      <c r="M273" s="662">
        <f t="shared" si="70"/>
        <v>0</v>
      </c>
      <c r="N273" s="662"/>
      <c r="O273" s="662"/>
      <c r="P273" s="662"/>
      <c r="Q273" s="682"/>
    </row>
    <row r="274" spans="1:17" s="12" customFormat="1" ht="11.25" customHeight="1">
      <c r="A274" s="882"/>
      <c r="B274" s="874" t="s">
        <v>246</v>
      </c>
      <c r="C274" s="576" t="s">
        <v>990</v>
      </c>
      <c r="D274" s="657">
        <v>20691</v>
      </c>
      <c r="E274" s="662">
        <f t="shared" si="65"/>
        <v>20691.38</v>
      </c>
      <c r="F274" s="662">
        <f t="shared" si="66"/>
        <v>0</v>
      </c>
      <c r="G274" s="662">
        <f t="shared" si="67"/>
        <v>20691.38</v>
      </c>
      <c r="H274" s="662">
        <f t="shared" si="68"/>
        <v>20691.38</v>
      </c>
      <c r="I274" s="662">
        <f t="shared" si="69"/>
        <v>0</v>
      </c>
      <c r="J274" s="662"/>
      <c r="K274" s="662"/>
      <c r="L274" s="662"/>
      <c r="M274" s="662">
        <f t="shared" si="70"/>
        <v>20691.38</v>
      </c>
      <c r="N274" s="662"/>
      <c r="O274" s="662"/>
      <c r="P274" s="662"/>
      <c r="Q274" s="682">
        <v>20691.38</v>
      </c>
    </row>
    <row r="275" spans="1:17" s="12" customFormat="1" ht="11.25" customHeight="1">
      <c r="A275" s="882"/>
      <c r="B275" s="874" t="s">
        <v>246</v>
      </c>
      <c r="C275" s="576" t="s">
        <v>12</v>
      </c>
      <c r="D275" s="657">
        <v>3651</v>
      </c>
      <c r="E275" s="662">
        <f t="shared" si="65"/>
        <v>3651.42</v>
      </c>
      <c r="F275" s="662">
        <f t="shared" si="66"/>
        <v>3651.42</v>
      </c>
      <c r="G275" s="662">
        <f t="shared" si="67"/>
        <v>0</v>
      </c>
      <c r="H275" s="662">
        <f t="shared" si="68"/>
        <v>3651.42</v>
      </c>
      <c r="I275" s="662">
        <f t="shared" si="69"/>
        <v>3651.42</v>
      </c>
      <c r="J275" s="662"/>
      <c r="K275" s="662"/>
      <c r="L275" s="662">
        <v>3651.42</v>
      </c>
      <c r="M275" s="662">
        <f t="shared" si="70"/>
        <v>0</v>
      </c>
      <c r="N275" s="662"/>
      <c r="O275" s="662"/>
      <c r="P275" s="662"/>
      <c r="Q275" s="682"/>
    </row>
    <row r="276" spans="1:17" s="12" customFormat="1" ht="11.25" customHeight="1">
      <c r="A276" s="882"/>
      <c r="B276" s="874" t="s">
        <v>413</v>
      </c>
      <c r="C276" s="576" t="s">
        <v>944</v>
      </c>
      <c r="D276" s="657">
        <v>459</v>
      </c>
      <c r="E276" s="662">
        <f t="shared" si="65"/>
        <v>459</v>
      </c>
      <c r="F276" s="662">
        <f t="shared" si="66"/>
        <v>0</v>
      </c>
      <c r="G276" s="662">
        <f t="shared" si="67"/>
        <v>459</v>
      </c>
      <c r="H276" s="662">
        <f t="shared" si="68"/>
        <v>459</v>
      </c>
      <c r="I276" s="662">
        <f t="shared" si="69"/>
        <v>0</v>
      </c>
      <c r="J276" s="662"/>
      <c r="K276" s="662"/>
      <c r="L276" s="662"/>
      <c r="M276" s="662">
        <f t="shared" si="70"/>
        <v>459</v>
      </c>
      <c r="N276" s="662"/>
      <c r="O276" s="662"/>
      <c r="P276" s="662"/>
      <c r="Q276" s="682">
        <v>459</v>
      </c>
    </row>
    <row r="277" spans="1:17" s="12" customFormat="1" ht="11.25" customHeight="1">
      <c r="A277" s="882"/>
      <c r="B277" s="874" t="s">
        <v>413</v>
      </c>
      <c r="C277" s="576" t="s">
        <v>13</v>
      </c>
      <c r="D277" s="657">
        <v>81</v>
      </c>
      <c r="E277" s="662">
        <f t="shared" si="65"/>
        <v>81</v>
      </c>
      <c r="F277" s="662">
        <f t="shared" si="66"/>
        <v>81</v>
      </c>
      <c r="G277" s="662">
        <f t="shared" si="67"/>
        <v>0</v>
      </c>
      <c r="H277" s="662">
        <f t="shared" si="68"/>
        <v>81</v>
      </c>
      <c r="I277" s="662">
        <f t="shared" si="69"/>
        <v>81</v>
      </c>
      <c r="J277" s="662"/>
      <c r="K277" s="662"/>
      <c r="L277" s="662">
        <v>81</v>
      </c>
      <c r="M277" s="662">
        <f t="shared" si="70"/>
        <v>0</v>
      </c>
      <c r="N277" s="662"/>
      <c r="O277" s="662"/>
      <c r="P277" s="662"/>
      <c r="Q277" s="682"/>
    </row>
    <row r="278" spans="1:17" s="12" customFormat="1" ht="11.25" customHeight="1">
      <c r="A278" s="882"/>
      <c r="B278" s="874" t="s">
        <v>414</v>
      </c>
      <c r="C278" s="576" t="s">
        <v>1030</v>
      </c>
      <c r="D278" s="657">
        <v>3665</v>
      </c>
      <c r="E278" s="662">
        <f t="shared" si="65"/>
        <v>3664.86</v>
      </c>
      <c r="F278" s="662">
        <f t="shared" si="66"/>
        <v>0</v>
      </c>
      <c r="G278" s="662">
        <f t="shared" si="67"/>
        <v>3664.86</v>
      </c>
      <c r="H278" s="662">
        <f t="shared" si="68"/>
        <v>3664.86</v>
      </c>
      <c r="I278" s="662">
        <f t="shared" si="69"/>
        <v>0</v>
      </c>
      <c r="J278" s="662"/>
      <c r="K278" s="662"/>
      <c r="L278" s="662"/>
      <c r="M278" s="662">
        <f t="shared" si="70"/>
        <v>3664.86</v>
      </c>
      <c r="N278" s="662"/>
      <c r="O278" s="662"/>
      <c r="P278" s="662"/>
      <c r="Q278" s="682">
        <v>3664.86</v>
      </c>
    </row>
    <row r="279" spans="1:17" s="12" customFormat="1" ht="11.25" customHeight="1">
      <c r="A279" s="892"/>
      <c r="B279" s="576" t="s">
        <v>414</v>
      </c>
      <c r="C279" s="576" t="s">
        <v>880</v>
      </c>
      <c r="D279" s="657">
        <v>646</v>
      </c>
      <c r="E279" s="662">
        <f t="shared" si="65"/>
        <v>646.74</v>
      </c>
      <c r="F279" s="662">
        <f t="shared" si="66"/>
        <v>646.74</v>
      </c>
      <c r="G279" s="662">
        <f t="shared" si="67"/>
        <v>0</v>
      </c>
      <c r="H279" s="662">
        <f t="shared" si="68"/>
        <v>646.74</v>
      </c>
      <c r="I279" s="662">
        <f t="shared" si="69"/>
        <v>646.74</v>
      </c>
      <c r="J279" s="662"/>
      <c r="K279" s="662"/>
      <c r="L279" s="662">
        <v>646.74</v>
      </c>
      <c r="M279" s="662">
        <f t="shared" si="70"/>
        <v>0</v>
      </c>
      <c r="N279" s="662"/>
      <c r="O279" s="662"/>
      <c r="P279" s="662"/>
      <c r="Q279" s="682"/>
    </row>
    <row r="280" spans="1:17" s="12" customFormat="1" ht="11.25" customHeight="1">
      <c r="A280" s="891"/>
      <c r="B280" s="1067" t="s">
        <v>203</v>
      </c>
      <c r="C280" s="1067"/>
      <c r="D280" s="1067"/>
      <c r="E280" s="1067"/>
      <c r="F280" s="1067"/>
      <c r="G280" s="1067"/>
      <c r="H280" s="1067"/>
      <c r="I280" s="1067"/>
      <c r="J280" s="1067"/>
      <c r="K280" s="1067"/>
      <c r="L280" s="1067"/>
      <c r="M280" s="1067"/>
      <c r="N280" s="1067"/>
      <c r="O280" s="1067"/>
      <c r="P280" s="1067"/>
      <c r="Q280" s="1068"/>
    </row>
    <row r="281" spans="1:17" s="12" customFormat="1" ht="11.25" customHeight="1">
      <c r="A281" s="882"/>
      <c r="B281" s="1034" t="s">
        <v>997</v>
      </c>
      <c r="C281" s="1035"/>
      <c r="D281" s="1035"/>
      <c r="E281" s="1035"/>
      <c r="F281" s="1035"/>
      <c r="G281" s="1035"/>
      <c r="H281" s="1035"/>
      <c r="I281" s="1035"/>
      <c r="J281" s="1035"/>
      <c r="K281" s="1035"/>
      <c r="L281" s="1035"/>
      <c r="M281" s="1035"/>
      <c r="N281" s="1035"/>
      <c r="O281" s="1035"/>
      <c r="P281" s="1035"/>
      <c r="Q281" s="1036"/>
    </row>
    <row r="282" spans="1:17" s="12" customFormat="1" ht="11.25" customHeight="1">
      <c r="A282" s="882"/>
      <c r="B282" s="1043" t="s">
        <v>998</v>
      </c>
      <c r="C282" s="1044"/>
      <c r="D282" s="1044"/>
      <c r="E282" s="1044"/>
      <c r="F282" s="1044"/>
      <c r="G282" s="1044"/>
      <c r="H282" s="1044"/>
      <c r="I282" s="1044"/>
      <c r="J282" s="1044"/>
      <c r="K282" s="1044"/>
      <c r="L282" s="1044"/>
      <c r="M282" s="1044"/>
      <c r="N282" s="1044"/>
      <c r="O282" s="1044"/>
      <c r="P282" s="1044"/>
      <c r="Q282" s="1045"/>
    </row>
    <row r="283" spans="1:17" s="12" customFormat="1" ht="11.25" customHeight="1">
      <c r="A283" s="882"/>
      <c r="B283" s="1043" t="s">
        <v>46</v>
      </c>
      <c r="C283" s="1044"/>
      <c r="D283" s="1044"/>
      <c r="E283" s="1044"/>
      <c r="F283" s="1044"/>
      <c r="G283" s="1044"/>
      <c r="H283" s="1044"/>
      <c r="I283" s="1044"/>
      <c r="J283" s="1044"/>
      <c r="K283" s="1044"/>
      <c r="L283" s="1044"/>
      <c r="M283" s="1044"/>
      <c r="N283" s="1044"/>
      <c r="O283" s="1044"/>
      <c r="P283" s="1044"/>
      <c r="Q283" s="1045"/>
    </row>
    <row r="284" spans="1:17" s="12" customFormat="1" ht="11.25" customHeight="1">
      <c r="A284" s="882"/>
      <c r="B284" s="772" t="s">
        <v>631</v>
      </c>
      <c r="C284" s="751" t="s">
        <v>973</v>
      </c>
      <c r="D284" s="895">
        <f>D285+D286</f>
        <v>116352</v>
      </c>
      <c r="E284" s="896">
        <f>E285+E286</f>
        <v>0</v>
      </c>
      <c r="F284" s="896">
        <f aca="true" t="shared" si="71" ref="F284:Q284">F285+F286</f>
        <v>0</v>
      </c>
      <c r="G284" s="896">
        <f t="shared" si="71"/>
        <v>0</v>
      </c>
      <c r="H284" s="896">
        <f t="shared" si="71"/>
        <v>0</v>
      </c>
      <c r="I284" s="896">
        <f t="shared" si="71"/>
        <v>0</v>
      </c>
      <c r="J284" s="896">
        <f t="shared" si="71"/>
        <v>0</v>
      </c>
      <c r="K284" s="896">
        <f t="shared" si="71"/>
        <v>0</v>
      </c>
      <c r="L284" s="896">
        <f t="shared" si="71"/>
        <v>0</v>
      </c>
      <c r="M284" s="896">
        <f t="shared" si="71"/>
        <v>0</v>
      </c>
      <c r="N284" s="896">
        <f t="shared" si="71"/>
        <v>0</v>
      </c>
      <c r="O284" s="896">
        <f t="shared" si="71"/>
        <v>0</v>
      </c>
      <c r="P284" s="896">
        <f t="shared" si="71"/>
        <v>0</v>
      </c>
      <c r="Q284" s="903">
        <f t="shared" si="71"/>
        <v>0</v>
      </c>
    </row>
    <row r="285" spans="1:17" s="12" customFormat="1" ht="11.25" customHeight="1">
      <c r="A285" s="882"/>
      <c r="B285" s="772" t="s">
        <v>304</v>
      </c>
      <c r="C285" s="751"/>
      <c r="D285" s="895">
        <v>57863</v>
      </c>
      <c r="E285" s="771"/>
      <c r="F285" s="771"/>
      <c r="G285" s="771"/>
      <c r="H285" s="771"/>
      <c r="I285" s="771"/>
      <c r="J285" s="771"/>
      <c r="K285" s="771"/>
      <c r="L285" s="771"/>
      <c r="M285" s="771"/>
      <c r="N285" s="771"/>
      <c r="O285" s="771"/>
      <c r="P285" s="771"/>
      <c r="Q285" s="774"/>
    </row>
    <row r="286" spans="1:17" s="12" customFormat="1" ht="11.25" customHeight="1">
      <c r="A286" s="882"/>
      <c r="B286" s="751" t="s">
        <v>200</v>
      </c>
      <c r="C286" s="751"/>
      <c r="D286" s="888">
        <f>SUM(D287:D301)</f>
        <v>58489</v>
      </c>
      <c r="E286" s="771">
        <f>SUM(E287:E301)</f>
        <v>0</v>
      </c>
      <c r="F286" s="771">
        <f aca="true" t="shared" si="72" ref="F286:Q286">SUM(F287:F301)</f>
        <v>0</v>
      </c>
      <c r="G286" s="771">
        <f t="shared" si="72"/>
        <v>0</v>
      </c>
      <c r="H286" s="771">
        <f t="shared" si="72"/>
        <v>0</v>
      </c>
      <c r="I286" s="771">
        <f t="shared" si="72"/>
        <v>0</v>
      </c>
      <c r="J286" s="771">
        <f t="shared" si="72"/>
        <v>0</v>
      </c>
      <c r="K286" s="771">
        <f t="shared" si="72"/>
        <v>0</v>
      </c>
      <c r="L286" s="771">
        <f t="shared" si="72"/>
        <v>0</v>
      </c>
      <c r="M286" s="771">
        <f t="shared" si="72"/>
        <v>0</v>
      </c>
      <c r="N286" s="771">
        <f t="shared" si="72"/>
        <v>0</v>
      </c>
      <c r="O286" s="771">
        <f t="shared" si="72"/>
        <v>0</v>
      </c>
      <c r="P286" s="771">
        <f t="shared" si="72"/>
        <v>0</v>
      </c>
      <c r="Q286" s="774">
        <f t="shared" si="72"/>
        <v>0</v>
      </c>
    </row>
    <row r="287" spans="1:17" s="12" customFormat="1" ht="11.25" customHeight="1">
      <c r="A287" s="882"/>
      <c r="B287" s="102" t="s">
        <v>390</v>
      </c>
      <c r="C287" s="576" t="s">
        <v>47</v>
      </c>
      <c r="D287" s="657">
        <v>7604</v>
      </c>
      <c r="E287" s="662">
        <f>F287+G287</f>
        <v>0</v>
      </c>
      <c r="F287" s="662">
        <f>I287</f>
        <v>0</v>
      </c>
      <c r="G287" s="662">
        <f>M287</f>
        <v>0</v>
      </c>
      <c r="H287" s="662">
        <f>I287+M287</f>
        <v>0</v>
      </c>
      <c r="I287" s="662">
        <f>L287</f>
        <v>0</v>
      </c>
      <c r="J287" s="662"/>
      <c r="K287" s="662"/>
      <c r="L287" s="662"/>
      <c r="M287" s="662">
        <f>Q287</f>
        <v>0</v>
      </c>
      <c r="N287" s="662"/>
      <c r="O287" s="662"/>
      <c r="P287" s="662"/>
      <c r="Q287" s="682"/>
    </row>
    <row r="288" spans="1:17" s="12" customFormat="1" ht="11.25" customHeight="1">
      <c r="A288" s="882"/>
      <c r="B288" s="874" t="s">
        <v>225</v>
      </c>
      <c r="C288" s="576" t="s">
        <v>1011</v>
      </c>
      <c r="D288" s="657">
        <v>1614</v>
      </c>
      <c r="E288" s="662">
        <f aca="true" t="shared" si="73" ref="E288:E301">F288+G288</f>
        <v>0</v>
      </c>
      <c r="F288" s="662">
        <f aca="true" t="shared" si="74" ref="F288:F301">I288</f>
        <v>0</v>
      </c>
      <c r="G288" s="662">
        <f aca="true" t="shared" si="75" ref="G288:G301">M288</f>
        <v>0</v>
      </c>
      <c r="H288" s="662">
        <f aca="true" t="shared" si="76" ref="H288:H301">I288+M288</f>
        <v>0</v>
      </c>
      <c r="I288" s="662">
        <f aca="true" t="shared" si="77" ref="I288:I301">L288</f>
        <v>0</v>
      </c>
      <c r="J288" s="662"/>
      <c r="K288" s="662"/>
      <c r="L288" s="662"/>
      <c r="M288" s="662">
        <f aca="true" t="shared" si="78" ref="M288:M301">Q288</f>
        <v>0</v>
      </c>
      <c r="N288" s="662"/>
      <c r="O288" s="662"/>
      <c r="P288" s="662"/>
      <c r="Q288" s="682"/>
    </row>
    <row r="289" spans="1:17" s="12" customFormat="1" ht="11.25" customHeight="1">
      <c r="A289" s="882"/>
      <c r="B289" s="874" t="s">
        <v>225</v>
      </c>
      <c r="C289" s="576" t="s">
        <v>9</v>
      </c>
      <c r="D289" s="657">
        <v>38</v>
      </c>
      <c r="E289" s="662">
        <f t="shared" si="73"/>
        <v>0</v>
      </c>
      <c r="F289" s="662">
        <f t="shared" si="74"/>
        <v>0</v>
      </c>
      <c r="G289" s="662">
        <f t="shared" si="75"/>
        <v>0</v>
      </c>
      <c r="H289" s="662">
        <f t="shared" si="76"/>
        <v>0</v>
      </c>
      <c r="I289" s="662">
        <f t="shared" si="77"/>
        <v>0</v>
      </c>
      <c r="J289" s="662"/>
      <c r="K289" s="662"/>
      <c r="L289" s="662"/>
      <c r="M289" s="662">
        <f t="shared" si="78"/>
        <v>0</v>
      </c>
      <c r="N289" s="662"/>
      <c r="O289" s="662"/>
      <c r="P289" s="662"/>
      <c r="Q289" s="682"/>
    </row>
    <row r="290" spans="1:17" s="12" customFormat="1" ht="11.25" customHeight="1">
      <c r="A290" s="882"/>
      <c r="B290" s="874" t="s">
        <v>101</v>
      </c>
      <c r="C290" s="576" t="s">
        <v>1012</v>
      </c>
      <c r="D290" s="657">
        <v>256</v>
      </c>
      <c r="E290" s="662">
        <f t="shared" si="73"/>
        <v>0</v>
      </c>
      <c r="F290" s="662">
        <f t="shared" si="74"/>
        <v>0</v>
      </c>
      <c r="G290" s="662">
        <f t="shared" si="75"/>
        <v>0</v>
      </c>
      <c r="H290" s="662">
        <f t="shared" si="76"/>
        <v>0</v>
      </c>
      <c r="I290" s="662">
        <f t="shared" si="77"/>
        <v>0</v>
      </c>
      <c r="J290" s="662"/>
      <c r="K290" s="662"/>
      <c r="L290" s="662"/>
      <c r="M290" s="662">
        <f t="shared" si="78"/>
        <v>0</v>
      </c>
      <c r="N290" s="662"/>
      <c r="O290" s="662"/>
      <c r="P290" s="662"/>
      <c r="Q290" s="682"/>
    </row>
    <row r="291" spans="1:17" s="12" customFormat="1" ht="11.25" customHeight="1">
      <c r="A291" s="893" t="s">
        <v>49</v>
      </c>
      <c r="B291" s="874" t="s">
        <v>101</v>
      </c>
      <c r="C291" s="576" t="s">
        <v>10</v>
      </c>
      <c r="D291" s="657">
        <v>6</v>
      </c>
      <c r="E291" s="662">
        <f t="shared" si="73"/>
        <v>0</v>
      </c>
      <c r="F291" s="662">
        <f t="shared" si="74"/>
        <v>0</v>
      </c>
      <c r="G291" s="662">
        <f t="shared" si="75"/>
        <v>0</v>
      </c>
      <c r="H291" s="662">
        <f t="shared" si="76"/>
        <v>0</v>
      </c>
      <c r="I291" s="662">
        <f t="shared" si="77"/>
        <v>0</v>
      </c>
      <c r="J291" s="662"/>
      <c r="K291" s="662"/>
      <c r="L291" s="662"/>
      <c r="M291" s="662">
        <f t="shared" si="78"/>
        <v>0</v>
      </c>
      <c r="N291" s="662"/>
      <c r="O291" s="662"/>
      <c r="P291" s="662"/>
      <c r="Q291" s="682"/>
    </row>
    <row r="292" spans="1:17" s="12" customFormat="1" ht="11.25" customHeight="1">
      <c r="A292" s="882"/>
      <c r="B292" s="874" t="s">
        <v>1018</v>
      </c>
      <c r="C292" s="576" t="s">
        <v>1013</v>
      </c>
      <c r="D292" s="657">
        <v>10700</v>
      </c>
      <c r="E292" s="662">
        <f t="shared" si="73"/>
        <v>0</v>
      </c>
      <c r="F292" s="662">
        <f t="shared" si="74"/>
        <v>0</v>
      </c>
      <c r="G292" s="662">
        <f t="shared" si="75"/>
        <v>0</v>
      </c>
      <c r="H292" s="662">
        <f t="shared" si="76"/>
        <v>0</v>
      </c>
      <c r="I292" s="662">
        <f t="shared" si="77"/>
        <v>0</v>
      </c>
      <c r="J292" s="662"/>
      <c r="K292" s="662"/>
      <c r="L292" s="662"/>
      <c r="M292" s="662">
        <f t="shared" si="78"/>
        <v>0</v>
      </c>
      <c r="N292" s="662"/>
      <c r="O292" s="662"/>
      <c r="P292" s="662"/>
      <c r="Q292" s="682"/>
    </row>
    <row r="293" spans="1:17" s="12" customFormat="1" ht="11.25" customHeight="1">
      <c r="A293" s="882"/>
      <c r="B293" s="874" t="s">
        <v>1018</v>
      </c>
      <c r="C293" s="576" t="s">
        <v>11</v>
      </c>
      <c r="D293" s="657">
        <v>252</v>
      </c>
      <c r="E293" s="662">
        <f t="shared" si="73"/>
        <v>0</v>
      </c>
      <c r="F293" s="662">
        <f t="shared" si="74"/>
        <v>0</v>
      </c>
      <c r="G293" s="662">
        <f t="shared" si="75"/>
        <v>0</v>
      </c>
      <c r="H293" s="662">
        <f t="shared" si="76"/>
        <v>0</v>
      </c>
      <c r="I293" s="662">
        <f t="shared" si="77"/>
        <v>0</v>
      </c>
      <c r="J293" s="662"/>
      <c r="K293" s="662"/>
      <c r="L293" s="662"/>
      <c r="M293" s="662">
        <f t="shared" si="78"/>
        <v>0</v>
      </c>
      <c r="N293" s="662"/>
      <c r="O293" s="662"/>
      <c r="P293" s="662"/>
      <c r="Q293" s="682"/>
    </row>
    <row r="294" spans="1:17" s="12" customFormat="1" ht="11.25" customHeight="1">
      <c r="A294" s="882"/>
      <c r="B294" s="874" t="s">
        <v>103</v>
      </c>
      <c r="C294" s="576" t="s">
        <v>988</v>
      </c>
      <c r="D294" s="657">
        <v>14697</v>
      </c>
      <c r="E294" s="662">
        <f t="shared" si="73"/>
        <v>0</v>
      </c>
      <c r="F294" s="662">
        <f t="shared" si="74"/>
        <v>0</v>
      </c>
      <c r="G294" s="662">
        <f t="shared" si="75"/>
        <v>0</v>
      </c>
      <c r="H294" s="662">
        <f t="shared" si="76"/>
        <v>0</v>
      </c>
      <c r="I294" s="662">
        <f t="shared" si="77"/>
        <v>0</v>
      </c>
      <c r="J294" s="662"/>
      <c r="K294" s="662"/>
      <c r="L294" s="662"/>
      <c r="M294" s="662">
        <f t="shared" si="78"/>
        <v>0</v>
      </c>
      <c r="N294" s="662"/>
      <c r="O294" s="662"/>
      <c r="P294" s="662"/>
      <c r="Q294" s="682"/>
    </row>
    <row r="295" spans="1:17" s="12" customFormat="1" ht="11.25" customHeight="1">
      <c r="A295" s="882"/>
      <c r="B295" s="874" t="s">
        <v>103</v>
      </c>
      <c r="C295" s="576" t="s">
        <v>989</v>
      </c>
      <c r="D295" s="657">
        <v>346</v>
      </c>
      <c r="E295" s="662">
        <f t="shared" si="73"/>
        <v>0</v>
      </c>
      <c r="F295" s="662">
        <f t="shared" si="74"/>
        <v>0</v>
      </c>
      <c r="G295" s="662">
        <f t="shared" si="75"/>
        <v>0</v>
      </c>
      <c r="H295" s="662">
        <f t="shared" si="76"/>
        <v>0</v>
      </c>
      <c r="I295" s="662">
        <f t="shared" si="77"/>
        <v>0</v>
      </c>
      <c r="J295" s="662"/>
      <c r="K295" s="662"/>
      <c r="L295" s="662"/>
      <c r="M295" s="662">
        <f t="shared" si="78"/>
        <v>0</v>
      </c>
      <c r="N295" s="662"/>
      <c r="O295" s="662"/>
      <c r="P295" s="662"/>
      <c r="Q295" s="682"/>
    </row>
    <row r="296" spans="1:17" s="12" customFormat="1" ht="11.25" customHeight="1">
      <c r="A296" s="882"/>
      <c r="B296" s="874" t="s">
        <v>246</v>
      </c>
      <c r="C296" s="576" t="s">
        <v>990</v>
      </c>
      <c r="D296" s="657">
        <v>21351</v>
      </c>
      <c r="E296" s="662">
        <f t="shared" si="73"/>
        <v>0</v>
      </c>
      <c r="F296" s="662">
        <f t="shared" si="74"/>
        <v>0</v>
      </c>
      <c r="G296" s="662">
        <f t="shared" si="75"/>
        <v>0</v>
      </c>
      <c r="H296" s="662">
        <f t="shared" si="76"/>
        <v>0</v>
      </c>
      <c r="I296" s="662">
        <f t="shared" si="77"/>
        <v>0</v>
      </c>
      <c r="J296" s="662"/>
      <c r="K296" s="662"/>
      <c r="L296" s="662"/>
      <c r="M296" s="662">
        <f t="shared" si="78"/>
        <v>0</v>
      </c>
      <c r="N296" s="662"/>
      <c r="O296" s="662"/>
      <c r="P296" s="662"/>
      <c r="Q296" s="682"/>
    </row>
    <row r="297" spans="1:17" s="12" customFormat="1" ht="11.25" customHeight="1">
      <c r="A297" s="882"/>
      <c r="B297" s="874" t="s">
        <v>246</v>
      </c>
      <c r="C297" s="576" t="s">
        <v>12</v>
      </c>
      <c r="D297" s="657">
        <v>503</v>
      </c>
      <c r="E297" s="662">
        <f t="shared" si="73"/>
        <v>0</v>
      </c>
      <c r="F297" s="662">
        <f t="shared" si="74"/>
        <v>0</v>
      </c>
      <c r="G297" s="662">
        <f t="shared" si="75"/>
        <v>0</v>
      </c>
      <c r="H297" s="662">
        <f t="shared" si="76"/>
        <v>0</v>
      </c>
      <c r="I297" s="662">
        <f t="shared" si="77"/>
        <v>0</v>
      </c>
      <c r="J297" s="662"/>
      <c r="K297" s="662"/>
      <c r="L297" s="662"/>
      <c r="M297" s="662">
        <f t="shared" si="78"/>
        <v>0</v>
      </c>
      <c r="N297" s="662"/>
      <c r="O297" s="662"/>
      <c r="P297" s="662"/>
      <c r="Q297" s="682"/>
    </row>
    <row r="298" spans="1:17" s="12" customFormat="1" ht="11.25" customHeight="1">
      <c r="A298" s="882"/>
      <c r="B298" s="874" t="s">
        <v>412</v>
      </c>
      <c r="C298" s="576" t="s">
        <v>991</v>
      </c>
      <c r="D298" s="657">
        <v>705</v>
      </c>
      <c r="E298" s="662">
        <f t="shared" si="73"/>
        <v>0</v>
      </c>
      <c r="F298" s="662">
        <f t="shared" si="74"/>
        <v>0</v>
      </c>
      <c r="G298" s="662">
        <f t="shared" si="75"/>
        <v>0</v>
      </c>
      <c r="H298" s="662">
        <f t="shared" si="76"/>
        <v>0</v>
      </c>
      <c r="I298" s="662">
        <f t="shared" si="77"/>
        <v>0</v>
      </c>
      <c r="J298" s="662"/>
      <c r="K298" s="662"/>
      <c r="L298" s="662"/>
      <c r="M298" s="662">
        <f t="shared" si="78"/>
        <v>0</v>
      </c>
      <c r="N298" s="662"/>
      <c r="O298" s="662"/>
      <c r="P298" s="662"/>
      <c r="Q298" s="682"/>
    </row>
    <row r="299" spans="1:17" s="12" customFormat="1" ht="11.25" customHeight="1">
      <c r="A299" s="882"/>
      <c r="B299" s="874" t="s">
        <v>412</v>
      </c>
      <c r="C299" s="576" t="s">
        <v>48</v>
      </c>
      <c r="D299" s="657">
        <v>17</v>
      </c>
      <c r="E299" s="662">
        <f t="shared" si="73"/>
        <v>0</v>
      </c>
      <c r="F299" s="662">
        <f t="shared" si="74"/>
        <v>0</v>
      </c>
      <c r="G299" s="662">
        <f t="shared" si="75"/>
        <v>0</v>
      </c>
      <c r="H299" s="662">
        <f t="shared" si="76"/>
        <v>0</v>
      </c>
      <c r="I299" s="662">
        <f t="shared" si="77"/>
        <v>0</v>
      </c>
      <c r="J299" s="662"/>
      <c r="K299" s="662"/>
      <c r="L299" s="662"/>
      <c r="M299" s="662">
        <f t="shared" si="78"/>
        <v>0</v>
      </c>
      <c r="N299" s="662"/>
      <c r="O299" s="662"/>
      <c r="P299" s="662"/>
      <c r="Q299" s="682"/>
    </row>
    <row r="300" spans="1:17" s="12" customFormat="1" ht="11.25" customHeight="1">
      <c r="A300" s="882"/>
      <c r="B300" s="874" t="s">
        <v>414</v>
      </c>
      <c r="C300" s="576" t="s">
        <v>1030</v>
      </c>
      <c r="D300" s="657">
        <v>391</v>
      </c>
      <c r="E300" s="662">
        <f t="shared" si="73"/>
        <v>0</v>
      </c>
      <c r="F300" s="662">
        <f t="shared" si="74"/>
        <v>0</v>
      </c>
      <c r="G300" s="662">
        <f t="shared" si="75"/>
        <v>0</v>
      </c>
      <c r="H300" s="662">
        <f t="shared" si="76"/>
        <v>0</v>
      </c>
      <c r="I300" s="662">
        <f t="shared" si="77"/>
        <v>0</v>
      </c>
      <c r="J300" s="662"/>
      <c r="K300" s="662"/>
      <c r="L300" s="662"/>
      <c r="M300" s="662">
        <f t="shared" si="78"/>
        <v>0</v>
      </c>
      <c r="N300" s="662"/>
      <c r="O300" s="662"/>
      <c r="P300" s="662"/>
      <c r="Q300" s="682"/>
    </row>
    <row r="301" spans="1:17" s="12" customFormat="1" ht="11.25" customHeight="1" thickBot="1">
      <c r="A301" s="892"/>
      <c r="B301" s="576" t="s">
        <v>414</v>
      </c>
      <c r="C301" s="576" t="s">
        <v>880</v>
      </c>
      <c r="D301" s="657">
        <v>9</v>
      </c>
      <c r="E301" s="662">
        <f t="shared" si="73"/>
        <v>0</v>
      </c>
      <c r="F301" s="662">
        <f t="shared" si="74"/>
        <v>0</v>
      </c>
      <c r="G301" s="662">
        <f t="shared" si="75"/>
        <v>0</v>
      </c>
      <c r="H301" s="662">
        <f t="shared" si="76"/>
        <v>0</v>
      </c>
      <c r="I301" s="662">
        <f t="shared" si="77"/>
        <v>0</v>
      </c>
      <c r="J301" s="662"/>
      <c r="K301" s="662"/>
      <c r="L301" s="662"/>
      <c r="M301" s="662">
        <f t="shared" si="78"/>
        <v>0</v>
      </c>
      <c r="N301" s="662"/>
      <c r="O301" s="662"/>
      <c r="P301" s="662"/>
      <c r="Q301" s="682"/>
    </row>
    <row r="302" spans="1:17" s="12" customFormat="1" ht="11.25" customHeight="1">
      <c r="A302" s="1059" t="s">
        <v>574</v>
      </c>
      <c r="B302" s="1062" t="s">
        <v>622</v>
      </c>
      <c r="C302" s="1062" t="s">
        <v>192</v>
      </c>
      <c r="D302" s="1062" t="s">
        <v>67</v>
      </c>
      <c r="E302" s="1062" t="s">
        <v>68</v>
      </c>
      <c r="F302" s="1063" t="s">
        <v>1001</v>
      </c>
      <c r="G302" s="1064"/>
      <c r="H302" s="1063" t="s">
        <v>1002</v>
      </c>
      <c r="I302" s="1065"/>
      <c r="J302" s="1065"/>
      <c r="K302" s="1065"/>
      <c r="L302" s="1065"/>
      <c r="M302" s="1065"/>
      <c r="N302" s="1065"/>
      <c r="O302" s="1065"/>
      <c r="P302" s="1065"/>
      <c r="Q302" s="1066"/>
    </row>
    <row r="303" spans="1:17" s="12" customFormat="1" ht="11.25" customHeight="1">
      <c r="A303" s="1060"/>
      <c r="B303" s="1050"/>
      <c r="C303" s="1050"/>
      <c r="D303" s="1050"/>
      <c r="E303" s="1050"/>
      <c r="F303" s="1049" t="s">
        <v>308</v>
      </c>
      <c r="G303" s="1049" t="s">
        <v>623</v>
      </c>
      <c r="H303" s="1046" t="s">
        <v>883</v>
      </c>
      <c r="I303" s="1047"/>
      <c r="J303" s="1047"/>
      <c r="K303" s="1047"/>
      <c r="L303" s="1047"/>
      <c r="M303" s="1047"/>
      <c r="N303" s="1047"/>
      <c r="O303" s="1047"/>
      <c r="P303" s="1047"/>
      <c r="Q303" s="1048"/>
    </row>
    <row r="304" spans="1:17" s="12" customFormat="1" ht="11.25" customHeight="1">
      <c r="A304" s="1060"/>
      <c r="B304" s="1050"/>
      <c r="C304" s="1050"/>
      <c r="D304" s="1050"/>
      <c r="E304" s="1050"/>
      <c r="F304" s="1050"/>
      <c r="G304" s="1050"/>
      <c r="H304" s="1049" t="s">
        <v>211</v>
      </c>
      <c r="I304" s="766" t="s">
        <v>474</v>
      </c>
      <c r="J304" s="767"/>
      <c r="K304" s="767"/>
      <c r="L304" s="767"/>
      <c r="M304" s="767"/>
      <c r="N304" s="767"/>
      <c r="O304" s="767"/>
      <c r="P304" s="767"/>
      <c r="Q304" s="768"/>
    </row>
    <row r="305" spans="1:17" s="12" customFormat="1" ht="11.25" customHeight="1">
      <c r="A305" s="1060"/>
      <c r="B305" s="1050"/>
      <c r="C305" s="1050"/>
      <c r="D305" s="1050"/>
      <c r="E305" s="1050"/>
      <c r="F305" s="1050"/>
      <c r="G305" s="1050"/>
      <c r="H305" s="1050"/>
      <c r="I305" s="1046" t="s">
        <v>624</v>
      </c>
      <c r="J305" s="1047"/>
      <c r="K305" s="1047"/>
      <c r="L305" s="1052"/>
      <c r="M305" s="1053" t="s">
        <v>623</v>
      </c>
      <c r="N305" s="1054"/>
      <c r="O305" s="1054"/>
      <c r="P305" s="1054"/>
      <c r="Q305" s="1055"/>
    </row>
    <row r="306" spans="1:17" s="12" customFormat="1" ht="11.25" customHeight="1">
      <c r="A306" s="1060"/>
      <c r="B306" s="1050"/>
      <c r="C306" s="1050"/>
      <c r="D306" s="1050"/>
      <c r="E306" s="1050"/>
      <c r="F306" s="1050"/>
      <c r="G306" s="1050"/>
      <c r="H306" s="1050"/>
      <c r="I306" s="1049" t="s">
        <v>209</v>
      </c>
      <c r="J306" s="1056" t="s">
        <v>625</v>
      </c>
      <c r="K306" s="1057"/>
      <c r="L306" s="1058"/>
      <c r="M306" s="1049" t="s">
        <v>210</v>
      </c>
      <c r="N306" s="1053" t="s">
        <v>625</v>
      </c>
      <c r="O306" s="1054"/>
      <c r="P306" s="1054"/>
      <c r="Q306" s="1055"/>
    </row>
    <row r="307" spans="1:17" s="12" customFormat="1" ht="45">
      <c r="A307" s="1061"/>
      <c r="B307" s="1051"/>
      <c r="C307" s="1051"/>
      <c r="D307" s="1051"/>
      <c r="E307" s="1051"/>
      <c r="F307" s="1051"/>
      <c r="G307" s="1051"/>
      <c r="H307" s="1051"/>
      <c r="I307" s="1051"/>
      <c r="J307" s="769" t="s">
        <v>626</v>
      </c>
      <c r="K307" s="769" t="s">
        <v>627</v>
      </c>
      <c r="L307" s="769" t="s">
        <v>628</v>
      </c>
      <c r="M307" s="1051"/>
      <c r="N307" s="769" t="s">
        <v>629</v>
      </c>
      <c r="O307" s="769" t="s">
        <v>626</v>
      </c>
      <c r="P307" s="769" t="s">
        <v>627</v>
      </c>
      <c r="Q307" s="770" t="s">
        <v>628</v>
      </c>
    </row>
    <row r="308" spans="1:17" s="12" customFormat="1" ht="12.75">
      <c r="A308" s="746">
        <v>1</v>
      </c>
      <c r="B308" s="652">
        <v>2</v>
      </c>
      <c r="C308" s="652">
        <v>3</v>
      </c>
      <c r="D308" s="652">
        <v>4</v>
      </c>
      <c r="E308" s="652">
        <v>5</v>
      </c>
      <c r="F308" s="652">
        <v>6</v>
      </c>
      <c r="G308" s="652">
        <v>7</v>
      </c>
      <c r="H308" s="652">
        <v>8</v>
      </c>
      <c r="I308" s="652">
        <v>9</v>
      </c>
      <c r="J308" s="652">
        <v>10</v>
      </c>
      <c r="K308" s="652">
        <v>11</v>
      </c>
      <c r="L308" s="652">
        <v>12</v>
      </c>
      <c r="M308" s="652">
        <v>13</v>
      </c>
      <c r="N308" s="652">
        <v>14</v>
      </c>
      <c r="O308" s="652">
        <v>15</v>
      </c>
      <c r="P308" s="652">
        <v>16</v>
      </c>
      <c r="Q308" s="747">
        <v>17</v>
      </c>
    </row>
    <row r="309" spans="1:17" s="12" customFormat="1" ht="12.75">
      <c r="A309" s="1040" t="s">
        <v>50</v>
      </c>
      <c r="B309" s="1037" t="s">
        <v>52</v>
      </c>
      <c r="C309" s="1038"/>
      <c r="D309" s="1038"/>
      <c r="E309" s="1038"/>
      <c r="F309" s="1038"/>
      <c r="G309" s="1038"/>
      <c r="H309" s="1038"/>
      <c r="I309" s="1038"/>
      <c r="J309" s="1038"/>
      <c r="K309" s="1038"/>
      <c r="L309" s="1038"/>
      <c r="M309" s="1038"/>
      <c r="N309" s="1038"/>
      <c r="O309" s="1038"/>
      <c r="P309" s="1038"/>
      <c r="Q309" s="1039"/>
    </row>
    <row r="310" spans="1:17" s="12" customFormat="1" ht="12.75">
      <c r="A310" s="1041"/>
      <c r="B310" s="1034" t="s">
        <v>53</v>
      </c>
      <c r="C310" s="1035"/>
      <c r="D310" s="1035"/>
      <c r="E310" s="1035"/>
      <c r="F310" s="1035"/>
      <c r="G310" s="1035"/>
      <c r="H310" s="1035"/>
      <c r="I310" s="1035"/>
      <c r="J310" s="1035"/>
      <c r="K310" s="1035"/>
      <c r="L310" s="1035"/>
      <c r="M310" s="1035"/>
      <c r="N310" s="1035"/>
      <c r="O310" s="1035"/>
      <c r="P310" s="1035"/>
      <c r="Q310" s="1036"/>
    </row>
    <row r="311" spans="1:17" s="12" customFormat="1" ht="12.75">
      <c r="A311" s="1041"/>
      <c r="B311" s="1043" t="s">
        <v>54</v>
      </c>
      <c r="C311" s="1044"/>
      <c r="D311" s="1044"/>
      <c r="E311" s="1044"/>
      <c r="F311" s="1044"/>
      <c r="G311" s="1044"/>
      <c r="H311" s="1044"/>
      <c r="I311" s="1044"/>
      <c r="J311" s="1044"/>
      <c r="K311" s="1044"/>
      <c r="L311" s="1044"/>
      <c r="M311" s="1044"/>
      <c r="N311" s="1044"/>
      <c r="O311" s="1044"/>
      <c r="P311" s="1044"/>
      <c r="Q311" s="1045"/>
    </row>
    <row r="312" spans="1:17" s="12" customFormat="1" ht="12.75">
      <c r="A312" s="1041"/>
      <c r="B312" s="1043" t="s">
        <v>55</v>
      </c>
      <c r="C312" s="1044"/>
      <c r="D312" s="1044"/>
      <c r="E312" s="1044"/>
      <c r="F312" s="1044"/>
      <c r="G312" s="1044"/>
      <c r="H312" s="1044"/>
      <c r="I312" s="1044"/>
      <c r="J312" s="1044"/>
      <c r="K312" s="1044"/>
      <c r="L312" s="1044"/>
      <c r="M312" s="1044"/>
      <c r="N312" s="1044"/>
      <c r="O312" s="1044"/>
      <c r="P312" s="1044"/>
      <c r="Q312" s="1045"/>
    </row>
    <row r="313" spans="1:17" s="12" customFormat="1" ht="12.75">
      <c r="A313" s="1041"/>
      <c r="B313" s="1043" t="s">
        <v>56</v>
      </c>
      <c r="C313" s="1044"/>
      <c r="D313" s="1044"/>
      <c r="E313" s="1044"/>
      <c r="F313" s="1044"/>
      <c r="G313" s="1044"/>
      <c r="H313" s="1044"/>
      <c r="I313" s="1044"/>
      <c r="J313" s="1044"/>
      <c r="K313" s="1044"/>
      <c r="L313" s="1044"/>
      <c r="M313" s="1044"/>
      <c r="N313" s="1044"/>
      <c r="O313" s="1044"/>
      <c r="P313" s="1044"/>
      <c r="Q313" s="1045"/>
    </row>
    <row r="314" spans="1:17" s="12" customFormat="1" ht="12.75">
      <c r="A314" s="1041"/>
      <c r="B314" s="751" t="s">
        <v>631</v>
      </c>
      <c r="C314" s="751" t="s">
        <v>973</v>
      </c>
      <c r="D314" s="751">
        <f>D315+D316</f>
        <v>338785</v>
      </c>
      <c r="E314" s="752">
        <f>E315+E316</f>
        <v>149630.63999999998</v>
      </c>
      <c r="F314" s="752">
        <f aca="true" t="shared" si="79" ref="F314:Q314">F316</f>
        <v>22444.600000000002</v>
      </c>
      <c r="G314" s="752">
        <f t="shared" si="79"/>
        <v>127186.04</v>
      </c>
      <c r="H314" s="752">
        <f t="shared" si="79"/>
        <v>149630.63999999998</v>
      </c>
      <c r="I314" s="752">
        <f t="shared" si="79"/>
        <v>22444.600000000002</v>
      </c>
      <c r="J314" s="752">
        <f t="shared" si="79"/>
        <v>0</v>
      </c>
      <c r="K314" s="752">
        <f t="shared" si="79"/>
        <v>0</v>
      </c>
      <c r="L314" s="752">
        <f t="shared" si="79"/>
        <v>22444.600000000002</v>
      </c>
      <c r="M314" s="752">
        <f t="shared" si="79"/>
        <v>127186.04</v>
      </c>
      <c r="N314" s="752">
        <f t="shared" si="79"/>
        <v>0</v>
      </c>
      <c r="O314" s="752">
        <f t="shared" si="79"/>
        <v>0</v>
      </c>
      <c r="P314" s="752">
        <f t="shared" si="79"/>
        <v>0</v>
      </c>
      <c r="Q314" s="760">
        <f t="shared" si="79"/>
        <v>127186.04</v>
      </c>
    </row>
    <row r="315" spans="1:17" s="12" customFormat="1" ht="12.75">
      <c r="A315" s="1041"/>
      <c r="B315" s="751" t="s">
        <v>304</v>
      </c>
      <c r="C315" s="751"/>
      <c r="D315" s="751">
        <v>50900</v>
      </c>
      <c r="E315" s="752"/>
      <c r="F315" s="752"/>
      <c r="G315" s="752"/>
      <c r="H315" s="752"/>
      <c r="I315" s="752"/>
      <c r="J315" s="752"/>
      <c r="K315" s="752"/>
      <c r="L315" s="752"/>
      <c r="M315" s="752"/>
      <c r="N315" s="752"/>
      <c r="O315" s="752"/>
      <c r="P315" s="752"/>
      <c r="Q315" s="760"/>
    </row>
    <row r="316" spans="1:17" s="12" customFormat="1" ht="12.75">
      <c r="A316" s="1041"/>
      <c r="B316" s="751" t="s">
        <v>66</v>
      </c>
      <c r="C316" s="751"/>
      <c r="D316" s="751">
        <f>SUM(D317:D338)</f>
        <v>287885</v>
      </c>
      <c r="E316" s="752">
        <f>SUM(E317:E338)</f>
        <v>149630.63999999998</v>
      </c>
      <c r="F316" s="752">
        <f aca="true" t="shared" si="80" ref="F316:Q316">SUM(F317:F338)</f>
        <v>22444.600000000002</v>
      </c>
      <c r="G316" s="752">
        <f t="shared" si="80"/>
        <v>127186.04</v>
      </c>
      <c r="H316" s="752">
        <f t="shared" si="80"/>
        <v>149630.63999999998</v>
      </c>
      <c r="I316" s="752">
        <f t="shared" si="80"/>
        <v>22444.600000000002</v>
      </c>
      <c r="J316" s="752">
        <f t="shared" si="80"/>
        <v>0</v>
      </c>
      <c r="K316" s="752">
        <f t="shared" si="80"/>
        <v>0</v>
      </c>
      <c r="L316" s="752">
        <f t="shared" si="80"/>
        <v>22444.600000000002</v>
      </c>
      <c r="M316" s="752">
        <f t="shared" si="80"/>
        <v>127186.04</v>
      </c>
      <c r="N316" s="752">
        <f t="shared" si="80"/>
        <v>0</v>
      </c>
      <c r="O316" s="752">
        <f t="shared" si="80"/>
        <v>0</v>
      </c>
      <c r="P316" s="752">
        <f t="shared" si="80"/>
        <v>0</v>
      </c>
      <c r="Q316" s="760">
        <f t="shared" si="80"/>
        <v>127186.04</v>
      </c>
    </row>
    <row r="317" spans="1:17" s="12" customFormat="1" ht="12.75">
      <c r="A317" s="1041"/>
      <c r="B317" s="102" t="s">
        <v>943</v>
      </c>
      <c r="C317" s="576" t="s">
        <v>1010</v>
      </c>
      <c r="D317" s="102">
        <v>15028</v>
      </c>
      <c r="E317" s="409">
        <f>F317+G317</f>
        <v>11271</v>
      </c>
      <c r="F317" s="409"/>
      <c r="G317" s="409">
        <f>M317</f>
        <v>11271</v>
      </c>
      <c r="H317" s="409">
        <f>I317+M317</f>
        <v>11271</v>
      </c>
      <c r="I317" s="409">
        <f>L317</f>
        <v>0</v>
      </c>
      <c r="J317" s="409"/>
      <c r="K317" s="409"/>
      <c r="L317" s="409"/>
      <c r="M317" s="415">
        <f>Q317</f>
        <v>11271</v>
      </c>
      <c r="N317" s="409"/>
      <c r="O317" s="409"/>
      <c r="P317" s="409"/>
      <c r="Q317" s="423">
        <v>11271</v>
      </c>
    </row>
    <row r="318" spans="1:17" s="12" customFormat="1" ht="12.75">
      <c r="A318" s="1041"/>
      <c r="B318" s="102" t="s">
        <v>943</v>
      </c>
      <c r="C318" s="576" t="s">
        <v>42</v>
      </c>
      <c r="D318" s="102">
        <v>2652</v>
      </c>
      <c r="E318" s="409">
        <f aca="true" t="shared" si="81" ref="E318:E338">F318+G318</f>
        <v>1989</v>
      </c>
      <c r="F318" s="409">
        <f aca="true" t="shared" si="82" ref="F318:F336">I318</f>
        <v>1989</v>
      </c>
      <c r="G318" s="409"/>
      <c r="H318" s="409">
        <f aca="true" t="shared" si="83" ref="H318:H338">I318+M318</f>
        <v>1989</v>
      </c>
      <c r="I318" s="409">
        <f aca="true" t="shared" si="84" ref="I318:I338">L318</f>
        <v>1989</v>
      </c>
      <c r="J318" s="409"/>
      <c r="K318" s="409"/>
      <c r="L318" s="409">
        <v>1989</v>
      </c>
      <c r="M318" s="415"/>
      <c r="N318" s="409"/>
      <c r="O318" s="409"/>
      <c r="P318" s="409"/>
      <c r="Q318" s="423"/>
    </row>
    <row r="319" spans="1:17" s="12" customFormat="1" ht="12.75">
      <c r="A319" s="1041"/>
      <c r="B319" s="102" t="s">
        <v>225</v>
      </c>
      <c r="C319" s="576" t="s">
        <v>1011</v>
      </c>
      <c r="D319" s="102">
        <v>10602</v>
      </c>
      <c r="E319" s="409">
        <f t="shared" si="81"/>
        <v>8538.39</v>
      </c>
      <c r="F319" s="409"/>
      <c r="G319" s="409">
        <f aca="true" t="shared" si="85" ref="G319:G337">M319</f>
        <v>8538.39</v>
      </c>
      <c r="H319" s="409">
        <f t="shared" si="83"/>
        <v>8538.39</v>
      </c>
      <c r="I319" s="409">
        <f t="shared" si="84"/>
        <v>0</v>
      </c>
      <c r="J319" s="409"/>
      <c r="K319" s="409"/>
      <c r="L319" s="409"/>
      <c r="M319" s="415">
        <f>Q319</f>
        <v>8538.39</v>
      </c>
      <c r="N319" s="409"/>
      <c r="O319" s="409"/>
      <c r="P319" s="409"/>
      <c r="Q319" s="423">
        <v>8538.39</v>
      </c>
    </row>
    <row r="320" spans="1:17" s="12" customFormat="1" ht="12.75">
      <c r="A320" s="1041"/>
      <c r="B320" s="102" t="s">
        <v>225</v>
      </c>
      <c r="C320" s="576" t="s">
        <v>9</v>
      </c>
      <c r="D320" s="102">
        <v>1875</v>
      </c>
      <c r="E320" s="409">
        <f t="shared" si="81"/>
        <v>1506.79</v>
      </c>
      <c r="F320" s="409">
        <f t="shared" si="82"/>
        <v>1506.79</v>
      </c>
      <c r="G320" s="409"/>
      <c r="H320" s="409">
        <f t="shared" si="83"/>
        <v>1506.79</v>
      </c>
      <c r="I320" s="409">
        <f t="shared" si="84"/>
        <v>1506.79</v>
      </c>
      <c r="J320" s="409"/>
      <c r="K320" s="409"/>
      <c r="L320" s="409">
        <v>1506.79</v>
      </c>
      <c r="M320" s="415"/>
      <c r="N320" s="409"/>
      <c r="O320" s="409"/>
      <c r="P320" s="409"/>
      <c r="Q320" s="423"/>
    </row>
    <row r="321" spans="1:17" s="12" customFormat="1" ht="12.75">
      <c r="A321" s="1041"/>
      <c r="B321" s="102" t="s">
        <v>101</v>
      </c>
      <c r="C321" s="576" t="s">
        <v>1012</v>
      </c>
      <c r="D321" s="102">
        <v>1711</v>
      </c>
      <c r="E321" s="409">
        <f t="shared" si="81"/>
        <v>1377.24</v>
      </c>
      <c r="F321" s="409"/>
      <c r="G321" s="409">
        <f t="shared" si="85"/>
        <v>1377.24</v>
      </c>
      <c r="H321" s="409">
        <f t="shared" si="83"/>
        <v>1377.24</v>
      </c>
      <c r="I321" s="409">
        <f t="shared" si="84"/>
        <v>0</v>
      </c>
      <c r="J321" s="409"/>
      <c r="K321" s="409"/>
      <c r="L321" s="409"/>
      <c r="M321" s="415">
        <f>Q321</f>
        <v>1377.24</v>
      </c>
      <c r="N321" s="409"/>
      <c r="O321" s="409"/>
      <c r="P321" s="409"/>
      <c r="Q321" s="423">
        <v>1377.24</v>
      </c>
    </row>
    <row r="322" spans="1:17" s="12" customFormat="1" ht="12.75">
      <c r="A322" s="1041"/>
      <c r="B322" s="102" t="s">
        <v>101</v>
      </c>
      <c r="C322" s="576" t="s">
        <v>10</v>
      </c>
      <c r="D322" s="102">
        <v>302</v>
      </c>
      <c r="E322" s="409">
        <f t="shared" si="81"/>
        <v>243.02</v>
      </c>
      <c r="F322" s="409">
        <f t="shared" si="82"/>
        <v>243.02</v>
      </c>
      <c r="G322" s="409"/>
      <c r="H322" s="409">
        <f t="shared" si="83"/>
        <v>243.02</v>
      </c>
      <c r="I322" s="409">
        <f t="shared" si="84"/>
        <v>243.02</v>
      </c>
      <c r="J322" s="409"/>
      <c r="K322" s="409"/>
      <c r="L322" s="409">
        <v>243.02</v>
      </c>
      <c r="M322" s="415"/>
      <c r="N322" s="409"/>
      <c r="O322" s="409"/>
      <c r="P322" s="409"/>
      <c r="Q322" s="423"/>
    </row>
    <row r="323" spans="1:17" s="12" customFormat="1" ht="12.75">
      <c r="A323" s="1041"/>
      <c r="B323" s="102" t="s">
        <v>840</v>
      </c>
      <c r="C323" s="576" t="s">
        <v>1013</v>
      </c>
      <c r="D323" s="102">
        <v>73975</v>
      </c>
      <c r="E323" s="409">
        <f t="shared" si="81"/>
        <v>54289.5</v>
      </c>
      <c r="F323" s="409"/>
      <c r="G323" s="409">
        <f t="shared" si="85"/>
        <v>54289.5</v>
      </c>
      <c r="H323" s="409">
        <f t="shared" si="83"/>
        <v>54289.5</v>
      </c>
      <c r="I323" s="409">
        <f t="shared" si="84"/>
        <v>0</v>
      </c>
      <c r="J323" s="409"/>
      <c r="K323" s="409"/>
      <c r="L323" s="409"/>
      <c r="M323" s="415">
        <f>Q323</f>
        <v>54289.5</v>
      </c>
      <c r="N323" s="409"/>
      <c r="O323" s="409"/>
      <c r="P323" s="409"/>
      <c r="Q323" s="423">
        <v>54289.5</v>
      </c>
    </row>
    <row r="324" spans="1:17" s="12" customFormat="1" ht="12.75">
      <c r="A324" s="1041"/>
      <c r="B324" s="102" t="s">
        <v>840</v>
      </c>
      <c r="C324" s="576" t="s">
        <v>11</v>
      </c>
      <c r="D324" s="102">
        <v>13055</v>
      </c>
      <c r="E324" s="409">
        <f t="shared" si="81"/>
        <v>9580.5</v>
      </c>
      <c r="F324" s="409">
        <f t="shared" si="82"/>
        <v>9580.5</v>
      </c>
      <c r="G324" s="409"/>
      <c r="H324" s="409">
        <f t="shared" si="83"/>
        <v>9580.5</v>
      </c>
      <c r="I324" s="409">
        <f t="shared" si="84"/>
        <v>9580.5</v>
      </c>
      <c r="J324" s="409"/>
      <c r="K324" s="409"/>
      <c r="L324" s="409">
        <v>9580.5</v>
      </c>
      <c r="M324" s="415"/>
      <c r="N324" s="409"/>
      <c r="O324" s="409"/>
      <c r="P324" s="409"/>
      <c r="Q324" s="423"/>
    </row>
    <row r="325" spans="1:17" s="12" customFormat="1" ht="12.75">
      <c r="A325" s="1041"/>
      <c r="B325" s="102" t="s">
        <v>103</v>
      </c>
      <c r="C325" s="576" t="s">
        <v>988</v>
      </c>
      <c r="D325" s="102">
        <v>5490</v>
      </c>
      <c r="E325" s="409">
        <f t="shared" si="81"/>
        <v>1809.48</v>
      </c>
      <c r="F325" s="409"/>
      <c r="G325" s="409">
        <f t="shared" si="85"/>
        <v>1809.48</v>
      </c>
      <c r="H325" s="409">
        <f t="shared" si="83"/>
        <v>1809.48</v>
      </c>
      <c r="I325" s="409">
        <f t="shared" si="84"/>
        <v>0</v>
      </c>
      <c r="J325" s="409"/>
      <c r="K325" s="409"/>
      <c r="L325" s="409"/>
      <c r="M325" s="415">
        <f>Q325</f>
        <v>1809.48</v>
      </c>
      <c r="N325" s="409"/>
      <c r="O325" s="409"/>
      <c r="P325" s="409"/>
      <c r="Q325" s="423">
        <v>1809.48</v>
      </c>
    </row>
    <row r="326" spans="1:17" s="12" customFormat="1" ht="12.75">
      <c r="A326" s="1041"/>
      <c r="B326" s="102" t="s">
        <v>103</v>
      </c>
      <c r="C326" s="576" t="s">
        <v>989</v>
      </c>
      <c r="D326" s="102">
        <v>969</v>
      </c>
      <c r="E326" s="409">
        <f t="shared" si="81"/>
        <v>319.32</v>
      </c>
      <c r="F326" s="409">
        <f t="shared" si="82"/>
        <v>319.32</v>
      </c>
      <c r="G326" s="409"/>
      <c r="H326" s="409">
        <f t="shared" si="83"/>
        <v>319.32</v>
      </c>
      <c r="I326" s="409">
        <f t="shared" si="84"/>
        <v>319.32</v>
      </c>
      <c r="J326" s="409"/>
      <c r="K326" s="409"/>
      <c r="L326" s="409">
        <v>319.32</v>
      </c>
      <c r="M326" s="415"/>
      <c r="N326" s="409"/>
      <c r="O326" s="409"/>
      <c r="P326" s="409"/>
      <c r="Q326" s="423"/>
    </row>
    <row r="327" spans="1:17" s="12" customFormat="1" ht="12.75">
      <c r="A327" s="1041"/>
      <c r="B327" s="102" t="s">
        <v>232</v>
      </c>
      <c r="C327" s="576" t="s">
        <v>57</v>
      </c>
      <c r="D327" s="102">
        <v>4301</v>
      </c>
      <c r="E327" s="409">
        <f t="shared" si="81"/>
        <v>2643.5</v>
      </c>
      <c r="F327" s="409"/>
      <c r="G327" s="409">
        <f t="shared" si="85"/>
        <v>2643.5</v>
      </c>
      <c r="H327" s="409">
        <f t="shared" si="83"/>
        <v>2643.5</v>
      </c>
      <c r="I327" s="409">
        <f t="shared" si="84"/>
        <v>0</v>
      </c>
      <c r="J327" s="409"/>
      <c r="K327" s="409"/>
      <c r="L327" s="409"/>
      <c r="M327" s="415">
        <f>Q327</f>
        <v>2643.5</v>
      </c>
      <c r="N327" s="409"/>
      <c r="O327" s="409"/>
      <c r="P327" s="409"/>
      <c r="Q327" s="423">
        <v>2643.5</v>
      </c>
    </row>
    <row r="328" spans="1:17" s="12" customFormat="1" ht="12.75">
      <c r="A328" s="1041"/>
      <c r="B328" s="102" t="s">
        <v>232</v>
      </c>
      <c r="C328" s="576" t="s">
        <v>58</v>
      </c>
      <c r="D328" s="102">
        <v>759</v>
      </c>
      <c r="E328" s="409">
        <f t="shared" si="81"/>
        <v>466.5</v>
      </c>
      <c r="F328" s="409">
        <f t="shared" si="82"/>
        <v>466.5</v>
      </c>
      <c r="G328" s="409"/>
      <c r="H328" s="409">
        <f t="shared" si="83"/>
        <v>466.5</v>
      </c>
      <c r="I328" s="409">
        <f t="shared" si="84"/>
        <v>466.5</v>
      </c>
      <c r="J328" s="409"/>
      <c r="K328" s="409"/>
      <c r="L328" s="409">
        <v>466.5</v>
      </c>
      <c r="M328" s="415"/>
      <c r="N328" s="409"/>
      <c r="O328" s="409"/>
      <c r="P328" s="409"/>
      <c r="Q328" s="423"/>
    </row>
    <row r="329" spans="1:17" s="12" customFormat="1" ht="12.75">
      <c r="A329" s="1041"/>
      <c r="B329" s="102" t="s">
        <v>246</v>
      </c>
      <c r="C329" s="576" t="s">
        <v>990</v>
      </c>
      <c r="D329" s="102">
        <v>126541</v>
      </c>
      <c r="E329" s="409">
        <f t="shared" si="81"/>
        <v>44463.53</v>
      </c>
      <c r="F329" s="409"/>
      <c r="G329" s="409">
        <f t="shared" si="85"/>
        <v>44463.53</v>
      </c>
      <c r="H329" s="409">
        <f t="shared" si="83"/>
        <v>44463.53</v>
      </c>
      <c r="I329" s="409">
        <f t="shared" si="84"/>
        <v>0</v>
      </c>
      <c r="J329" s="409"/>
      <c r="K329" s="409"/>
      <c r="L329" s="409"/>
      <c r="M329" s="415">
        <f>Q329</f>
        <v>44463.53</v>
      </c>
      <c r="N329" s="409"/>
      <c r="O329" s="409"/>
      <c r="P329" s="409"/>
      <c r="Q329" s="423">
        <v>44463.53</v>
      </c>
    </row>
    <row r="330" spans="1:17" s="12" customFormat="1" ht="12.75">
      <c r="A330" s="1041"/>
      <c r="B330" s="102" t="s">
        <v>246</v>
      </c>
      <c r="C330" s="576" t="s">
        <v>12</v>
      </c>
      <c r="D330" s="102">
        <v>22331</v>
      </c>
      <c r="E330" s="409">
        <f t="shared" si="81"/>
        <v>7846.52</v>
      </c>
      <c r="F330" s="409">
        <f t="shared" si="82"/>
        <v>7846.52</v>
      </c>
      <c r="G330" s="409"/>
      <c r="H330" s="409">
        <f t="shared" si="83"/>
        <v>7846.52</v>
      </c>
      <c r="I330" s="409">
        <f t="shared" si="84"/>
        <v>7846.52</v>
      </c>
      <c r="J330" s="409"/>
      <c r="K330" s="409"/>
      <c r="L330" s="409">
        <v>7846.52</v>
      </c>
      <c r="M330" s="415"/>
      <c r="N330" s="409"/>
      <c r="O330" s="409"/>
      <c r="P330" s="409"/>
      <c r="Q330" s="423"/>
    </row>
    <row r="331" spans="1:17" s="12" customFormat="1" ht="12.75">
      <c r="A331" s="1041"/>
      <c r="B331" s="102" t="s">
        <v>412</v>
      </c>
      <c r="C331" s="576" t="s">
        <v>991</v>
      </c>
      <c r="D331" s="102">
        <v>816</v>
      </c>
      <c r="E331" s="409">
        <f t="shared" si="81"/>
        <v>550.33</v>
      </c>
      <c r="F331" s="409"/>
      <c r="G331" s="409">
        <f t="shared" si="85"/>
        <v>550.33</v>
      </c>
      <c r="H331" s="409">
        <f t="shared" si="83"/>
        <v>550.33</v>
      </c>
      <c r="I331" s="409">
        <f t="shared" si="84"/>
        <v>0</v>
      </c>
      <c r="J331" s="409"/>
      <c r="K331" s="409"/>
      <c r="L331" s="409"/>
      <c r="M331" s="415">
        <f>Q331</f>
        <v>550.33</v>
      </c>
      <c r="N331" s="409"/>
      <c r="O331" s="409"/>
      <c r="P331" s="409"/>
      <c r="Q331" s="423">
        <v>550.33</v>
      </c>
    </row>
    <row r="332" spans="1:17" s="12" customFormat="1" ht="12.75">
      <c r="A332" s="1041"/>
      <c r="B332" s="102" t="s">
        <v>412</v>
      </c>
      <c r="C332" s="576" t="s">
        <v>48</v>
      </c>
      <c r="D332" s="102">
        <v>144</v>
      </c>
      <c r="E332" s="409">
        <f t="shared" si="81"/>
        <v>97.12</v>
      </c>
      <c r="F332" s="409">
        <f t="shared" si="82"/>
        <v>97.12</v>
      </c>
      <c r="G332" s="409"/>
      <c r="H332" s="409">
        <f t="shared" si="83"/>
        <v>97.12</v>
      </c>
      <c r="I332" s="409">
        <f t="shared" si="84"/>
        <v>97.12</v>
      </c>
      <c r="J332" s="409"/>
      <c r="K332" s="409"/>
      <c r="L332" s="409">
        <v>97.12</v>
      </c>
      <c r="M332" s="415"/>
      <c r="N332" s="409"/>
      <c r="O332" s="409"/>
      <c r="P332" s="409"/>
      <c r="Q332" s="423"/>
    </row>
    <row r="333" spans="1:17" s="12" customFormat="1" ht="12.75">
      <c r="A333" s="1041"/>
      <c r="B333" s="102" t="s">
        <v>59</v>
      </c>
      <c r="C333" s="576" t="s">
        <v>60</v>
      </c>
      <c r="D333" s="102">
        <v>2738</v>
      </c>
      <c r="E333" s="409">
        <f t="shared" si="81"/>
        <v>2053.26</v>
      </c>
      <c r="F333" s="409"/>
      <c r="G333" s="409">
        <f t="shared" si="85"/>
        <v>2053.26</v>
      </c>
      <c r="H333" s="409">
        <f t="shared" si="83"/>
        <v>2053.26</v>
      </c>
      <c r="I333" s="409">
        <f t="shared" si="84"/>
        <v>0</v>
      </c>
      <c r="J333" s="409"/>
      <c r="K333" s="409"/>
      <c r="L333" s="409"/>
      <c r="M333" s="415">
        <f>Q333</f>
        <v>2053.26</v>
      </c>
      <c r="N333" s="409"/>
      <c r="O333" s="409"/>
      <c r="P333" s="409"/>
      <c r="Q333" s="423">
        <v>2053.26</v>
      </c>
    </row>
    <row r="334" spans="1:17" s="12" customFormat="1" ht="12.75">
      <c r="A334" s="1041"/>
      <c r="B334" s="102" t="s">
        <v>59</v>
      </c>
      <c r="C334" s="576" t="s">
        <v>61</v>
      </c>
      <c r="D334" s="102">
        <v>483</v>
      </c>
      <c r="E334" s="409">
        <f t="shared" si="81"/>
        <v>362.34</v>
      </c>
      <c r="F334" s="409">
        <f t="shared" si="82"/>
        <v>362.34</v>
      </c>
      <c r="G334" s="409"/>
      <c r="H334" s="409">
        <f t="shared" si="83"/>
        <v>362.34</v>
      </c>
      <c r="I334" s="409">
        <f t="shared" si="84"/>
        <v>362.34</v>
      </c>
      <c r="J334" s="409"/>
      <c r="K334" s="409"/>
      <c r="L334" s="409">
        <v>362.34</v>
      </c>
      <c r="M334" s="415"/>
      <c r="N334" s="409"/>
      <c r="O334" s="409"/>
      <c r="P334" s="409"/>
      <c r="Q334" s="423"/>
    </row>
    <row r="335" spans="1:17" s="12" customFormat="1" ht="12.75">
      <c r="A335" s="1041"/>
      <c r="B335" s="102" t="s">
        <v>413</v>
      </c>
      <c r="C335" s="576" t="s">
        <v>944</v>
      </c>
      <c r="D335" s="102">
        <v>204</v>
      </c>
      <c r="E335" s="409">
        <f t="shared" si="81"/>
        <v>189.81</v>
      </c>
      <c r="F335" s="409"/>
      <c r="G335" s="409">
        <f t="shared" si="85"/>
        <v>189.81</v>
      </c>
      <c r="H335" s="409">
        <f t="shared" si="83"/>
        <v>189.81</v>
      </c>
      <c r="I335" s="409">
        <f t="shared" si="84"/>
        <v>0</v>
      </c>
      <c r="J335" s="409"/>
      <c r="K335" s="409"/>
      <c r="L335" s="409"/>
      <c r="M335" s="415">
        <f>Q335</f>
        <v>189.81</v>
      </c>
      <c r="N335" s="409"/>
      <c r="O335" s="409"/>
      <c r="P335" s="409"/>
      <c r="Q335" s="423">
        <v>189.81</v>
      </c>
    </row>
    <row r="336" spans="1:17" s="12" customFormat="1" ht="12.75">
      <c r="A336" s="1041"/>
      <c r="B336" s="102" t="s">
        <v>413</v>
      </c>
      <c r="C336" s="576" t="s">
        <v>13</v>
      </c>
      <c r="D336" s="102">
        <v>36</v>
      </c>
      <c r="E336" s="409">
        <f t="shared" si="81"/>
        <v>33.49</v>
      </c>
      <c r="F336" s="409">
        <f t="shared" si="82"/>
        <v>33.49</v>
      </c>
      <c r="G336" s="409"/>
      <c r="H336" s="409">
        <f t="shared" si="83"/>
        <v>33.49</v>
      </c>
      <c r="I336" s="409">
        <f t="shared" si="84"/>
        <v>33.49</v>
      </c>
      <c r="J336" s="409"/>
      <c r="K336" s="409"/>
      <c r="L336" s="409">
        <v>33.49</v>
      </c>
      <c r="M336" s="415"/>
      <c r="N336" s="409"/>
      <c r="O336" s="409"/>
      <c r="P336" s="409"/>
      <c r="Q336" s="423"/>
    </row>
    <row r="337" spans="1:17" s="12" customFormat="1" ht="12.75">
      <c r="A337" s="1041"/>
      <c r="B337" s="102" t="s">
        <v>414</v>
      </c>
      <c r="C337" s="576" t="s">
        <v>992</v>
      </c>
      <c r="D337" s="102">
        <v>3292</v>
      </c>
      <c r="E337" s="409">
        <f t="shared" si="81"/>
        <v>0</v>
      </c>
      <c r="F337" s="409"/>
      <c r="G337" s="409">
        <f t="shared" si="85"/>
        <v>0</v>
      </c>
      <c r="H337" s="409">
        <f t="shared" si="83"/>
        <v>0</v>
      </c>
      <c r="I337" s="409">
        <f t="shared" si="84"/>
        <v>0</v>
      </c>
      <c r="J337" s="409"/>
      <c r="K337" s="409"/>
      <c r="L337" s="409"/>
      <c r="M337" s="415">
        <f>Q337</f>
        <v>0</v>
      </c>
      <c r="N337" s="409"/>
      <c r="O337" s="409"/>
      <c r="P337" s="409"/>
      <c r="Q337" s="423">
        <v>0</v>
      </c>
    </row>
    <row r="338" spans="1:17" s="12" customFormat="1" ht="12.75">
      <c r="A338" s="1042"/>
      <c r="B338" s="102" t="s">
        <v>414</v>
      </c>
      <c r="C338" s="576" t="s">
        <v>62</v>
      </c>
      <c r="D338" s="102">
        <v>581</v>
      </c>
      <c r="E338" s="409">
        <f t="shared" si="81"/>
        <v>0</v>
      </c>
      <c r="F338" s="409">
        <f>I338</f>
        <v>0</v>
      </c>
      <c r="G338" s="409"/>
      <c r="H338" s="409">
        <f t="shared" si="83"/>
        <v>0</v>
      </c>
      <c r="I338" s="409">
        <f t="shared" si="84"/>
        <v>0</v>
      </c>
      <c r="J338" s="409"/>
      <c r="K338" s="409"/>
      <c r="L338" s="409">
        <v>0</v>
      </c>
      <c r="M338" s="415"/>
      <c r="N338" s="409"/>
      <c r="O338" s="409"/>
      <c r="P338" s="409"/>
      <c r="Q338" s="423"/>
    </row>
    <row r="339" spans="1:18" s="12" customFormat="1" ht="13.5" customHeight="1">
      <c r="A339" s="1075" t="s">
        <v>69</v>
      </c>
      <c r="B339" s="757" t="s">
        <v>911</v>
      </c>
      <c r="C339" s="758"/>
      <c r="D339" s="758"/>
      <c r="E339" s="758"/>
      <c r="F339" s="758"/>
      <c r="G339" s="758"/>
      <c r="H339" s="758"/>
      <c r="I339" s="758"/>
      <c r="J339" s="758"/>
      <c r="K339" s="758"/>
      <c r="L339" s="758"/>
      <c r="M339" s="758"/>
      <c r="N339" s="758"/>
      <c r="O339" s="758"/>
      <c r="P339" s="758"/>
      <c r="Q339" s="759"/>
      <c r="R339" s="68"/>
    </row>
    <row r="340" spans="1:18" s="12" customFormat="1" ht="12.75">
      <c r="A340" s="1075"/>
      <c r="B340" s="754" t="s">
        <v>912</v>
      </c>
      <c r="C340" s="755"/>
      <c r="D340" s="755"/>
      <c r="E340" s="755"/>
      <c r="F340" s="755"/>
      <c r="G340" s="755"/>
      <c r="H340" s="755"/>
      <c r="I340" s="755"/>
      <c r="J340" s="755"/>
      <c r="K340" s="755"/>
      <c r="L340" s="755"/>
      <c r="M340" s="755"/>
      <c r="N340" s="755"/>
      <c r="O340" s="755"/>
      <c r="P340" s="755"/>
      <c r="Q340" s="756"/>
      <c r="R340" s="68"/>
    </row>
    <row r="341" spans="1:17" s="12" customFormat="1" ht="12.75">
      <c r="A341" s="1075"/>
      <c r="B341" s="762" t="s">
        <v>631</v>
      </c>
      <c r="C341" s="761" t="s">
        <v>913</v>
      </c>
      <c r="D341" s="895">
        <f>D342+D343</f>
        <v>56767</v>
      </c>
      <c r="E341" s="896">
        <f>E342+E343</f>
        <v>16756</v>
      </c>
      <c r="F341" s="896">
        <v>0</v>
      </c>
      <c r="G341" s="896">
        <v>56697</v>
      </c>
      <c r="H341" s="896">
        <v>45861</v>
      </c>
      <c r="I341" s="896">
        <v>0</v>
      </c>
      <c r="J341" s="896">
        <v>0</v>
      </c>
      <c r="K341" s="896">
        <v>0</v>
      </c>
      <c r="L341" s="896">
        <v>0</v>
      </c>
      <c r="M341" s="896">
        <v>45861</v>
      </c>
      <c r="N341" s="896">
        <v>0</v>
      </c>
      <c r="O341" s="896">
        <v>0</v>
      </c>
      <c r="P341" s="896">
        <v>0</v>
      </c>
      <c r="Q341" s="896">
        <v>0</v>
      </c>
    </row>
    <row r="342" spans="1:17" s="12" customFormat="1" ht="12.75">
      <c r="A342" s="1075"/>
      <c r="B342" s="653" t="s">
        <v>304</v>
      </c>
      <c r="C342" s="653"/>
      <c r="D342" s="653">
        <v>40011</v>
      </c>
      <c r="E342" s="763"/>
      <c r="F342" s="763">
        <f>I342</f>
        <v>0</v>
      </c>
      <c r="G342" s="763"/>
      <c r="H342" s="763"/>
      <c r="I342" s="763">
        <f>L342</f>
        <v>0</v>
      </c>
      <c r="J342" s="763"/>
      <c r="K342" s="763"/>
      <c r="L342" s="763"/>
      <c r="M342" s="763">
        <f>Q342</f>
        <v>0</v>
      </c>
      <c r="N342" s="763"/>
      <c r="O342" s="763"/>
      <c r="P342" s="763"/>
      <c r="Q342" s="764"/>
    </row>
    <row r="343" spans="1:17" s="12" customFormat="1" ht="12.75">
      <c r="A343" s="1075"/>
      <c r="B343" s="751" t="s">
        <v>65</v>
      </c>
      <c r="C343" s="751"/>
      <c r="D343" s="751">
        <f>SUM(D344:D347)</f>
        <v>16756</v>
      </c>
      <c r="E343" s="771">
        <f>SUM(E344:E347)</f>
        <v>16756</v>
      </c>
      <c r="F343" s="771">
        <f aca="true" t="shared" si="86" ref="F343:Q343">SUM(F344:F347)</f>
        <v>0</v>
      </c>
      <c r="G343" s="771">
        <f t="shared" si="86"/>
        <v>16756</v>
      </c>
      <c r="H343" s="771">
        <f t="shared" si="86"/>
        <v>16756</v>
      </c>
      <c r="I343" s="771">
        <f t="shared" si="86"/>
        <v>0</v>
      </c>
      <c r="J343" s="771">
        <f t="shared" si="86"/>
        <v>0</v>
      </c>
      <c r="K343" s="771">
        <f t="shared" si="86"/>
        <v>0</v>
      </c>
      <c r="L343" s="771">
        <f t="shared" si="86"/>
        <v>0</v>
      </c>
      <c r="M343" s="771">
        <f t="shared" si="86"/>
        <v>16756</v>
      </c>
      <c r="N343" s="771">
        <f t="shared" si="86"/>
        <v>0</v>
      </c>
      <c r="O343" s="771">
        <f t="shared" si="86"/>
        <v>0</v>
      </c>
      <c r="P343" s="771">
        <f t="shared" si="86"/>
        <v>0</v>
      </c>
      <c r="Q343" s="774">
        <f t="shared" si="86"/>
        <v>16756</v>
      </c>
    </row>
    <row r="344" spans="1:17" s="12" customFormat="1" ht="12.75">
      <c r="A344" s="1075"/>
      <c r="B344" s="654" t="s">
        <v>103</v>
      </c>
      <c r="C344" s="558" t="s">
        <v>878</v>
      </c>
      <c r="D344" s="284">
        <v>3611</v>
      </c>
      <c r="E344" s="413">
        <f>F344+G344</f>
        <v>3610.68</v>
      </c>
      <c r="F344" s="413"/>
      <c r="G344" s="413">
        <f>M344</f>
        <v>3610.68</v>
      </c>
      <c r="H344" s="413">
        <f>M344+I344</f>
        <v>3610.68</v>
      </c>
      <c r="I344" s="413"/>
      <c r="J344" s="413"/>
      <c r="K344" s="413"/>
      <c r="L344" s="413"/>
      <c r="M344" s="413">
        <f>N344+O344+P344+Q344</f>
        <v>3610.68</v>
      </c>
      <c r="N344" s="413"/>
      <c r="O344" s="413"/>
      <c r="P344" s="413"/>
      <c r="Q344" s="597">
        <v>3610.68</v>
      </c>
    </row>
    <row r="345" spans="1:17" s="12" customFormat="1" ht="12.75">
      <c r="A345" s="1075"/>
      <c r="B345" s="102" t="s">
        <v>246</v>
      </c>
      <c r="C345" s="576" t="s">
        <v>879</v>
      </c>
      <c r="D345" s="102">
        <v>9920</v>
      </c>
      <c r="E345" s="413">
        <f>F345+G345</f>
        <v>9920.75</v>
      </c>
      <c r="F345" s="413"/>
      <c r="G345" s="413">
        <f>M345</f>
        <v>9920.75</v>
      </c>
      <c r="H345" s="413">
        <f>M345+I345</f>
        <v>9920.75</v>
      </c>
      <c r="I345" s="413"/>
      <c r="J345" s="412"/>
      <c r="K345" s="412"/>
      <c r="L345" s="412"/>
      <c r="M345" s="413">
        <f>N345+O345+P345+Q345</f>
        <v>9920.75</v>
      </c>
      <c r="N345" s="412"/>
      <c r="O345" s="412"/>
      <c r="P345" s="412"/>
      <c r="Q345" s="597">
        <v>9920.75</v>
      </c>
    </row>
    <row r="346" spans="1:17" s="12" customFormat="1" ht="12.75">
      <c r="A346" s="1075"/>
      <c r="B346" s="102" t="s">
        <v>413</v>
      </c>
      <c r="C346" s="576" t="s">
        <v>63</v>
      </c>
      <c r="D346" s="102">
        <v>150</v>
      </c>
      <c r="E346" s="413">
        <f>F346+G346</f>
        <v>149.57</v>
      </c>
      <c r="F346" s="413"/>
      <c r="G346" s="413">
        <f>M346</f>
        <v>149.57</v>
      </c>
      <c r="H346" s="413">
        <f>M346+I346</f>
        <v>149.57</v>
      </c>
      <c r="I346" s="413"/>
      <c r="J346" s="412"/>
      <c r="K346" s="412"/>
      <c r="L346" s="412"/>
      <c r="M346" s="413">
        <f>N346+O346+P346+Q346</f>
        <v>149.57</v>
      </c>
      <c r="N346" s="412"/>
      <c r="O346" s="412"/>
      <c r="P346" s="412"/>
      <c r="Q346" s="597">
        <v>149.57</v>
      </c>
    </row>
    <row r="347" spans="1:17" s="12" customFormat="1" ht="12.75">
      <c r="A347" s="1075"/>
      <c r="B347" s="102" t="s">
        <v>414</v>
      </c>
      <c r="C347" s="576" t="s">
        <v>64</v>
      </c>
      <c r="D347" s="102">
        <v>3075</v>
      </c>
      <c r="E347" s="413">
        <f>F347+G347</f>
        <v>3075</v>
      </c>
      <c r="F347" s="413"/>
      <c r="G347" s="413">
        <f>M347</f>
        <v>3075</v>
      </c>
      <c r="H347" s="413">
        <f>M347+I347</f>
        <v>3075</v>
      </c>
      <c r="I347" s="413"/>
      <c r="J347" s="412"/>
      <c r="K347" s="412"/>
      <c r="L347" s="412"/>
      <c r="M347" s="413">
        <f>N347+O347+P347+Q347</f>
        <v>3075</v>
      </c>
      <c r="N347" s="412"/>
      <c r="O347" s="412"/>
      <c r="P347" s="412"/>
      <c r="Q347" s="597">
        <v>3075</v>
      </c>
    </row>
    <row r="348" spans="1:17" s="12" customFormat="1" ht="17.25" customHeight="1" thickBot="1">
      <c r="A348" s="749"/>
      <c r="B348" s="750" t="s">
        <v>307</v>
      </c>
      <c r="C348" s="750"/>
      <c r="D348" s="899">
        <f>D11+D44</f>
        <v>6193702</v>
      </c>
      <c r="E348" s="765">
        <f>E11+E44</f>
        <v>1297626.28</v>
      </c>
      <c r="F348" s="765">
        <f aca="true" t="shared" si="87" ref="F348:Q348">F11+F44</f>
        <v>202468.83</v>
      </c>
      <c r="G348" s="765">
        <f t="shared" si="87"/>
        <v>1095157.45</v>
      </c>
      <c r="H348" s="765">
        <f t="shared" si="87"/>
        <v>1297626.28</v>
      </c>
      <c r="I348" s="765">
        <f t="shared" si="87"/>
        <v>202468.83</v>
      </c>
      <c r="J348" s="765">
        <f t="shared" si="87"/>
        <v>0</v>
      </c>
      <c r="K348" s="765">
        <f t="shared" si="87"/>
        <v>0</v>
      </c>
      <c r="L348" s="765">
        <f t="shared" si="87"/>
        <v>202468.83</v>
      </c>
      <c r="M348" s="765">
        <f t="shared" si="87"/>
        <v>1095157.45</v>
      </c>
      <c r="N348" s="765">
        <f t="shared" si="87"/>
        <v>0</v>
      </c>
      <c r="O348" s="765">
        <f t="shared" si="87"/>
        <v>0</v>
      </c>
      <c r="P348" s="765">
        <f t="shared" si="87"/>
        <v>0</v>
      </c>
      <c r="Q348" s="765">
        <f t="shared" si="87"/>
        <v>1095157.45</v>
      </c>
    </row>
    <row r="349" spans="1:17" ht="12.75" customHeight="1">
      <c r="A349" s="49"/>
      <c r="B349" s="41"/>
      <c r="C349" s="41"/>
      <c r="D349" s="41"/>
      <c r="E349" s="7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</row>
    <row r="350" spans="1:17" ht="11.25" customHeight="1">
      <c r="A350" s="49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66"/>
      <c r="N350" s="64"/>
      <c r="O350" s="929" t="s">
        <v>84</v>
      </c>
      <c r="P350" s="929"/>
      <c r="Q350" s="41"/>
    </row>
    <row r="351" spans="1:17" ht="13.5" customHeight="1">
      <c r="A351" s="49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20"/>
      <c r="O351" s="41"/>
      <c r="P351" s="41"/>
      <c r="Q351" s="41"/>
    </row>
    <row r="352" spans="1:16" ht="12.75">
      <c r="A352" s="12"/>
      <c r="O352" s="929" t="s">
        <v>85</v>
      </c>
      <c r="P352" s="929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</sheetData>
  <mergeCells count="196">
    <mergeCell ref="B94:Q94"/>
    <mergeCell ref="B91:Q91"/>
    <mergeCell ref="B92:Q92"/>
    <mergeCell ref="B93:Q93"/>
    <mergeCell ref="B80:Q80"/>
    <mergeCell ref="A76:A83"/>
    <mergeCell ref="D4:D9"/>
    <mergeCell ref="D37:D42"/>
    <mergeCell ref="B47:Q47"/>
    <mergeCell ref="B46:Q46"/>
    <mergeCell ref="B45:Q45"/>
    <mergeCell ref="B76:Q76"/>
    <mergeCell ref="B77:Q77"/>
    <mergeCell ref="B78:Q78"/>
    <mergeCell ref="B79:Q79"/>
    <mergeCell ref="N41:Q41"/>
    <mergeCell ref="B69:Q69"/>
    <mergeCell ref="B71:Q71"/>
    <mergeCell ref="B72:Q72"/>
    <mergeCell ref="B70:Q70"/>
    <mergeCell ref="B37:B42"/>
    <mergeCell ref="C37:C42"/>
    <mergeCell ref="E37:E42"/>
    <mergeCell ref="F37:G37"/>
    <mergeCell ref="H37:Q37"/>
    <mergeCell ref="F38:F42"/>
    <mergeCell ref="G38:G42"/>
    <mergeCell ref="H38:Q38"/>
    <mergeCell ref="H39:H42"/>
    <mergeCell ref="I40:L40"/>
    <mergeCell ref="M40:Q40"/>
    <mergeCell ref="I41:I42"/>
    <mergeCell ref="J41:L41"/>
    <mergeCell ref="M41:M42"/>
    <mergeCell ref="B12:Q12"/>
    <mergeCell ref="B21:Q21"/>
    <mergeCell ref="B22:Q22"/>
    <mergeCell ref="B23:Q23"/>
    <mergeCell ref="B13:Q13"/>
    <mergeCell ref="B14:Q14"/>
    <mergeCell ref="B15:Q15"/>
    <mergeCell ref="O1:Q1"/>
    <mergeCell ref="F4:G4"/>
    <mergeCell ref="A2:Q2"/>
    <mergeCell ref="A4:A9"/>
    <mergeCell ref="F5:F9"/>
    <mergeCell ref="G5:G9"/>
    <mergeCell ref="N8:Q8"/>
    <mergeCell ref="M8:M9"/>
    <mergeCell ref="M7:Q7"/>
    <mergeCell ref="J8:L8"/>
    <mergeCell ref="E4:E9"/>
    <mergeCell ref="C4:C9"/>
    <mergeCell ref="B4:B9"/>
    <mergeCell ref="O350:P350"/>
    <mergeCell ref="H4:Q4"/>
    <mergeCell ref="H6:H9"/>
    <mergeCell ref="I8:I9"/>
    <mergeCell ref="I7:L7"/>
    <mergeCell ref="H5:Q5"/>
    <mergeCell ref="B28:Q28"/>
    <mergeCell ref="A339:A347"/>
    <mergeCell ref="B29:Q29"/>
    <mergeCell ref="B31:Q31"/>
    <mergeCell ref="A45:A68"/>
    <mergeCell ref="J88:L88"/>
    <mergeCell ref="A84:A89"/>
    <mergeCell ref="A37:A42"/>
    <mergeCell ref="A69:A75"/>
    <mergeCell ref="A28:A36"/>
    <mergeCell ref="B30:Q30"/>
    <mergeCell ref="O352:P352"/>
    <mergeCell ref="C84:C89"/>
    <mergeCell ref="E84:E89"/>
    <mergeCell ref="H84:Q84"/>
    <mergeCell ref="F85:F89"/>
    <mergeCell ref="G85:G89"/>
    <mergeCell ref="F84:G84"/>
    <mergeCell ref="H85:Q85"/>
    <mergeCell ref="H86:H89"/>
    <mergeCell ref="I87:L87"/>
    <mergeCell ref="B84:B89"/>
    <mergeCell ref="M87:Q87"/>
    <mergeCell ref="I88:I89"/>
    <mergeCell ref="M88:M89"/>
    <mergeCell ref="N88:Q88"/>
    <mergeCell ref="D84:D89"/>
    <mergeCell ref="B113:Q113"/>
    <mergeCell ref="B114:Q114"/>
    <mergeCell ref="B115:Q115"/>
    <mergeCell ref="H137:Q137"/>
    <mergeCell ref="B116:Q116"/>
    <mergeCell ref="E136:E141"/>
    <mergeCell ref="F136:G136"/>
    <mergeCell ref="H136:Q136"/>
    <mergeCell ref="F137:F141"/>
    <mergeCell ref="G137:G141"/>
    <mergeCell ref="A136:A141"/>
    <mergeCell ref="B136:B141"/>
    <mergeCell ref="C136:C141"/>
    <mergeCell ref="D136:D141"/>
    <mergeCell ref="H138:H141"/>
    <mergeCell ref="I139:L139"/>
    <mergeCell ref="M139:Q139"/>
    <mergeCell ref="I140:I141"/>
    <mergeCell ref="J140:L140"/>
    <mergeCell ref="M140:M141"/>
    <mergeCell ref="N140:Q140"/>
    <mergeCell ref="B143:Q143"/>
    <mergeCell ref="B144:Q144"/>
    <mergeCell ref="B145:Q145"/>
    <mergeCell ref="B146:Q146"/>
    <mergeCell ref="B166:Q166"/>
    <mergeCell ref="B167:Q167"/>
    <mergeCell ref="B168:Q168"/>
    <mergeCell ref="B169:Q169"/>
    <mergeCell ref="A188:A193"/>
    <mergeCell ref="B188:B193"/>
    <mergeCell ref="C188:C193"/>
    <mergeCell ref="D188:D193"/>
    <mergeCell ref="I192:I193"/>
    <mergeCell ref="J192:L192"/>
    <mergeCell ref="M192:M193"/>
    <mergeCell ref="N192:Q192"/>
    <mergeCell ref="B195:Q195"/>
    <mergeCell ref="E188:E193"/>
    <mergeCell ref="F188:G188"/>
    <mergeCell ref="H188:Q188"/>
    <mergeCell ref="F189:F193"/>
    <mergeCell ref="G189:G193"/>
    <mergeCell ref="H189:Q189"/>
    <mergeCell ref="H190:H193"/>
    <mergeCell ref="I191:L191"/>
    <mergeCell ref="M191:Q191"/>
    <mergeCell ref="B196:Q196"/>
    <mergeCell ref="B197:Q197"/>
    <mergeCell ref="B199:Q199"/>
    <mergeCell ref="B198:Q198"/>
    <mergeCell ref="B216:Q216"/>
    <mergeCell ref="B217:Q217"/>
    <mergeCell ref="B218:Q218"/>
    <mergeCell ref="B219:Q219"/>
    <mergeCell ref="B236:Q236"/>
    <mergeCell ref="B237:Q237"/>
    <mergeCell ref="B238:Q238"/>
    <mergeCell ref="B239:Q239"/>
    <mergeCell ref="B240:Q240"/>
    <mergeCell ref="A249:A254"/>
    <mergeCell ref="B249:B254"/>
    <mergeCell ref="C249:C254"/>
    <mergeCell ref="D249:D254"/>
    <mergeCell ref="E249:E254"/>
    <mergeCell ref="F249:G249"/>
    <mergeCell ref="H249:Q249"/>
    <mergeCell ref="F250:F254"/>
    <mergeCell ref="G250:G254"/>
    <mergeCell ref="H250:Q250"/>
    <mergeCell ref="H251:H254"/>
    <mergeCell ref="I252:L252"/>
    <mergeCell ref="M252:Q252"/>
    <mergeCell ref="I253:I254"/>
    <mergeCell ref="J253:L253"/>
    <mergeCell ref="M253:M254"/>
    <mergeCell ref="N253:Q253"/>
    <mergeCell ref="B256:Q256"/>
    <mergeCell ref="B257:Q257"/>
    <mergeCell ref="B258:Q258"/>
    <mergeCell ref="B259:Q259"/>
    <mergeCell ref="B260:Q260"/>
    <mergeCell ref="B280:Q280"/>
    <mergeCell ref="B281:Q281"/>
    <mergeCell ref="B282:Q282"/>
    <mergeCell ref="B283:Q283"/>
    <mergeCell ref="A302:A307"/>
    <mergeCell ref="B302:B307"/>
    <mergeCell ref="C302:C307"/>
    <mergeCell ref="D302:D307"/>
    <mergeCell ref="E302:E307"/>
    <mergeCell ref="F302:G302"/>
    <mergeCell ref="H302:Q302"/>
    <mergeCell ref="F303:F307"/>
    <mergeCell ref="G303:G307"/>
    <mergeCell ref="H303:Q303"/>
    <mergeCell ref="H304:H307"/>
    <mergeCell ref="I305:L305"/>
    <mergeCell ref="M305:Q305"/>
    <mergeCell ref="I306:I307"/>
    <mergeCell ref="J306:L306"/>
    <mergeCell ref="M306:M307"/>
    <mergeCell ref="N306:Q306"/>
    <mergeCell ref="B310:Q310"/>
    <mergeCell ref="B309:Q309"/>
    <mergeCell ref="A309:A338"/>
    <mergeCell ref="B311:Q311"/>
    <mergeCell ref="B312:Q312"/>
    <mergeCell ref="B313:Q31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75" r:id="rId1"/>
  <rowBreaks count="6" manualBreakCount="6">
    <brk id="36" max="16" man="1"/>
    <brk id="83" max="16" man="1"/>
    <brk id="135" max="16" man="1"/>
    <brk id="187" max="16" man="1"/>
    <brk id="248" max="16" man="1"/>
    <brk id="301" max="16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A1">
      <selection activeCell="E9" sqref="E9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12.125" style="0" customWidth="1"/>
    <col min="4" max="4" width="19.75390625" style="0" customWidth="1"/>
    <col min="5" max="5" width="21.00390625" style="0" customWidth="1"/>
    <col min="6" max="6" width="21.25390625" style="0" customWidth="1"/>
    <col min="7" max="8" width="27.375" style="0" customWidth="1"/>
  </cols>
  <sheetData>
    <row r="1" ht="28.5" customHeight="1"/>
    <row r="2" spans="5:8" ht="16.5" customHeight="1">
      <c r="E2" s="647" t="s">
        <v>1078</v>
      </c>
      <c r="F2" s="294"/>
      <c r="G2" s="54"/>
      <c r="H2" s="54"/>
    </row>
    <row r="3" spans="1:11" ht="46.5" customHeight="1">
      <c r="A3" s="240"/>
      <c r="B3" s="1084" t="s">
        <v>537</v>
      </c>
      <c r="C3" s="1085"/>
      <c r="D3" s="1085"/>
      <c r="E3" s="1085"/>
      <c r="F3" s="240"/>
      <c r="G3" s="240"/>
      <c r="H3" s="240"/>
      <c r="I3" s="240"/>
      <c r="J3" s="240"/>
      <c r="K3" s="240"/>
    </row>
    <row r="4" ht="21.75" customHeight="1" thickBot="1">
      <c r="B4" s="29"/>
    </row>
    <row r="5" spans="1:11" ht="24.75" customHeight="1">
      <c r="A5" s="1087" t="s">
        <v>574</v>
      </c>
      <c r="B5" s="1094" t="s">
        <v>575</v>
      </c>
      <c r="C5" s="1092" t="s">
        <v>576</v>
      </c>
      <c r="D5" s="1089" t="s">
        <v>538</v>
      </c>
      <c r="E5" s="1096" t="s">
        <v>539</v>
      </c>
      <c r="F5" s="138"/>
      <c r="G5" s="24"/>
      <c r="H5" s="24"/>
      <c r="I5" s="1091"/>
      <c r="J5" s="1091"/>
      <c r="K5" s="1091"/>
    </row>
    <row r="6" spans="1:11" ht="18.75" customHeight="1">
      <c r="A6" s="1088"/>
      <c r="B6" s="1095"/>
      <c r="C6" s="1093"/>
      <c r="D6" s="1090"/>
      <c r="E6" s="1097"/>
      <c r="F6" s="138"/>
      <c r="G6" s="24"/>
      <c r="H6" s="24"/>
      <c r="I6" s="1091"/>
      <c r="J6" s="1091"/>
      <c r="K6" s="1091"/>
    </row>
    <row r="7" spans="1:8" ht="13.5" customHeight="1">
      <c r="A7" s="305">
        <v>1</v>
      </c>
      <c r="B7" s="306">
        <v>2</v>
      </c>
      <c r="C7" s="331">
        <v>3</v>
      </c>
      <c r="D7" s="332">
        <v>5</v>
      </c>
      <c r="E7" s="333">
        <v>6</v>
      </c>
      <c r="F7" s="141"/>
      <c r="G7" s="55"/>
      <c r="H7" s="55"/>
    </row>
    <row r="8" spans="1:8" ht="21.75" customHeight="1">
      <c r="A8" s="241" t="s">
        <v>577</v>
      </c>
      <c r="B8" s="322" t="s">
        <v>578</v>
      </c>
      <c r="C8" s="326"/>
      <c r="D8" s="320">
        <f>'Z 1. 1'!F173</f>
        <v>42357958</v>
      </c>
      <c r="E8" s="357">
        <f>'Z 1. 1'!G173</f>
        <v>20216710.599999994</v>
      </c>
      <c r="F8" s="317"/>
      <c r="G8" s="12"/>
      <c r="H8" s="12"/>
    </row>
    <row r="9" spans="1:8" ht="22.5" customHeight="1">
      <c r="A9" s="241" t="s">
        <v>579</v>
      </c>
      <c r="B9" s="322" t="s">
        <v>580</v>
      </c>
      <c r="C9" s="326"/>
      <c r="D9" s="320">
        <f>'Z 1. 2 '!D695</f>
        <v>47454874</v>
      </c>
      <c r="E9" s="357">
        <f>'Z 1. 2 '!E695</f>
        <v>17954819.93</v>
      </c>
      <c r="F9" s="317"/>
      <c r="G9" s="12"/>
      <c r="H9" s="12"/>
    </row>
    <row r="10" spans="1:8" ht="21" customHeight="1">
      <c r="A10" s="18"/>
      <c r="B10" s="235" t="s">
        <v>581</v>
      </c>
      <c r="C10" s="6"/>
      <c r="D10" s="239">
        <f>D8-D9</f>
        <v>-5096916</v>
      </c>
      <c r="E10" s="351">
        <f>E8-E9</f>
        <v>2261890.6699999943</v>
      </c>
      <c r="F10" s="318"/>
      <c r="G10" s="12"/>
      <c r="H10" s="12"/>
    </row>
    <row r="11" spans="1:8" ht="25.5" customHeight="1">
      <c r="A11" s="234"/>
      <c r="B11" s="323" t="s">
        <v>1051</v>
      </c>
      <c r="C11" s="327"/>
      <c r="D11" s="239">
        <f>D12-D22</f>
        <v>5096916</v>
      </c>
      <c r="E11" s="351">
        <f>E12-E22</f>
        <v>-662835.44</v>
      </c>
      <c r="F11" s="318"/>
      <c r="G11" s="12"/>
      <c r="H11" s="12"/>
    </row>
    <row r="12" spans="1:8" ht="20.25" customHeight="1">
      <c r="A12" s="233" t="s">
        <v>582</v>
      </c>
      <c r="B12" s="322" t="s">
        <v>583</v>
      </c>
      <c r="C12" s="328"/>
      <c r="D12" s="238">
        <f>D13+D14+D15+D16+D17+D18+D19+D20+D21</f>
        <v>6735367</v>
      </c>
      <c r="E12" s="350">
        <f>E13+E14+E15+E16+E17+E18+E20+E21</f>
        <v>335366.56</v>
      </c>
      <c r="F12" s="319"/>
      <c r="G12" s="21"/>
      <c r="H12" s="21"/>
    </row>
    <row r="13" spans="1:8" ht="25.5" customHeight="1">
      <c r="A13" s="18" t="s">
        <v>584</v>
      </c>
      <c r="B13" s="235" t="s">
        <v>906</v>
      </c>
      <c r="C13" s="325" t="s">
        <v>1052</v>
      </c>
      <c r="D13" s="239">
        <v>0</v>
      </c>
      <c r="E13" s="351">
        <v>0</v>
      </c>
      <c r="F13" s="316"/>
      <c r="G13" s="12"/>
      <c r="H13" s="12"/>
    </row>
    <row r="14" spans="1:8" ht="16.5" customHeight="1">
      <c r="A14" s="18" t="s">
        <v>585</v>
      </c>
      <c r="B14" s="235" t="s">
        <v>586</v>
      </c>
      <c r="C14" s="325" t="s">
        <v>1052</v>
      </c>
      <c r="D14" s="239">
        <v>200000</v>
      </c>
      <c r="E14" s="351">
        <v>0</v>
      </c>
      <c r="F14" s="316"/>
      <c r="G14" s="12"/>
      <c r="H14" s="12"/>
    </row>
    <row r="15" spans="1:8" ht="36.75" customHeight="1">
      <c r="A15" s="18" t="s">
        <v>587</v>
      </c>
      <c r="B15" s="235" t="s">
        <v>832</v>
      </c>
      <c r="C15" s="325" t="s">
        <v>828</v>
      </c>
      <c r="D15" s="239"/>
      <c r="E15" s="351">
        <v>0</v>
      </c>
      <c r="F15" s="316"/>
      <c r="G15" s="12"/>
      <c r="H15" s="12"/>
    </row>
    <row r="16" spans="1:8" ht="16.5" customHeight="1">
      <c r="A16" s="18" t="s">
        <v>589</v>
      </c>
      <c r="B16" s="235" t="s">
        <v>588</v>
      </c>
      <c r="C16" s="325" t="s">
        <v>1053</v>
      </c>
      <c r="D16" s="239">
        <v>0</v>
      </c>
      <c r="E16" s="351"/>
      <c r="F16" s="316"/>
      <c r="G16" s="12"/>
      <c r="H16" s="12"/>
    </row>
    <row r="17" spans="1:8" ht="26.25" customHeight="1">
      <c r="A17" s="18" t="s">
        <v>591</v>
      </c>
      <c r="B17" s="235" t="s">
        <v>590</v>
      </c>
      <c r="C17" s="325" t="s">
        <v>1054</v>
      </c>
      <c r="D17" s="239">
        <v>0</v>
      </c>
      <c r="E17" s="351"/>
      <c r="F17" s="316"/>
      <c r="G17" s="12"/>
      <c r="H17" s="12"/>
    </row>
    <row r="18" spans="1:8" ht="18.75" customHeight="1">
      <c r="A18" s="18" t="s">
        <v>605</v>
      </c>
      <c r="B18" s="235" t="s">
        <v>593</v>
      </c>
      <c r="C18" s="325" t="s">
        <v>1055</v>
      </c>
      <c r="D18" s="239">
        <v>0</v>
      </c>
      <c r="E18" s="351"/>
      <c r="F18" s="316"/>
      <c r="G18" s="12"/>
      <c r="H18" s="12"/>
    </row>
    <row r="19" spans="1:8" ht="24" customHeight="1">
      <c r="A19" s="18" t="s">
        <v>606</v>
      </c>
      <c r="B19" s="235" t="s">
        <v>922</v>
      </c>
      <c r="C19" s="325" t="s">
        <v>923</v>
      </c>
      <c r="D19" s="239">
        <v>6200000</v>
      </c>
      <c r="E19" s="351">
        <v>0</v>
      </c>
      <c r="F19" s="316"/>
      <c r="G19" s="12"/>
      <c r="H19" s="12"/>
    </row>
    <row r="20" spans="1:8" ht="23.25" customHeight="1">
      <c r="A20" s="18" t="s">
        <v>595</v>
      </c>
      <c r="B20" s="235" t="s">
        <v>594</v>
      </c>
      <c r="C20" s="325" t="s">
        <v>1056</v>
      </c>
      <c r="D20" s="239">
        <v>0</v>
      </c>
      <c r="E20" s="351"/>
      <c r="F20" s="316"/>
      <c r="G20" s="12"/>
      <c r="H20" s="12"/>
    </row>
    <row r="21" spans="1:8" ht="21.75" customHeight="1">
      <c r="A21" s="18" t="s">
        <v>746</v>
      </c>
      <c r="B21" s="235" t="s">
        <v>596</v>
      </c>
      <c r="C21" s="325" t="s">
        <v>1053</v>
      </c>
      <c r="D21" s="239">
        <v>335367</v>
      </c>
      <c r="E21" s="351">
        <v>335366.56</v>
      </c>
      <c r="F21" s="318"/>
      <c r="G21" s="12"/>
      <c r="H21" s="12"/>
    </row>
    <row r="22" spans="1:8" ht="21" customHeight="1">
      <c r="A22" s="233" t="s">
        <v>598</v>
      </c>
      <c r="B22" s="322" t="s">
        <v>599</v>
      </c>
      <c r="C22" s="329"/>
      <c r="D22" s="238">
        <f>D23+D24+D25+D26+D27+D28+D29</f>
        <v>1638451</v>
      </c>
      <c r="E22" s="350">
        <f>E23+E24+E25+E26+E27+E28+E29</f>
        <v>998202</v>
      </c>
      <c r="F22" s="319"/>
      <c r="G22" s="21"/>
      <c r="H22" s="21"/>
    </row>
    <row r="23" spans="1:8" ht="15.75" customHeight="1">
      <c r="A23" s="18" t="s">
        <v>584</v>
      </c>
      <c r="B23" s="235" t="s">
        <v>600</v>
      </c>
      <c r="C23" s="325" t="s">
        <v>1057</v>
      </c>
      <c r="D23" s="239">
        <v>1626451</v>
      </c>
      <c r="E23" s="351">
        <v>998202</v>
      </c>
      <c r="F23" s="316"/>
      <c r="G23" s="12"/>
      <c r="H23" s="12"/>
    </row>
    <row r="24" spans="1:8" ht="15.75" customHeight="1">
      <c r="A24" s="18" t="s">
        <v>585</v>
      </c>
      <c r="B24" s="235" t="s">
        <v>601</v>
      </c>
      <c r="C24" s="325" t="s">
        <v>1058</v>
      </c>
      <c r="D24" s="239">
        <v>0</v>
      </c>
      <c r="E24" s="351">
        <v>0</v>
      </c>
      <c r="F24" s="316"/>
      <c r="G24" s="12"/>
      <c r="H24" s="12"/>
    </row>
    <row r="25" spans="1:8" ht="15.75" customHeight="1">
      <c r="A25" s="18" t="s">
        <v>587</v>
      </c>
      <c r="B25" s="235" t="s">
        <v>332</v>
      </c>
      <c r="C25" s="325" t="s">
        <v>1057</v>
      </c>
      <c r="D25" s="239">
        <v>12000</v>
      </c>
      <c r="E25" s="351">
        <v>0</v>
      </c>
      <c r="F25" s="316"/>
      <c r="G25" s="12"/>
      <c r="H25" s="12"/>
    </row>
    <row r="26" spans="1:8" ht="47.25" customHeight="1">
      <c r="A26" s="18" t="s">
        <v>589</v>
      </c>
      <c r="B26" s="235" t="s">
        <v>302</v>
      </c>
      <c r="C26" s="325" t="s">
        <v>833</v>
      </c>
      <c r="D26" s="239">
        <v>0</v>
      </c>
      <c r="E26" s="351"/>
      <c r="F26" s="316"/>
      <c r="G26" s="12"/>
      <c r="H26" s="12"/>
    </row>
    <row r="27" spans="1:14" ht="18" customHeight="1">
      <c r="A27" s="18" t="s">
        <v>591</v>
      </c>
      <c r="B27" s="235" t="s">
        <v>602</v>
      </c>
      <c r="C27" s="325" t="s">
        <v>1059</v>
      </c>
      <c r="D27" s="239">
        <v>0</v>
      </c>
      <c r="E27" s="351"/>
      <c r="F27" s="316"/>
      <c r="G27" s="12"/>
      <c r="H27" s="12"/>
      <c r="N27" s="12"/>
    </row>
    <row r="28" spans="1:8" ht="19.5" customHeight="1">
      <c r="A28" s="18" t="s">
        <v>605</v>
      </c>
      <c r="B28" s="235" t="s">
        <v>603</v>
      </c>
      <c r="C28" s="325" t="s">
        <v>1060</v>
      </c>
      <c r="D28" s="239">
        <v>0</v>
      </c>
      <c r="E28" s="351"/>
      <c r="F28" s="316"/>
      <c r="G28" s="12"/>
      <c r="H28" s="12"/>
    </row>
    <row r="29" spans="1:8" ht="21" customHeight="1" thickBot="1">
      <c r="A29" s="14" t="s">
        <v>606</v>
      </c>
      <c r="B29" s="324" t="s">
        <v>604</v>
      </c>
      <c r="C29" s="330" t="s">
        <v>1061</v>
      </c>
      <c r="D29" s="321">
        <v>0</v>
      </c>
      <c r="E29" s="353"/>
      <c r="F29" s="316"/>
      <c r="G29" s="12"/>
      <c r="H29" s="12"/>
    </row>
    <row r="30" spans="4:5" ht="21.75" customHeight="1">
      <c r="D30" s="1086" t="s">
        <v>84</v>
      </c>
      <c r="E30" s="1086"/>
    </row>
    <row r="31" spans="4:5" ht="24" customHeight="1">
      <c r="D31" s="960" t="s">
        <v>85</v>
      </c>
      <c r="E31" s="960"/>
    </row>
    <row r="32" ht="33.75" customHeight="1"/>
    <row r="33" ht="14.25" customHeight="1"/>
  </sheetData>
  <mergeCells count="9">
    <mergeCell ref="I5:K6"/>
    <mergeCell ref="C5:C6"/>
    <mergeCell ref="B5:B6"/>
    <mergeCell ref="E5:E6"/>
    <mergeCell ref="B3:E3"/>
    <mergeCell ref="D30:E30"/>
    <mergeCell ref="D31:E31"/>
    <mergeCell ref="A5:A6"/>
    <mergeCell ref="D5:D6"/>
  </mergeCells>
  <printOptions/>
  <pageMargins left="0.472440944881889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7"/>
  <sheetViews>
    <sheetView workbookViewId="0" topLeftCell="A109">
      <selection activeCell="H131" sqref="H13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4.253906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1" width="12.625" style="0" customWidth="1"/>
    <col min="12" max="12" width="11.00390625" style="0" customWidth="1"/>
    <col min="13" max="13" width="11.375" style="0" customWidth="1"/>
  </cols>
  <sheetData>
    <row r="1" spans="5:13" ht="18" customHeight="1">
      <c r="E1" s="1105" t="s">
        <v>1079</v>
      </c>
      <c r="F1" s="1105"/>
      <c r="G1" s="1105"/>
      <c r="H1" s="1105"/>
      <c r="I1" s="1105"/>
      <c r="J1" s="1105"/>
      <c r="K1" s="1105"/>
      <c r="L1" s="1105"/>
      <c r="M1" s="1105"/>
    </row>
    <row r="2" ht="3" customHeight="1" hidden="1"/>
    <row r="3" ht="12.75" hidden="1"/>
    <row r="4" ht="12.75" hidden="1"/>
    <row r="5" spans="1:13" ht="19.5" customHeight="1">
      <c r="A5" s="1106" t="s">
        <v>534</v>
      </c>
      <c r="B5" s="1106"/>
      <c r="C5" s="1106"/>
      <c r="D5" s="1106"/>
      <c r="E5" s="1106"/>
      <c r="F5" s="1106"/>
      <c r="G5" s="1106"/>
      <c r="H5" s="1106"/>
      <c r="I5" s="1106"/>
      <c r="J5" s="1106"/>
      <c r="K5" s="1106"/>
      <c r="L5" s="1106"/>
      <c r="M5" s="1106"/>
    </row>
    <row r="6" s="12" customFormat="1" ht="10.5" customHeight="1" thickBot="1"/>
    <row r="7" spans="1:13" ht="12.75">
      <c r="A7" s="1113" t="s">
        <v>494</v>
      </c>
      <c r="B7" s="1114"/>
      <c r="C7" s="1114"/>
      <c r="D7" s="1111" t="s">
        <v>495</v>
      </c>
      <c r="E7" s="1103" t="s">
        <v>535</v>
      </c>
      <c r="F7" s="1103" t="s">
        <v>536</v>
      </c>
      <c r="G7" s="1099" t="s">
        <v>531</v>
      </c>
      <c r="H7" s="1099" t="s">
        <v>532</v>
      </c>
      <c r="I7" s="1101" t="s">
        <v>474</v>
      </c>
      <c r="J7" s="1101"/>
      <c r="K7" s="1101"/>
      <c r="L7" s="1101"/>
      <c r="M7" s="1109" t="s">
        <v>440</v>
      </c>
    </row>
    <row r="8" spans="1:13" ht="12.75" customHeight="1">
      <c r="A8" s="183"/>
      <c r="B8" s="180"/>
      <c r="C8" s="180"/>
      <c r="D8" s="1112"/>
      <c r="E8" s="1104"/>
      <c r="F8" s="1104"/>
      <c r="G8" s="1100"/>
      <c r="H8" s="1100"/>
      <c r="I8" s="1115" t="s">
        <v>851</v>
      </c>
      <c r="J8" s="1116" t="s">
        <v>572</v>
      </c>
      <c r="K8" s="1116"/>
      <c r="L8" s="1116"/>
      <c r="M8" s="1110"/>
    </row>
    <row r="9" spans="1:13" ht="32.25" customHeight="1">
      <c r="A9" s="184" t="s">
        <v>497</v>
      </c>
      <c r="B9" s="179" t="s">
        <v>498</v>
      </c>
      <c r="C9" s="179" t="s">
        <v>934</v>
      </c>
      <c r="D9" s="1112"/>
      <c r="E9" s="1104"/>
      <c r="F9" s="1104"/>
      <c r="G9" s="1100"/>
      <c r="H9" s="1100"/>
      <c r="I9" s="1115"/>
      <c r="J9" s="182" t="s">
        <v>290</v>
      </c>
      <c r="K9" s="181" t="s">
        <v>633</v>
      </c>
      <c r="L9" s="181" t="s">
        <v>671</v>
      </c>
      <c r="M9" s="1110"/>
    </row>
    <row r="10" spans="1:13" ht="11.25" customHeight="1">
      <c r="A10" s="305">
        <v>1</v>
      </c>
      <c r="B10" s="306">
        <v>2</v>
      </c>
      <c r="C10" s="306">
        <v>3</v>
      </c>
      <c r="D10" s="306">
        <v>4</v>
      </c>
      <c r="E10" s="306">
        <v>5</v>
      </c>
      <c r="F10" s="306">
        <v>6</v>
      </c>
      <c r="G10" s="306">
        <v>7</v>
      </c>
      <c r="H10" s="306">
        <v>8</v>
      </c>
      <c r="I10" s="306">
        <v>9</v>
      </c>
      <c r="J10" s="306">
        <v>10</v>
      </c>
      <c r="K10" s="306">
        <v>11</v>
      </c>
      <c r="L10" s="306">
        <v>12</v>
      </c>
      <c r="M10" s="178">
        <v>14</v>
      </c>
    </row>
    <row r="11" spans="1:14" ht="17.25" customHeight="1">
      <c r="A11" s="263" t="s">
        <v>499</v>
      </c>
      <c r="B11" s="1117" t="s">
        <v>500</v>
      </c>
      <c r="C11" s="1117"/>
      <c r="D11" s="1117"/>
      <c r="E11" s="699">
        <f>E12+E13</f>
        <v>152479</v>
      </c>
      <c r="F11" s="742">
        <f>SUM(F12:F16)</f>
        <v>287781.4799999999</v>
      </c>
      <c r="G11" s="699">
        <v>0</v>
      </c>
      <c r="H11" s="699">
        <v>0</v>
      </c>
      <c r="I11" s="699"/>
      <c r="J11" s="699"/>
      <c r="K11" s="699"/>
      <c r="L11" s="699"/>
      <c r="M11" s="700">
        <f>M12+M13+M14+M15+M16</f>
        <v>287781.4799999999</v>
      </c>
      <c r="N11" t="s">
        <v>883</v>
      </c>
    </row>
    <row r="12" spans="1:13" ht="21" customHeight="1">
      <c r="A12" s="265" t="s">
        <v>935</v>
      </c>
      <c r="B12" s="743" t="s">
        <v>826</v>
      </c>
      <c r="C12" s="266"/>
      <c r="D12" s="266" t="s">
        <v>827</v>
      </c>
      <c r="E12" s="826">
        <f>'z 1.17'!G9</f>
        <v>479</v>
      </c>
      <c r="F12" s="826">
        <f>'z 1.17'!H9</f>
        <v>395.43</v>
      </c>
      <c r="G12" s="701">
        <v>0</v>
      </c>
      <c r="H12" s="701"/>
      <c r="I12" s="701"/>
      <c r="J12" s="701"/>
      <c r="K12" s="701"/>
      <c r="L12" s="701"/>
      <c r="M12" s="702">
        <f>F12</f>
        <v>395.43</v>
      </c>
    </row>
    <row r="13" spans="1:13" ht="25.5">
      <c r="A13" s="265">
        <v>700</v>
      </c>
      <c r="B13" s="743">
        <v>70005</v>
      </c>
      <c r="C13" s="743">
        <v>2350</v>
      </c>
      <c r="D13" s="268" t="s">
        <v>136</v>
      </c>
      <c r="E13" s="827">
        <f>'z 1.17'!G13</f>
        <v>152000</v>
      </c>
      <c r="F13" s="826">
        <f>'z 1.17'!H13</f>
        <v>287216.58999999997</v>
      </c>
      <c r="G13" s="701">
        <v>0</v>
      </c>
      <c r="H13" s="701"/>
      <c r="I13" s="701"/>
      <c r="J13" s="701"/>
      <c r="K13" s="701"/>
      <c r="L13" s="701"/>
      <c r="M13" s="702">
        <f>F13</f>
        <v>287216.58999999997</v>
      </c>
    </row>
    <row r="14" spans="1:13" ht="18.75" customHeight="1">
      <c r="A14" s="265"/>
      <c r="B14" s="743">
        <v>71015</v>
      </c>
      <c r="C14" s="266"/>
      <c r="D14" s="268" t="s">
        <v>145</v>
      </c>
      <c r="E14" s="827"/>
      <c r="F14" s="826">
        <f>'z 1.17'!H21</f>
        <v>94.42</v>
      </c>
      <c r="G14" s="701"/>
      <c r="H14" s="701"/>
      <c r="I14" s="701"/>
      <c r="J14" s="701"/>
      <c r="K14" s="701"/>
      <c r="L14" s="701"/>
      <c r="M14" s="702">
        <f>F14</f>
        <v>94.42</v>
      </c>
    </row>
    <row r="15" spans="1:13" ht="24" customHeight="1">
      <c r="A15" s="265"/>
      <c r="B15" s="743">
        <v>75011</v>
      </c>
      <c r="C15" s="266"/>
      <c r="D15" s="268" t="s">
        <v>150</v>
      </c>
      <c r="E15" s="827"/>
      <c r="F15" s="826">
        <f>'z 1.17'!H25</f>
        <v>46.13</v>
      </c>
      <c r="G15" s="701"/>
      <c r="H15" s="701"/>
      <c r="I15" s="701"/>
      <c r="J15" s="701"/>
      <c r="K15" s="701"/>
      <c r="L15" s="701"/>
      <c r="M15" s="702">
        <f>F15</f>
        <v>46.13</v>
      </c>
    </row>
    <row r="16" spans="1:13" ht="31.5" customHeight="1">
      <c r="A16" s="265"/>
      <c r="B16" s="743">
        <v>75411</v>
      </c>
      <c r="C16" s="266"/>
      <c r="D16" s="268" t="s">
        <v>519</v>
      </c>
      <c r="E16" s="827"/>
      <c r="F16" s="826">
        <f>'z 1.17'!H28</f>
        <v>28.91</v>
      </c>
      <c r="G16" s="701"/>
      <c r="H16" s="701"/>
      <c r="I16" s="701"/>
      <c r="J16" s="701"/>
      <c r="K16" s="701"/>
      <c r="L16" s="701"/>
      <c r="M16" s="702">
        <f>F16</f>
        <v>28.91</v>
      </c>
    </row>
    <row r="17" spans="1:13" ht="28.5" customHeight="1">
      <c r="A17" s="263" t="s">
        <v>501</v>
      </c>
      <c r="B17" s="1102" t="s">
        <v>502</v>
      </c>
      <c r="C17" s="1102"/>
      <c r="D17" s="1102"/>
      <c r="E17" s="1102"/>
      <c r="F17" s="1102"/>
      <c r="G17" s="1102"/>
      <c r="H17" s="269"/>
      <c r="I17" s="269"/>
      <c r="J17" s="269"/>
      <c r="K17" s="269"/>
      <c r="L17" s="269"/>
      <c r="M17" s="270"/>
    </row>
    <row r="18" spans="1:13" ht="30.75" customHeight="1">
      <c r="A18" s="271" t="s">
        <v>935</v>
      </c>
      <c r="B18" s="272" t="s">
        <v>116</v>
      </c>
      <c r="C18" s="252" t="s">
        <v>319</v>
      </c>
      <c r="D18" s="273" t="s">
        <v>503</v>
      </c>
      <c r="E18" s="252">
        <f>'Z 1. 1'!F11</f>
        <v>70000</v>
      </c>
      <c r="F18" s="703">
        <f>'Z 1. 1'!G11</f>
        <v>42000</v>
      </c>
      <c r="G18" s="252">
        <f aca="true" t="shared" si="0" ref="G18:M18">G19+G20</f>
        <v>70000</v>
      </c>
      <c r="H18" s="703">
        <f t="shared" si="0"/>
        <v>26009.99</v>
      </c>
      <c r="I18" s="703">
        <f t="shared" si="0"/>
        <v>26009.99</v>
      </c>
      <c r="J18" s="703">
        <f t="shared" si="0"/>
        <v>0</v>
      </c>
      <c r="K18" s="703">
        <f t="shared" si="0"/>
        <v>0</v>
      </c>
      <c r="L18" s="703">
        <f t="shared" si="0"/>
        <v>0</v>
      </c>
      <c r="M18" s="704">
        <f t="shared" si="0"/>
        <v>0</v>
      </c>
    </row>
    <row r="19" spans="1:13" ht="21" customHeight="1">
      <c r="A19" s="813"/>
      <c r="B19" s="814"/>
      <c r="C19" s="288" t="s">
        <v>839</v>
      </c>
      <c r="D19" s="307" t="s">
        <v>840</v>
      </c>
      <c r="E19" s="612"/>
      <c r="F19" s="613"/>
      <c r="G19" s="236">
        <f>'Z 1. 2 '!D10</f>
        <v>10000</v>
      </c>
      <c r="H19" s="403">
        <f>'Z 1. 2 '!E10</f>
        <v>0</v>
      </c>
      <c r="I19" s="613"/>
      <c r="J19" s="613"/>
      <c r="K19" s="613"/>
      <c r="L19" s="613"/>
      <c r="M19" s="815"/>
    </row>
    <row r="20" spans="1:13" ht="17.25" customHeight="1">
      <c r="A20" s="274"/>
      <c r="B20" s="239"/>
      <c r="C20" s="236" t="s">
        <v>108</v>
      </c>
      <c r="D20" s="275" t="s">
        <v>246</v>
      </c>
      <c r="E20" s="236">
        <v>0</v>
      </c>
      <c r="F20" s="236"/>
      <c r="G20" s="236">
        <f>'Z 1. 2 '!D11</f>
        <v>60000</v>
      </c>
      <c r="H20" s="403">
        <f>'Z 1. 2 '!E11</f>
        <v>26009.99</v>
      </c>
      <c r="I20" s="403">
        <f>H20</f>
        <v>26009.99</v>
      </c>
      <c r="J20" s="236"/>
      <c r="K20" s="236"/>
      <c r="L20" s="236"/>
      <c r="M20" s="705"/>
    </row>
    <row r="21" spans="1:13" ht="27" customHeight="1">
      <c r="A21" s="271" t="s">
        <v>134</v>
      </c>
      <c r="B21" s="272" t="s">
        <v>135</v>
      </c>
      <c r="C21" s="252" t="s">
        <v>319</v>
      </c>
      <c r="D21" s="273" t="s">
        <v>136</v>
      </c>
      <c r="E21" s="252">
        <f>'Z 1. 1'!F33</f>
        <v>66000</v>
      </c>
      <c r="F21" s="703">
        <f>'Z 1. 1'!G33</f>
        <v>31400</v>
      </c>
      <c r="G21" s="701">
        <f aca="true" t="shared" si="1" ref="G21:M21">SUM(G22:G28)</f>
        <v>66000</v>
      </c>
      <c r="H21" s="706">
        <f t="shared" si="1"/>
        <v>22108.989999999998</v>
      </c>
      <c r="I21" s="706">
        <f t="shared" si="1"/>
        <v>22108.989999999998</v>
      </c>
      <c r="J21" s="706">
        <f t="shared" si="1"/>
        <v>2550</v>
      </c>
      <c r="K21" s="706">
        <f t="shared" si="1"/>
        <v>0</v>
      </c>
      <c r="L21" s="706">
        <f t="shared" si="1"/>
        <v>0</v>
      </c>
      <c r="M21" s="707">
        <f t="shared" si="1"/>
        <v>0</v>
      </c>
    </row>
    <row r="22" spans="1:13" ht="17.25" customHeight="1">
      <c r="A22" s="278"/>
      <c r="B22" s="279"/>
      <c r="C22" s="288" t="s">
        <v>839</v>
      </c>
      <c r="D22" s="307" t="s">
        <v>840</v>
      </c>
      <c r="E22" s="708">
        <v>0</v>
      </c>
      <c r="F22" s="708"/>
      <c r="G22" s="708">
        <v>10000</v>
      </c>
      <c r="H22" s="709">
        <v>2550</v>
      </c>
      <c r="I22" s="709">
        <f>H22</f>
        <v>2550</v>
      </c>
      <c r="J22" s="709">
        <f>I22</f>
        <v>2550</v>
      </c>
      <c r="K22" s="708"/>
      <c r="L22" s="708"/>
      <c r="M22" s="710"/>
    </row>
    <row r="23" spans="1:13" ht="15" customHeight="1">
      <c r="A23" s="278"/>
      <c r="B23" s="279"/>
      <c r="C23" s="288" t="s">
        <v>102</v>
      </c>
      <c r="D23" s="287" t="s">
        <v>103</v>
      </c>
      <c r="E23" s="711" t="s">
        <v>89</v>
      </c>
      <c r="F23" s="711"/>
      <c r="G23" s="711">
        <v>3000</v>
      </c>
      <c r="H23" s="709">
        <v>0</v>
      </c>
      <c r="I23" s="709">
        <f aca="true" t="shared" si="2" ref="I23:I28">H23</f>
        <v>0</v>
      </c>
      <c r="J23" s="288"/>
      <c r="K23" s="288"/>
      <c r="L23" s="288"/>
      <c r="M23" s="712"/>
    </row>
    <row r="24" spans="1:13" ht="15" customHeight="1">
      <c r="A24" s="276"/>
      <c r="B24" s="277"/>
      <c r="C24" s="236" t="s">
        <v>104</v>
      </c>
      <c r="D24" s="308" t="s">
        <v>244</v>
      </c>
      <c r="E24" s="236">
        <v>0</v>
      </c>
      <c r="F24" s="236"/>
      <c r="G24" s="236">
        <v>3000</v>
      </c>
      <c r="H24" s="709">
        <v>1449.18</v>
      </c>
      <c r="I24" s="709">
        <f t="shared" si="2"/>
        <v>1449.18</v>
      </c>
      <c r="J24" s="236"/>
      <c r="K24" s="236"/>
      <c r="L24" s="236"/>
      <c r="M24" s="713"/>
    </row>
    <row r="25" spans="1:13" ht="17.25" customHeight="1">
      <c r="A25" s="280"/>
      <c r="B25" s="245"/>
      <c r="C25" s="236" t="s">
        <v>108</v>
      </c>
      <c r="D25" s="308" t="s">
        <v>246</v>
      </c>
      <c r="E25" s="236">
        <v>0</v>
      </c>
      <c r="F25" s="236"/>
      <c r="G25" s="236">
        <v>13348</v>
      </c>
      <c r="H25" s="709">
        <v>10234.81</v>
      </c>
      <c r="I25" s="709">
        <f t="shared" si="2"/>
        <v>10234.81</v>
      </c>
      <c r="J25" s="236"/>
      <c r="K25" s="236"/>
      <c r="L25" s="236"/>
      <c r="M25" s="713"/>
    </row>
    <row r="26" spans="1:13" ht="17.25" customHeight="1">
      <c r="A26" s="280"/>
      <c r="B26" s="245"/>
      <c r="C26" s="694">
        <v>4430</v>
      </c>
      <c r="D26" s="308" t="s">
        <v>996</v>
      </c>
      <c r="E26" s="236"/>
      <c r="F26" s="236"/>
      <c r="G26" s="236">
        <v>5000</v>
      </c>
      <c r="H26" s="709">
        <v>0</v>
      </c>
      <c r="I26" s="709">
        <f t="shared" si="2"/>
        <v>0</v>
      </c>
      <c r="J26" s="236"/>
      <c r="K26" s="236"/>
      <c r="L26" s="236"/>
      <c r="M26" s="713"/>
    </row>
    <row r="27" spans="1:13" ht="15.75" customHeight="1">
      <c r="A27" s="276"/>
      <c r="B27" s="277"/>
      <c r="C27" s="236" t="s">
        <v>130</v>
      </c>
      <c r="D27" s="308" t="s">
        <v>131</v>
      </c>
      <c r="E27" s="236">
        <v>0</v>
      </c>
      <c r="F27" s="236"/>
      <c r="G27" s="236">
        <v>27019</v>
      </c>
      <c r="H27" s="709">
        <v>5392</v>
      </c>
      <c r="I27" s="709">
        <f t="shared" si="2"/>
        <v>5392</v>
      </c>
      <c r="J27" s="236"/>
      <c r="K27" s="236"/>
      <c r="L27" s="236"/>
      <c r="M27" s="705"/>
    </row>
    <row r="28" spans="1:13" ht="15" customHeight="1">
      <c r="A28" s="276"/>
      <c r="B28" s="277"/>
      <c r="C28" s="236" t="s">
        <v>230</v>
      </c>
      <c r="D28" s="308" t="s">
        <v>235</v>
      </c>
      <c r="E28" s="236">
        <v>0</v>
      </c>
      <c r="F28" s="236"/>
      <c r="G28" s="236">
        <v>4633</v>
      </c>
      <c r="H28" s="709">
        <v>2483</v>
      </c>
      <c r="I28" s="709">
        <f t="shared" si="2"/>
        <v>2483</v>
      </c>
      <c r="J28" s="236"/>
      <c r="K28" s="236"/>
      <c r="L28" s="236"/>
      <c r="M28" s="705"/>
    </row>
    <row r="29" spans="1:13" ht="30.75" customHeight="1">
      <c r="A29" s="271" t="s">
        <v>138</v>
      </c>
      <c r="B29" s="272" t="s">
        <v>140</v>
      </c>
      <c r="C29" s="252" t="s">
        <v>319</v>
      </c>
      <c r="D29" s="273" t="s">
        <v>141</v>
      </c>
      <c r="E29" s="252">
        <f>'Z 1. 1'!F36</f>
        <v>40000</v>
      </c>
      <c r="F29" s="703">
        <f>'Z 1. 1'!G36</f>
        <v>24000</v>
      </c>
      <c r="G29" s="252">
        <f aca="true" t="shared" si="3" ref="G29:M29">G30</f>
        <v>40000</v>
      </c>
      <c r="H29" s="703">
        <f t="shared" si="3"/>
        <v>3700</v>
      </c>
      <c r="I29" s="703">
        <f t="shared" si="3"/>
        <v>3700</v>
      </c>
      <c r="J29" s="703">
        <f t="shared" si="3"/>
        <v>0</v>
      </c>
      <c r="K29" s="703">
        <f t="shared" si="3"/>
        <v>0</v>
      </c>
      <c r="L29" s="703">
        <f t="shared" si="3"/>
        <v>0</v>
      </c>
      <c r="M29" s="704">
        <f t="shared" si="3"/>
        <v>0</v>
      </c>
    </row>
    <row r="30" spans="1:13" ht="18" customHeight="1">
      <c r="A30" s="276"/>
      <c r="B30" s="277"/>
      <c r="C30" s="236" t="s">
        <v>108</v>
      </c>
      <c r="D30" s="308" t="s">
        <v>246</v>
      </c>
      <c r="E30" s="236">
        <v>0</v>
      </c>
      <c r="F30" s="236"/>
      <c r="G30" s="288">
        <f>'Z 1. 2 '!D63</f>
        <v>40000</v>
      </c>
      <c r="H30" s="714">
        <f>'Z 1. 2 '!E63</f>
        <v>3700</v>
      </c>
      <c r="I30" s="714">
        <f>H30</f>
        <v>3700</v>
      </c>
      <c r="J30" s="236"/>
      <c r="K30" s="236"/>
      <c r="L30" s="236"/>
      <c r="M30" s="705"/>
    </row>
    <row r="31" spans="1:13" ht="29.25" customHeight="1">
      <c r="A31" s="271" t="s">
        <v>138</v>
      </c>
      <c r="B31" s="272" t="s">
        <v>142</v>
      </c>
      <c r="C31" s="252" t="s">
        <v>319</v>
      </c>
      <c r="D31" s="273" t="s">
        <v>143</v>
      </c>
      <c r="E31" s="252">
        <f>'Z 1. 1'!F38</f>
        <v>19000</v>
      </c>
      <c r="F31" s="703">
        <f>'Z 1. 1'!G38</f>
        <v>9000</v>
      </c>
      <c r="G31" s="252">
        <f aca="true" t="shared" si="4" ref="G31:M31">G32</f>
        <v>19000</v>
      </c>
      <c r="H31" s="703">
        <f t="shared" si="4"/>
        <v>3760</v>
      </c>
      <c r="I31" s="703">
        <f t="shared" si="4"/>
        <v>3760</v>
      </c>
      <c r="J31" s="703">
        <f t="shared" si="4"/>
        <v>0</v>
      </c>
      <c r="K31" s="703">
        <f t="shared" si="4"/>
        <v>0</v>
      </c>
      <c r="L31" s="703">
        <f t="shared" si="4"/>
        <v>0</v>
      </c>
      <c r="M31" s="704">
        <f t="shared" si="4"/>
        <v>0</v>
      </c>
    </row>
    <row r="32" spans="1:13" ht="18.75" customHeight="1">
      <c r="A32" s="280"/>
      <c r="B32" s="245"/>
      <c r="C32" s="236" t="s">
        <v>108</v>
      </c>
      <c r="D32" s="275" t="s">
        <v>246</v>
      </c>
      <c r="E32" s="236">
        <v>0</v>
      </c>
      <c r="F32" s="236"/>
      <c r="G32" s="236">
        <f>'Z 1. 2 '!D65</f>
        <v>19000</v>
      </c>
      <c r="H32" s="403">
        <f>'Z 1. 2 '!E65</f>
        <v>3760</v>
      </c>
      <c r="I32" s="403">
        <f>H32</f>
        <v>3760</v>
      </c>
      <c r="J32" s="236"/>
      <c r="K32" s="236"/>
      <c r="L32" s="236"/>
      <c r="M32" s="705"/>
    </row>
    <row r="33" spans="1:13" ht="20.25" customHeight="1">
      <c r="A33" s="271" t="s">
        <v>138</v>
      </c>
      <c r="B33" s="272" t="s">
        <v>144</v>
      </c>
      <c r="C33" s="252" t="s">
        <v>319</v>
      </c>
      <c r="D33" s="272" t="s">
        <v>145</v>
      </c>
      <c r="E33" s="252">
        <f>'Z 1. 1'!F41</f>
        <v>262060</v>
      </c>
      <c r="F33" s="703">
        <f>'Z 1. 1'!G41</f>
        <v>137906</v>
      </c>
      <c r="G33" s="252">
        <f aca="true" t="shared" si="5" ref="G33:M33">SUM(G34:G54)</f>
        <v>262060</v>
      </c>
      <c r="H33" s="703">
        <f t="shared" si="5"/>
        <v>132548.79</v>
      </c>
      <c r="I33" s="703">
        <f t="shared" si="5"/>
        <v>132548.79</v>
      </c>
      <c r="J33" s="703">
        <f t="shared" si="5"/>
        <v>103107.15</v>
      </c>
      <c r="K33" s="703">
        <f t="shared" si="5"/>
        <v>18802.77</v>
      </c>
      <c r="L33" s="703">
        <f t="shared" si="5"/>
        <v>0</v>
      </c>
      <c r="M33" s="704">
        <f t="shared" si="5"/>
        <v>0</v>
      </c>
    </row>
    <row r="34" spans="1:13" ht="19.5" customHeight="1">
      <c r="A34" s="274"/>
      <c r="B34" s="277"/>
      <c r="C34" s="694" t="s">
        <v>95</v>
      </c>
      <c r="D34" s="275" t="s">
        <v>96</v>
      </c>
      <c r="E34" s="236">
        <v>0</v>
      </c>
      <c r="F34" s="236"/>
      <c r="G34" s="236">
        <f>'Z 1. 2 '!D67</f>
        <v>78550</v>
      </c>
      <c r="H34" s="403">
        <f>'Z 1. 2 '!E67</f>
        <v>35820</v>
      </c>
      <c r="I34" s="403">
        <f aca="true" t="shared" si="6" ref="I34:J36">H34</f>
        <v>35820</v>
      </c>
      <c r="J34" s="403">
        <f t="shared" si="6"/>
        <v>35820</v>
      </c>
      <c r="K34" s="236"/>
      <c r="L34" s="236"/>
      <c r="M34" s="705"/>
    </row>
    <row r="35" spans="1:13" ht="18" customHeight="1">
      <c r="A35" s="274"/>
      <c r="B35" s="277"/>
      <c r="C35" s="694" t="s">
        <v>97</v>
      </c>
      <c r="D35" s="275" t="s">
        <v>1109</v>
      </c>
      <c r="E35" s="236">
        <v>0</v>
      </c>
      <c r="F35" s="236"/>
      <c r="G35" s="236">
        <f>'Z 1. 2 '!D68</f>
        <v>109518</v>
      </c>
      <c r="H35" s="403">
        <f>'Z 1. 2 '!E68</f>
        <v>53585</v>
      </c>
      <c r="I35" s="403">
        <f t="shared" si="6"/>
        <v>53585</v>
      </c>
      <c r="J35" s="403">
        <f t="shared" si="6"/>
        <v>53585</v>
      </c>
      <c r="K35" s="236"/>
      <c r="L35" s="236"/>
      <c r="M35" s="705"/>
    </row>
    <row r="36" spans="1:13" ht="17.25" customHeight="1">
      <c r="A36" s="274"/>
      <c r="B36" s="277"/>
      <c r="C36" s="694" t="s">
        <v>98</v>
      </c>
      <c r="D36" s="102" t="s">
        <v>509</v>
      </c>
      <c r="E36" s="236">
        <v>0</v>
      </c>
      <c r="F36" s="236"/>
      <c r="G36" s="236">
        <f>'Z 1. 2 '!D69</f>
        <v>13702</v>
      </c>
      <c r="H36" s="403">
        <f>'Z 1. 2 '!E69</f>
        <v>13702.15</v>
      </c>
      <c r="I36" s="403">
        <f t="shared" si="6"/>
        <v>13702.15</v>
      </c>
      <c r="J36" s="403">
        <f t="shared" si="6"/>
        <v>13702.15</v>
      </c>
      <c r="K36" s="236"/>
      <c r="L36" s="236"/>
      <c r="M36" s="705"/>
    </row>
    <row r="37" spans="1:13" ht="14.25" customHeight="1">
      <c r="A37" s="274"/>
      <c r="B37" s="277"/>
      <c r="C37" s="698" t="s">
        <v>125</v>
      </c>
      <c r="D37" s="275" t="s">
        <v>225</v>
      </c>
      <c r="E37" s="236">
        <v>0</v>
      </c>
      <c r="F37" s="236"/>
      <c r="G37" s="236">
        <f>'Z 1. 2 '!D70</f>
        <v>31021</v>
      </c>
      <c r="H37" s="403">
        <f>'Z 1. 2 '!E70</f>
        <v>16306.63</v>
      </c>
      <c r="I37" s="403">
        <f aca="true" t="shared" si="7" ref="I37:I54">H37</f>
        <v>16306.63</v>
      </c>
      <c r="J37" s="236"/>
      <c r="K37" s="403">
        <f>I37</f>
        <v>16306.63</v>
      </c>
      <c r="L37" s="236"/>
      <c r="M37" s="705"/>
    </row>
    <row r="38" spans="1:13" ht="15.75" customHeight="1">
      <c r="A38" s="274"/>
      <c r="B38" s="277"/>
      <c r="C38" s="698" t="s">
        <v>100</v>
      </c>
      <c r="D38" s="275" t="s">
        <v>101</v>
      </c>
      <c r="E38" s="236">
        <v>0</v>
      </c>
      <c r="F38" s="236"/>
      <c r="G38" s="236">
        <f>'Z 1. 2 '!D71</f>
        <v>4732</v>
      </c>
      <c r="H38" s="403">
        <f>'Z 1. 2 '!E71</f>
        <v>2496.14</v>
      </c>
      <c r="I38" s="403">
        <f t="shared" si="7"/>
        <v>2496.14</v>
      </c>
      <c r="J38" s="236"/>
      <c r="K38" s="403">
        <f>I38</f>
        <v>2496.14</v>
      </c>
      <c r="L38" s="236"/>
      <c r="M38" s="705"/>
    </row>
    <row r="39" spans="1:13" ht="17.25" customHeight="1">
      <c r="A39" s="274"/>
      <c r="B39" s="277"/>
      <c r="C39" s="694" t="s">
        <v>102</v>
      </c>
      <c r="D39" s="102" t="s">
        <v>103</v>
      </c>
      <c r="E39" s="236">
        <v>0</v>
      </c>
      <c r="F39" s="236"/>
      <c r="G39" s="236">
        <f>'Z 1. 2 '!D72</f>
        <v>3300</v>
      </c>
      <c r="H39" s="403">
        <f>'Z 1. 2 '!E72</f>
        <v>2574.97</v>
      </c>
      <c r="I39" s="403">
        <f t="shared" si="7"/>
        <v>2574.97</v>
      </c>
      <c r="J39" s="236"/>
      <c r="K39" s="236"/>
      <c r="L39" s="236"/>
      <c r="M39" s="705"/>
    </row>
    <row r="40" spans="1:13" ht="15" customHeight="1">
      <c r="A40" s="274"/>
      <c r="B40" s="277"/>
      <c r="C40" s="694" t="s">
        <v>104</v>
      </c>
      <c r="D40" s="275" t="s">
        <v>244</v>
      </c>
      <c r="E40" s="236">
        <v>0</v>
      </c>
      <c r="F40" s="236"/>
      <c r="G40" s="236">
        <f>'Z 1. 2 '!D73</f>
        <v>2500</v>
      </c>
      <c r="H40" s="403">
        <f>'Z 1. 2 '!E73</f>
        <v>684.42</v>
      </c>
      <c r="I40" s="403">
        <f t="shared" si="7"/>
        <v>684.42</v>
      </c>
      <c r="J40" s="236"/>
      <c r="K40" s="236"/>
      <c r="L40" s="236"/>
      <c r="M40" s="705"/>
    </row>
    <row r="41" spans="1:13" ht="15" customHeight="1">
      <c r="A41" s="274"/>
      <c r="B41" s="277"/>
      <c r="C41" s="694" t="s">
        <v>231</v>
      </c>
      <c r="D41" s="275" t="s">
        <v>232</v>
      </c>
      <c r="E41" s="236">
        <v>0</v>
      </c>
      <c r="F41" s="236"/>
      <c r="G41" s="236">
        <f>'Z 1. 2 '!D74</f>
        <v>200</v>
      </c>
      <c r="H41" s="403">
        <f>'Z 1. 2 '!E74</f>
        <v>0</v>
      </c>
      <c r="I41" s="403">
        <f t="shared" si="7"/>
        <v>0</v>
      </c>
      <c r="J41" s="236"/>
      <c r="K41" s="236"/>
      <c r="L41" s="236"/>
      <c r="M41" s="705"/>
    </row>
    <row r="42" spans="1:13" ht="15" customHeight="1">
      <c r="A42" s="274"/>
      <c r="B42" s="277"/>
      <c r="C42" s="694" t="s">
        <v>108</v>
      </c>
      <c r="D42" s="102" t="s">
        <v>246</v>
      </c>
      <c r="E42" s="236">
        <v>0</v>
      </c>
      <c r="F42" s="236"/>
      <c r="G42" s="236">
        <f>'Z 1. 2 '!D75</f>
        <v>3930</v>
      </c>
      <c r="H42" s="403">
        <f>'Z 1. 2 '!E75</f>
        <v>1707</v>
      </c>
      <c r="I42" s="403">
        <f t="shared" si="7"/>
        <v>1707</v>
      </c>
      <c r="J42" s="236"/>
      <c r="K42" s="236"/>
      <c r="L42" s="236"/>
      <c r="M42" s="705"/>
    </row>
    <row r="43" spans="1:13" ht="15" customHeight="1">
      <c r="A43" s="274"/>
      <c r="B43" s="277"/>
      <c r="C43" s="694" t="s">
        <v>841</v>
      </c>
      <c r="D43" s="275" t="s">
        <v>842</v>
      </c>
      <c r="E43" s="236">
        <v>0</v>
      </c>
      <c r="F43" s="236"/>
      <c r="G43" s="236">
        <f>'Z 1. 2 '!D76</f>
        <v>420</v>
      </c>
      <c r="H43" s="403">
        <f>'Z 1. 2 '!E76</f>
        <v>0</v>
      </c>
      <c r="I43" s="403">
        <f t="shared" si="7"/>
        <v>0</v>
      </c>
      <c r="J43" s="236"/>
      <c r="K43" s="236"/>
      <c r="L43" s="236"/>
      <c r="M43" s="705"/>
    </row>
    <row r="44" spans="1:13" ht="18" customHeight="1">
      <c r="A44" s="274"/>
      <c r="B44" s="277"/>
      <c r="C44" s="694" t="s">
        <v>415</v>
      </c>
      <c r="D44" s="275" t="s">
        <v>417</v>
      </c>
      <c r="E44" s="236">
        <v>0</v>
      </c>
      <c r="F44" s="236"/>
      <c r="G44" s="236">
        <f>'Z 1. 2 '!D77</f>
        <v>560</v>
      </c>
      <c r="H44" s="403">
        <f>'Z 1. 2 '!E77</f>
        <v>197.27</v>
      </c>
      <c r="I44" s="403">
        <f t="shared" si="7"/>
        <v>197.27</v>
      </c>
      <c r="J44" s="236"/>
      <c r="K44" s="236"/>
      <c r="L44" s="236"/>
      <c r="M44" s="705"/>
    </row>
    <row r="45" spans="1:13" ht="18" customHeight="1">
      <c r="A45" s="274"/>
      <c r="B45" s="277"/>
      <c r="C45" s="694" t="s">
        <v>408</v>
      </c>
      <c r="D45" s="275" t="s">
        <v>412</v>
      </c>
      <c r="E45" s="236">
        <v>0</v>
      </c>
      <c r="F45" s="236"/>
      <c r="G45" s="236">
        <f>'Z 1. 2 '!D78</f>
        <v>2100</v>
      </c>
      <c r="H45" s="403">
        <f>'Z 1. 2 '!E78</f>
        <v>801.11</v>
      </c>
      <c r="I45" s="403">
        <f t="shared" si="7"/>
        <v>801.11</v>
      </c>
      <c r="J45" s="236"/>
      <c r="K45" s="236"/>
      <c r="L45" s="236"/>
      <c r="M45" s="705"/>
    </row>
    <row r="46" spans="1:13" ht="18" customHeight="1">
      <c r="A46" s="274"/>
      <c r="B46" s="277"/>
      <c r="C46" s="694">
        <v>4390</v>
      </c>
      <c r="D46" s="275" t="s">
        <v>438</v>
      </c>
      <c r="E46" s="236"/>
      <c r="F46" s="236"/>
      <c r="G46" s="236">
        <f>'Z 1. 2 '!D79</f>
        <v>57</v>
      </c>
      <c r="H46" s="403">
        <f>'Z 1. 2 '!E79</f>
        <v>6.1</v>
      </c>
      <c r="I46" s="403">
        <f t="shared" si="7"/>
        <v>6.1</v>
      </c>
      <c r="J46" s="236"/>
      <c r="K46" s="236"/>
      <c r="L46" s="236"/>
      <c r="M46" s="705"/>
    </row>
    <row r="47" spans="1:13" ht="15.75" customHeight="1">
      <c r="A47" s="274"/>
      <c r="B47" s="277"/>
      <c r="C47" s="694" t="s">
        <v>419</v>
      </c>
      <c r="D47" s="275" t="s">
        <v>420</v>
      </c>
      <c r="E47" s="236">
        <v>0</v>
      </c>
      <c r="F47" s="236"/>
      <c r="G47" s="236">
        <f>'Z 1. 2 '!D80</f>
        <v>3120</v>
      </c>
      <c r="H47" s="403">
        <f>'Z 1. 2 '!E80</f>
        <v>1485</v>
      </c>
      <c r="I47" s="403">
        <f t="shared" si="7"/>
        <v>1485</v>
      </c>
      <c r="J47" s="236"/>
      <c r="K47" s="236"/>
      <c r="L47" s="236"/>
      <c r="M47" s="705"/>
    </row>
    <row r="48" spans="1:13" ht="15" customHeight="1">
      <c r="A48" s="274"/>
      <c r="B48" s="277"/>
      <c r="C48" s="694" t="s">
        <v>110</v>
      </c>
      <c r="D48" s="102" t="s">
        <v>111</v>
      </c>
      <c r="E48" s="236">
        <v>0</v>
      </c>
      <c r="F48" s="236"/>
      <c r="G48" s="236">
        <f>'Z 1. 2 '!D81</f>
        <v>500</v>
      </c>
      <c r="H48" s="403">
        <f>'Z 1. 2 '!E81</f>
        <v>0</v>
      </c>
      <c r="I48" s="403">
        <f t="shared" si="7"/>
        <v>0</v>
      </c>
      <c r="J48" s="236"/>
      <c r="K48" s="236"/>
      <c r="L48" s="236"/>
      <c r="M48" s="705"/>
    </row>
    <row r="49" spans="1:13" ht="15" customHeight="1">
      <c r="A49" s="274"/>
      <c r="B49" s="277"/>
      <c r="C49" s="694" t="s">
        <v>112</v>
      </c>
      <c r="D49" s="102" t="s">
        <v>320</v>
      </c>
      <c r="E49" s="236">
        <v>0</v>
      </c>
      <c r="F49" s="236"/>
      <c r="G49" s="236">
        <f>'Z 1. 2 '!D82</f>
        <v>1680</v>
      </c>
      <c r="H49" s="403">
        <f>'Z 1. 2 '!E82</f>
        <v>1095</v>
      </c>
      <c r="I49" s="403">
        <f t="shared" si="7"/>
        <v>1095</v>
      </c>
      <c r="J49" s="236"/>
      <c r="K49" s="236"/>
      <c r="L49" s="236"/>
      <c r="M49" s="705"/>
    </row>
    <row r="50" spans="1:13" ht="15" customHeight="1">
      <c r="A50" s="274"/>
      <c r="B50" s="277"/>
      <c r="C50" s="694" t="s">
        <v>114</v>
      </c>
      <c r="D50" s="102" t="s">
        <v>115</v>
      </c>
      <c r="E50" s="236">
        <v>0</v>
      </c>
      <c r="F50" s="236"/>
      <c r="G50" s="236">
        <f>'Z 1. 2 '!D83</f>
        <v>4060</v>
      </c>
      <c r="H50" s="403">
        <f>'Z 1. 2 '!E83</f>
        <v>2000</v>
      </c>
      <c r="I50" s="403">
        <f t="shared" si="7"/>
        <v>2000</v>
      </c>
      <c r="J50" s="236"/>
      <c r="K50" s="236"/>
      <c r="L50" s="236"/>
      <c r="M50" s="705"/>
    </row>
    <row r="51" spans="1:13" ht="15" customHeight="1">
      <c r="A51" s="274"/>
      <c r="B51" s="277"/>
      <c r="C51" s="694">
        <v>4550</v>
      </c>
      <c r="D51" s="102" t="s">
        <v>983</v>
      </c>
      <c r="E51" s="236"/>
      <c r="F51" s="236"/>
      <c r="G51" s="236">
        <f>'Z 1. 2 '!D84</f>
        <v>200</v>
      </c>
      <c r="H51" s="403">
        <f>'Z 1. 2 '!E84</f>
        <v>0</v>
      </c>
      <c r="I51" s="403">
        <f t="shared" si="7"/>
        <v>0</v>
      </c>
      <c r="J51" s="236"/>
      <c r="K51" s="236"/>
      <c r="L51" s="236"/>
      <c r="M51" s="705"/>
    </row>
    <row r="52" spans="1:13" ht="15" customHeight="1">
      <c r="A52" s="274"/>
      <c r="B52" s="277"/>
      <c r="C52" s="694">
        <v>4700</v>
      </c>
      <c r="D52" s="102" t="s">
        <v>5</v>
      </c>
      <c r="E52" s="236"/>
      <c r="F52" s="236"/>
      <c r="G52" s="236">
        <f>'Z 1. 2 '!D85</f>
        <v>680</v>
      </c>
      <c r="H52" s="403">
        <f>'Z 1. 2 '!E85</f>
        <v>0</v>
      </c>
      <c r="I52" s="403">
        <f t="shared" si="7"/>
        <v>0</v>
      </c>
      <c r="J52" s="236"/>
      <c r="K52" s="236"/>
      <c r="L52" s="236"/>
      <c r="M52" s="705"/>
    </row>
    <row r="53" spans="1:13" ht="17.25" customHeight="1">
      <c r="A53" s="274"/>
      <c r="B53" s="277"/>
      <c r="C53" s="694" t="s">
        <v>410</v>
      </c>
      <c r="D53" s="275" t="s">
        <v>413</v>
      </c>
      <c r="E53" s="236">
        <v>0</v>
      </c>
      <c r="F53" s="236"/>
      <c r="G53" s="236">
        <f>'Z 1. 2 '!D86</f>
        <v>570</v>
      </c>
      <c r="H53" s="403">
        <f>'Z 1. 2 '!E86</f>
        <v>0</v>
      </c>
      <c r="I53" s="403">
        <f t="shared" si="7"/>
        <v>0</v>
      </c>
      <c r="J53" s="236"/>
      <c r="K53" s="236"/>
      <c r="L53" s="236"/>
      <c r="M53" s="705"/>
    </row>
    <row r="54" spans="1:13" ht="21.75" customHeight="1">
      <c r="A54" s="274"/>
      <c r="B54" s="277"/>
      <c r="C54" s="694" t="s">
        <v>411</v>
      </c>
      <c r="D54" s="275" t="s">
        <v>414</v>
      </c>
      <c r="E54" s="236">
        <v>0</v>
      </c>
      <c r="F54" s="236"/>
      <c r="G54" s="236">
        <f>'Z 1. 2 '!D87</f>
        <v>660</v>
      </c>
      <c r="H54" s="403">
        <f>'Z 1. 2 '!E87</f>
        <v>88</v>
      </c>
      <c r="I54" s="403">
        <f t="shared" si="7"/>
        <v>88</v>
      </c>
      <c r="J54" s="236"/>
      <c r="K54" s="236"/>
      <c r="L54" s="236"/>
      <c r="M54" s="705"/>
    </row>
    <row r="55" spans="1:13" ht="19.5" customHeight="1">
      <c r="A55" s="271" t="s">
        <v>147</v>
      </c>
      <c r="B55" s="272" t="s">
        <v>149</v>
      </c>
      <c r="C55" s="252" t="s">
        <v>319</v>
      </c>
      <c r="D55" s="272" t="s">
        <v>150</v>
      </c>
      <c r="E55" s="252">
        <f>'Z 1. 1'!F44</f>
        <v>176374</v>
      </c>
      <c r="F55" s="703">
        <f>'Z 1. 1'!G44</f>
        <v>65659</v>
      </c>
      <c r="G55" s="252">
        <f aca="true" t="shared" si="8" ref="G55:M55">SUM(G56:G65)</f>
        <v>176374</v>
      </c>
      <c r="H55" s="703">
        <f t="shared" si="8"/>
        <v>62614.2</v>
      </c>
      <c r="I55" s="703">
        <f t="shared" si="8"/>
        <v>62614.2</v>
      </c>
      <c r="J55" s="703">
        <f t="shared" si="8"/>
        <v>50230</v>
      </c>
      <c r="K55" s="703">
        <f t="shared" si="8"/>
        <v>8220</v>
      </c>
      <c r="L55" s="703">
        <f t="shared" si="8"/>
        <v>0</v>
      </c>
      <c r="M55" s="704">
        <f t="shared" si="8"/>
        <v>0</v>
      </c>
    </row>
    <row r="56" spans="1:13" ht="18" customHeight="1">
      <c r="A56" s="274"/>
      <c r="B56" s="277"/>
      <c r="C56" s="695" t="s">
        <v>95</v>
      </c>
      <c r="D56" s="275" t="s">
        <v>96</v>
      </c>
      <c r="E56" s="236">
        <v>0</v>
      </c>
      <c r="F56" s="236"/>
      <c r="G56" s="236">
        <f>'Z 1. 2 '!D90</f>
        <v>89750</v>
      </c>
      <c r="H56" s="403">
        <f>'Z 1. 2 '!E90</f>
        <v>38700</v>
      </c>
      <c r="I56" s="403">
        <f>H56</f>
        <v>38700</v>
      </c>
      <c r="J56" s="403">
        <f>I56</f>
        <v>38700</v>
      </c>
      <c r="K56" s="236"/>
      <c r="L56" s="236"/>
      <c r="M56" s="705">
        <v>0</v>
      </c>
    </row>
    <row r="57" spans="1:13" ht="17.25" customHeight="1">
      <c r="A57" s="274"/>
      <c r="B57" s="277"/>
      <c r="C57" s="695" t="s">
        <v>98</v>
      </c>
      <c r="D57" s="102" t="s">
        <v>509</v>
      </c>
      <c r="E57" s="236">
        <v>0</v>
      </c>
      <c r="F57" s="236"/>
      <c r="G57" s="236">
        <f>'Z 1. 2 '!D91</f>
        <v>8130</v>
      </c>
      <c r="H57" s="403">
        <f>'Z 1. 2 '!E91</f>
        <v>8130</v>
      </c>
      <c r="I57" s="403">
        <f aca="true" t="shared" si="9" ref="I57:I65">H57</f>
        <v>8130</v>
      </c>
      <c r="J57" s="403">
        <f>I57</f>
        <v>8130</v>
      </c>
      <c r="K57" s="236"/>
      <c r="L57" s="236"/>
      <c r="M57" s="705">
        <v>0</v>
      </c>
    </row>
    <row r="58" spans="1:13" ht="16.5" customHeight="1">
      <c r="A58" s="274"/>
      <c r="B58" s="277"/>
      <c r="C58" s="696" t="s">
        <v>125</v>
      </c>
      <c r="D58" s="275" t="s">
        <v>225</v>
      </c>
      <c r="E58" s="236">
        <v>0</v>
      </c>
      <c r="F58" s="236"/>
      <c r="G58" s="236">
        <f>'Z 1. 2 '!D92</f>
        <v>21715</v>
      </c>
      <c r="H58" s="403">
        <f>'Z 1. 2 '!E92</f>
        <v>7072</v>
      </c>
      <c r="I58" s="403">
        <f t="shared" si="9"/>
        <v>7072</v>
      </c>
      <c r="J58" s="236"/>
      <c r="K58" s="403">
        <f>I58</f>
        <v>7072</v>
      </c>
      <c r="L58" s="236"/>
      <c r="M58" s="705">
        <v>0</v>
      </c>
    </row>
    <row r="59" spans="1:13" ht="15" customHeight="1">
      <c r="A59" s="274"/>
      <c r="B59" s="277"/>
      <c r="C59" s="696" t="s">
        <v>100</v>
      </c>
      <c r="D59" s="275" t="s">
        <v>101</v>
      </c>
      <c r="E59" s="236">
        <v>0</v>
      </c>
      <c r="F59" s="236"/>
      <c r="G59" s="236">
        <f>'Z 1. 2 '!D93</f>
        <v>3245</v>
      </c>
      <c r="H59" s="403">
        <f>'Z 1. 2 '!E93</f>
        <v>1148</v>
      </c>
      <c r="I59" s="403">
        <f t="shared" si="9"/>
        <v>1148</v>
      </c>
      <c r="J59" s="236"/>
      <c r="K59" s="403">
        <f>I59</f>
        <v>1148</v>
      </c>
      <c r="L59" s="236"/>
      <c r="M59" s="705">
        <v>0</v>
      </c>
    </row>
    <row r="60" spans="1:13" ht="17.25" customHeight="1">
      <c r="A60" s="274"/>
      <c r="B60" s="277"/>
      <c r="C60" s="696" t="s">
        <v>839</v>
      </c>
      <c r="D60" s="275" t="s">
        <v>840</v>
      </c>
      <c r="E60" s="236">
        <v>0</v>
      </c>
      <c r="F60" s="236"/>
      <c r="G60" s="236">
        <f>'Z 1. 2 '!D94</f>
        <v>46000</v>
      </c>
      <c r="H60" s="403">
        <f>'Z 1. 2 '!E94</f>
        <v>3400</v>
      </c>
      <c r="I60" s="403">
        <f t="shared" si="9"/>
        <v>3400</v>
      </c>
      <c r="J60" s="403">
        <f>I60</f>
        <v>3400</v>
      </c>
      <c r="K60" s="236"/>
      <c r="L60" s="236"/>
      <c r="M60" s="705">
        <v>0</v>
      </c>
    </row>
    <row r="61" spans="1:13" ht="19.5" customHeight="1">
      <c r="A61" s="274"/>
      <c r="B61" s="277"/>
      <c r="C61" s="695" t="s">
        <v>102</v>
      </c>
      <c r="D61" s="102" t="s">
        <v>103</v>
      </c>
      <c r="E61" s="236">
        <v>0</v>
      </c>
      <c r="F61" s="236"/>
      <c r="G61" s="236">
        <f>'Z 1. 2 '!D95</f>
        <v>800</v>
      </c>
      <c r="H61" s="403">
        <f>'Z 1. 2 '!E95</f>
        <v>0</v>
      </c>
      <c r="I61" s="403">
        <f t="shared" si="9"/>
        <v>0</v>
      </c>
      <c r="J61" s="236"/>
      <c r="K61" s="236"/>
      <c r="L61" s="236"/>
      <c r="M61" s="705">
        <v>0</v>
      </c>
    </row>
    <row r="62" spans="1:13" ht="17.25" customHeight="1">
      <c r="A62" s="274"/>
      <c r="B62" s="277"/>
      <c r="C62" s="695" t="s">
        <v>108</v>
      </c>
      <c r="D62" s="102" t="s">
        <v>246</v>
      </c>
      <c r="E62" s="236">
        <v>0</v>
      </c>
      <c r="F62" s="236"/>
      <c r="G62" s="236">
        <f>'Z 1. 2 '!D96</f>
        <v>700</v>
      </c>
      <c r="H62" s="403">
        <f>'Z 1. 2 '!E96</f>
        <v>0</v>
      </c>
      <c r="I62" s="403">
        <f t="shared" si="9"/>
        <v>0</v>
      </c>
      <c r="J62" s="236"/>
      <c r="K62" s="236"/>
      <c r="L62" s="236"/>
      <c r="M62" s="705">
        <v>0</v>
      </c>
    </row>
    <row r="63" spans="1:13" ht="16.5" customHeight="1">
      <c r="A63" s="274"/>
      <c r="B63" s="277"/>
      <c r="C63" s="694">
        <v>4440</v>
      </c>
      <c r="D63" s="102" t="s">
        <v>115</v>
      </c>
      <c r="E63" s="236">
        <v>0</v>
      </c>
      <c r="F63" s="236"/>
      <c r="G63" s="236">
        <f>'Z 1. 2 '!D97</f>
        <v>3334</v>
      </c>
      <c r="H63" s="403">
        <f>'Z 1. 2 '!E97</f>
        <v>2505</v>
      </c>
      <c r="I63" s="403">
        <f t="shared" si="9"/>
        <v>2505</v>
      </c>
      <c r="J63" s="236"/>
      <c r="K63" s="236"/>
      <c r="L63" s="236"/>
      <c r="M63" s="705">
        <v>0</v>
      </c>
    </row>
    <row r="64" spans="1:13" ht="16.5" customHeight="1">
      <c r="A64" s="274"/>
      <c r="B64" s="277"/>
      <c r="C64" s="694">
        <v>4740</v>
      </c>
      <c r="D64" s="275" t="s">
        <v>413</v>
      </c>
      <c r="E64" s="236"/>
      <c r="F64" s="236"/>
      <c r="G64" s="236">
        <f>'Z 1. 2 '!D98</f>
        <v>1000</v>
      </c>
      <c r="H64" s="403">
        <f>'Z 1. 2 '!E98</f>
        <v>500.2</v>
      </c>
      <c r="I64" s="403">
        <f t="shared" si="9"/>
        <v>500.2</v>
      </c>
      <c r="J64" s="236"/>
      <c r="K64" s="236"/>
      <c r="L64" s="236"/>
      <c r="M64" s="705"/>
    </row>
    <row r="65" spans="1:13" ht="18.75" customHeight="1">
      <c r="A65" s="274"/>
      <c r="B65" s="277"/>
      <c r="C65" s="694">
        <v>4750</v>
      </c>
      <c r="D65" s="275" t="s">
        <v>414</v>
      </c>
      <c r="E65" s="236">
        <v>0</v>
      </c>
      <c r="F65" s="236"/>
      <c r="G65" s="236">
        <f>'Z 1. 2 '!D99</f>
        <v>1700</v>
      </c>
      <c r="H65" s="403">
        <f>'Z 1. 2 '!E99</f>
        <v>1159</v>
      </c>
      <c r="I65" s="403">
        <f t="shared" si="9"/>
        <v>1159</v>
      </c>
      <c r="J65" s="236"/>
      <c r="K65" s="236"/>
      <c r="L65" s="236"/>
      <c r="M65" s="705">
        <v>0</v>
      </c>
    </row>
    <row r="66" spans="1:13" ht="19.5" customHeight="1">
      <c r="A66" s="271" t="s">
        <v>147</v>
      </c>
      <c r="B66" s="272" t="s">
        <v>223</v>
      </c>
      <c r="C66" s="252" t="s">
        <v>319</v>
      </c>
      <c r="D66" s="272" t="s">
        <v>224</v>
      </c>
      <c r="E66" s="252">
        <f>'Z 1. 1'!F53</f>
        <v>15000</v>
      </c>
      <c r="F66" s="703">
        <f>'Z 1. 1'!G53</f>
        <v>15000</v>
      </c>
      <c r="G66" s="252">
        <f aca="true" t="shared" si="10" ref="G66:M66">SUM(G67:G74)</f>
        <v>15000</v>
      </c>
      <c r="H66" s="703">
        <f t="shared" si="10"/>
        <v>15000.000000000002</v>
      </c>
      <c r="I66" s="703">
        <f t="shared" si="10"/>
        <v>15000.000000000002</v>
      </c>
      <c r="J66" s="703">
        <f t="shared" si="10"/>
        <v>6450</v>
      </c>
      <c r="K66" s="703">
        <f t="shared" si="10"/>
        <v>1014.38</v>
      </c>
      <c r="L66" s="703">
        <f t="shared" si="10"/>
        <v>0</v>
      </c>
      <c r="M66" s="704">
        <f t="shared" si="10"/>
        <v>0</v>
      </c>
    </row>
    <row r="67" spans="1:13" ht="17.25" customHeight="1">
      <c r="A67" s="276"/>
      <c r="B67" s="277"/>
      <c r="C67" s="695" t="s">
        <v>94</v>
      </c>
      <c r="D67" s="102" t="s">
        <v>515</v>
      </c>
      <c r="E67" s="236">
        <v>0</v>
      </c>
      <c r="F67" s="236"/>
      <c r="G67" s="236">
        <f>'Z 1. 2 '!D141</f>
        <v>6630</v>
      </c>
      <c r="H67" s="403">
        <f>'Z 1. 2 '!E141</f>
        <v>6630</v>
      </c>
      <c r="I67" s="403">
        <f>H67</f>
        <v>6630</v>
      </c>
      <c r="J67" s="236"/>
      <c r="K67" s="236"/>
      <c r="L67" s="236"/>
      <c r="M67" s="705"/>
    </row>
    <row r="68" spans="1:13" ht="16.5" customHeight="1">
      <c r="A68" s="276"/>
      <c r="B68" s="277"/>
      <c r="C68" s="695" t="s">
        <v>125</v>
      </c>
      <c r="D68" s="102" t="s">
        <v>225</v>
      </c>
      <c r="E68" s="236">
        <v>0</v>
      </c>
      <c r="F68" s="236"/>
      <c r="G68" s="236">
        <f>'Z 1. 2 '!D142</f>
        <v>975</v>
      </c>
      <c r="H68" s="403">
        <f>'Z 1. 2 '!E142</f>
        <v>973.95</v>
      </c>
      <c r="I68" s="403">
        <f aca="true" t="shared" si="11" ref="I68:I74">H68</f>
        <v>973.95</v>
      </c>
      <c r="J68" s="236"/>
      <c r="K68" s="403">
        <f>I68</f>
        <v>973.95</v>
      </c>
      <c r="L68" s="236"/>
      <c r="M68" s="705"/>
    </row>
    <row r="69" spans="1:13" ht="17.25" customHeight="1">
      <c r="A69" s="276"/>
      <c r="B69" s="277"/>
      <c r="C69" s="695" t="s">
        <v>100</v>
      </c>
      <c r="D69" s="102" t="s">
        <v>101</v>
      </c>
      <c r="E69" s="236">
        <v>0</v>
      </c>
      <c r="F69" s="236"/>
      <c r="G69" s="236">
        <f>'Z 1. 2 '!D143</f>
        <v>40</v>
      </c>
      <c r="H69" s="403">
        <f>'Z 1. 2 '!E143</f>
        <v>40.43</v>
      </c>
      <c r="I69" s="403">
        <f t="shared" si="11"/>
        <v>40.43</v>
      </c>
      <c r="J69" s="236"/>
      <c r="K69" s="403">
        <f>I69</f>
        <v>40.43</v>
      </c>
      <c r="L69" s="236"/>
      <c r="M69" s="705"/>
    </row>
    <row r="70" spans="1:13" ht="15" customHeight="1">
      <c r="A70" s="276"/>
      <c r="B70" s="277"/>
      <c r="C70" s="695" t="s">
        <v>839</v>
      </c>
      <c r="D70" s="102" t="s">
        <v>840</v>
      </c>
      <c r="E70" s="236">
        <v>0</v>
      </c>
      <c r="F70" s="236"/>
      <c r="G70" s="236">
        <f>'Z 1. 2 '!D144</f>
        <v>6450</v>
      </c>
      <c r="H70" s="403">
        <f>'Z 1. 2 '!E144</f>
        <v>6450</v>
      </c>
      <c r="I70" s="403">
        <f t="shared" si="11"/>
        <v>6450</v>
      </c>
      <c r="J70" s="403">
        <f>I70</f>
        <v>6450</v>
      </c>
      <c r="K70" s="236"/>
      <c r="L70" s="236"/>
      <c r="M70" s="705"/>
    </row>
    <row r="71" spans="1:13" ht="16.5" customHeight="1">
      <c r="A71" s="276"/>
      <c r="B71" s="277"/>
      <c r="C71" s="695" t="s">
        <v>102</v>
      </c>
      <c r="D71" s="102" t="s">
        <v>103</v>
      </c>
      <c r="E71" s="236">
        <v>0</v>
      </c>
      <c r="F71" s="236"/>
      <c r="G71" s="236">
        <f>'Z 1. 2 '!D145</f>
        <v>176</v>
      </c>
      <c r="H71" s="403">
        <f>'Z 1. 2 '!E145</f>
        <v>176</v>
      </c>
      <c r="I71" s="403">
        <f t="shared" si="11"/>
        <v>176</v>
      </c>
      <c r="J71" s="236"/>
      <c r="K71" s="236"/>
      <c r="L71" s="236"/>
      <c r="M71" s="705"/>
    </row>
    <row r="72" spans="1:13" ht="15" customHeight="1">
      <c r="A72" s="276"/>
      <c r="B72" s="277"/>
      <c r="C72" s="695" t="s">
        <v>108</v>
      </c>
      <c r="D72" s="102" t="s">
        <v>246</v>
      </c>
      <c r="E72" s="236">
        <v>0</v>
      </c>
      <c r="F72" s="236"/>
      <c r="G72" s="236">
        <f>'Z 1. 2 '!D146</f>
        <v>245</v>
      </c>
      <c r="H72" s="403">
        <f>'Z 1. 2 '!E146</f>
        <v>245.45</v>
      </c>
      <c r="I72" s="403">
        <f t="shared" si="11"/>
        <v>245.45</v>
      </c>
      <c r="J72" s="236"/>
      <c r="K72" s="236"/>
      <c r="L72" s="236"/>
      <c r="M72" s="705"/>
    </row>
    <row r="73" spans="1:13" ht="17.25" customHeight="1">
      <c r="A73" s="274"/>
      <c r="B73" s="239"/>
      <c r="C73" s="694" t="s">
        <v>410</v>
      </c>
      <c r="D73" s="275" t="s">
        <v>413</v>
      </c>
      <c r="E73" s="236">
        <v>0</v>
      </c>
      <c r="F73" s="236"/>
      <c r="G73" s="236">
        <f>'Z 1. 2 '!D147</f>
        <v>94</v>
      </c>
      <c r="H73" s="403">
        <f>'Z 1. 2 '!E147</f>
        <v>93.77</v>
      </c>
      <c r="I73" s="403">
        <f t="shared" si="11"/>
        <v>93.77</v>
      </c>
      <c r="J73" s="236"/>
      <c r="K73" s="236"/>
      <c r="L73" s="236"/>
      <c r="M73" s="705"/>
    </row>
    <row r="74" spans="1:13" ht="17.25" customHeight="1">
      <c r="A74" s="274"/>
      <c r="B74" s="239"/>
      <c r="C74" s="694">
        <v>4750</v>
      </c>
      <c r="D74" s="275" t="s">
        <v>414</v>
      </c>
      <c r="E74" s="236"/>
      <c r="F74" s="236"/>
      <c r="G74" s="236">
        <f>'Z 1. 2 '!D148</f>
        <v>390</v>
      </c>
      <c r="H74" s="403">
        <f>'Z 1. 2 '!E148</f>
        <v>390.4</v>
      </c>
      <c r="I74" s="403">
        <f t="shared" si="11"/>
        <v>390.4</v>
      </c>
      <c r="J74" s="236"/>
      <c r="K74" s="236"/>
      <c r="L74" s="236"/>
      <c r="M74" s="705"/>
    </row>
    <row r="75" spans="1:13" ht="27" customHeight="1">
      <c r="A75" s="271" t="s">
        <v>228</v>
      </c>
      <c r="B75" s="272" t="s">
        <v>247</v>
      </c>
      <c r="C75" s="252" t="s">
        <v>319</v>
      </c>
      <c r="D75" s="273" t="s">
        <v>519</v>
      </c>
      <c r="E75" s="252">
        <f>'Z 1. 1'!F65+'Z 1. 1'!F67</f>
        <v>3167000</v>
      </c>
      <c r="F75" s="703">
        <f>'Z 1. 1'!G65+'Z 1. 1'!G67</f>
        <v>1700760</v>
      </c>
      <c r="G75" s="252">
        <f aca="true" t="shared" si="12" ref="G75:M75">SUM(G76:G101)</f>
        <v>3167000</v>
      </c>
      <c r="H75" s="703">
        <f t="shared" si="12"/>
        <v>1574284.0599999998</v>
      </c>
      <c r="I75" s="703">
        <f t="shared" si="12"/>
        <v>1574284.0599999998</v>
      </c>
      <c r="J75" s="703">
        <f t="shared" si="12"/>
        <v>1245822.41</v>
      </c>
      <c r="K75" s="703">
        <f t="shared" si="12"/>
        <v>6321.4400000000005</v>
      </c>
      <c r="L75" s="703">
        <f t="shared" si="12"/>
        <v>0</v>
      </c>
      <c r="M75" s="704">
        <f t="shared" si="12"/>
        <v>0</v>
      </c>
    </row>
    <row r="76" spans="1:13" ht="17.25" customHeight="1">
      <c r="A76" s="278"/>
      <c r="B76" s="279"/>
      <c r="C76" s="697" t="s">
        <v>608</v>
      </c>
      <c r="D76" s="275" t="s">
        <v>887</v>
      </c>
      <c r="E76" s="288"/>
      <c r="F76" s="288"/>
      <c r="G76" s="288">
        <f>'Z 1. 2 '!D190</f>
        <v>164000</v>
      </c>
      <c r="H76" s="714">
        <f>'Z 1. 2 '!E190</f>
        <v>94646.34</v>
      </c>
      <c r="I76" s="714">
        <f>H76</f>
        <v>94646.34</v>
      </c>
      <c r="J76" s="288"/>
      <c r="K76" s="288"/>
      <c r="L76" s="288"/>
      <c r="M76" s="715"/>
    </row>
    <row r="77" spans="1:13" ht="14.25" customHeight="1">
      <c r="A77" s="276"/>
      <c r="B77" s="245"/>
      <c r="C77" s="694" t="s">
        <v>97</v>
      </c>
      <c r="D77" s="275" t="s">
        <v>520</v>
      </c>
      <c r="E77" s="236"/>
      <c r="F77" s="236"/>
      <c r="G77" s="288">
        <f>'Z 1. 2 '!D191</f>
        <v>61000</v>
      </c>
      <c r="H77" s="714">
        <f>'Z 1. 2 '!E191</f>
        <v>30462.74</v>
      </c>
      <c r="I77" s="714">
        <f aca="true" t="shared" si="13" ref="I77:I100">H77</f>
        <v>30462.74</v>
      </c>
      <c r="J77" s="714">
        <f>I77</f>
        <v>30462.74</v>
      </c>
      <c r="K77" s="288"/>
      <c r="L77" s="288"/>
      <c r="M77" s="705"/>
    </row>
    <row r="78" spans="1:13" ht="16.5" customHeight="1">
      <c r="A78" s="276"/>
      <c r="B78" s="245"/>
      <c r="C78" s="694" t="s">
        <v>98</v>
      </c>
      <c r="D78" s="275" t="s">
        <v>516</v>
      </c>
      <c r="E78" s="236"/>
      <c r="F78" s="236"/>
      <c r="G78" s="288">
        <f>'Z 1. 2 '!D192</f>
        <v>3797</v>
      </c>
      <c r="H78" s="714">
        <f>'Z 1. 2 '!E192</f>
        <v>3797.28</v>
      </c>
      <c r="I78" s="714">
        <f t="shared" si="13"/>
        <v>3797.28</v>
      </c>
      <c r="J78" s="714">
        <f>I78</f>
        <v>3797.28</v>
      </c>
      <c r="K78" s="288"/>
      <c r="L78" s="288"/>
      <c r="M78" s="705"/>
    </row>
    <row r="79" spans="1:13" ht="15" customHeight="1">
      <c r="A79" s="276"/>
      <c r="B79" s="245"/>
      <c r="C79" s="694" t="s">
        <v>236</v>
      </c>
      <c r="D79" s="275" t="s">
        <v>985</v>
      </c>
      <c r="E79" s="236"/>
      <c r="F79" s="236"/>
      <c r="G79" s="288">
        <f>'Z 1. 2 '!D193</f>
        <v>1943000</v>
      </c>
      <c r="H79" s="714">
        <f>'Z 1. 2 '!E193</f>
        <v>949137.54</v>
      </c>
      <c r="I79" s="714">
        <f t="shared" si="13"/>
        <v>949137.54</v>
      </c>
      <c r="J79" s="714">
        <f>I79</f>
        <v>949137.54</v>
      </c>
      <c r="K79" s="288"/>
      <c r="L79" s="288"/>
      <c r="M79" s="705"/>
    </row>
    <row r="80" spans="1:13" ht="18" customHeight="1">
      <c r="A80" s="276"/>
      <c r="B80" s="245"/>
      <c r="C80" s="694" t="s">
        <v>237</v>
      </c>
      <c r="D80" s="102" t="s">
        <v>517</v>
      </c>
      <c r="E80" s="236"/>
      <c r="F80" s="236"/>
      <c r="G80" s="288">
        <f>'Z 1. 2 '!D194</f>
        <v>168155</v>
      </c>
      <c r="H80" s="714">
        <f>'Z 1. 2 '!E194</f>
        <v>110580.2</v>
      </c>
      <c r="I80" s="714">
        <f t="shared" si="13"/>
        <v>110580.2</v>
      </c>
      <c r="J80" s="714">
        <f>I80</f>
        <v>110580.2</v>
      </c>
      <c r="K80" s="288"/>
      <c r="L80" s="288"/>
      <c r="M80" s="705"/>
    </row>
    <row r="81" spans="1:13" ht="14.25" customHeight="1">
      <c r="A81" s="276"/>
      <c r="B81" s="245"/>
      <c r="C81" s="694" t="s">
        <v>239</v>
      </c>
      <c r="D81" s="102" t="s">
        <v>240</v>
      </c>
      <c r="E81" s="236"/>
      <c r="F81" s="236"/>
      <c r="G81" s="288">
        <f>'Z 1. 2 '!D195</f>
        <v>151845</v>
      </c>
      <c r="H81" s="714">
        <f>'Z 1. 2 '!E195</f>
        <v>151844.65</v>
      </c>
      <c r="I81" s="714">
        <f t="shared" si="13"/>
        <v>151844.65</v>
      </c>
      <c r="J81" s="714">
        <f>I81</f>
        <v>151844.65</v>
      </c>
      <c r="K81" s="288"/>
      <c r="L81" s="288"/>
      <c r="M81" s="705"/>
    </row>
    <row r="82" spans="1:13" ht="15.75" customHeight="1">
      <c r="A82" s="276"/>
      <c r="B82" s="245"/>
      <c r="C82" s="698" t="s">
        <v>125</v>
      </c>
      <c r="D82" s="275" t="s">
        <v>518</v>
      </c>
      <c r="E82" s="236"/>
      <c r="F82" s="236"/>
      <c r="G82" s="288">
        <f>'Z 1. 2 '!D196</f>
        <v>10203</v>
      </c>
      <c r="H82" s="714">
        <f>'Z 1. 2 '!E196</f>
        <v>5482.06</v>
      </c>
      <c r="I82" s="714">
        <f t="shared" si="13"/>
        <v>5482.06</v>
      </c>
      <c r="J82" s="288"/>
      <c r="K82" s="714">
        <f>I82</f>
        <v>5482.06</v>
      </c>
      <c r="L82" s="288"/>
      <c r="M82" s="705"/>
    </row>
    <row r="83" spans="1:13" ht="16.5" customHeight="1">
      <c r="A83" s="276"/>
      <c r="B83" s="245"/>
      <c r="C83" s="698" t="s">
        <v>100</v>
      </c>
      <c r="D83" s="275" t="s">
        <v>101</v>
      </c>
      <c r="E83" s="236"/>
      <c r="F83" s="236"/>
      <c r="G83" s="288">
        <f>'Z 1. 2 '!D197</f>
        <v>2000</v>
      </c>
      <c r="H83" s="714">
        <f>'Z 1. 2 '!E197</f>
        <v>839.38</v>
      </c>
      <c r="I83" s="714">
        <f t="shared" si="13"/>
        <v>839.38</v>
      </c>
      <c r="J83" s="288"/>
      <c r="K83" s="714">
        <f>I83</f>
        <v>839.38</v>
      </c>
      <c r="L83" s="288"/>
      <c r="M83" s="705"/>
    </row>
    <row r="84" spans="1:13" ht="15.75" customHeight="1">
      <c r="A84" s="276"/>
      <c r="B84" s="245"/>
      <c r="C84" s="694" t="s">
        <v>610</v>
      </c>
      <c r="D84" s="275" t="s">
        <v>611</v>
      </c>
      <c r="E84" s="236"/>
      <c r="F84" s="236"/>
      <c r="G84" s="288">
        <f>'Z 1. 2 '!D198</f>
        <v>83023</v>
      </c>
      <c r="H84" s="714">
        <f>'Z 1. 2 '!E198</f>
        <v>83022.64</v>
      </c>
      <c r="I84" s="714">
        <f t="shared" si="13"/>
        <v>83022.64</v>
      </c>
      <c r="J84" s="288"/>
      <c r="K84" s="288"/>
      <c r="L84" s="288"/>
      <c r="M84" s="705"/>
    </row>
    <row r="85" spans="1:13" ht="15" customHeight="1">
      <c r="A85" s="276"/>
      <c r="B85" s="277"/>
      <c r="C85" s="694" t="s">
        <v>102</v>
      </c>
      <c r="D85" s="102" t="s">
        <v>103</v>
      </c>
      <c r="E85" s="236"/>
      <c r="F85" s="236"/>
      <c r="G85" s="288">
        <f>'Z 1. 2 '!D199</f>
        <v>116977</v>
      </c>
      <c r="H85" s="714">
        <f>'Z 1. 2 '!E199</f>
        <v>73296.55</v>
      </c>
      <c r="I85" s="714">
        <f t="shared" si="13"/>
        <v>73296.55</v>
      </c>
      <c r="J85" s="288"/>
      <c r="K85" s="288"/>
      <c r="L85" s="288"/>
      <c r="M85" s="716"/>
    </row>
    <row r="86" spans="1:13" ht="13.5" customHeight="1">
      <c r="A86" s="276"/>
      <c r="B86" s="277"/>
      <c r="C86" s="694" t="s">
        <v>242</v>
      </c>
      <c r="D86" s="102" t="s">
        <v>243</v>
      </c>
      <c r="E86" s="236"/>
      <c r="F86" s="236"/>
      <c r="G86" s="288">
        <f>'Z 1. 2 '!D200</f>
        <v>20000</v>
      </c>
      <c r="H86" s="714">
        <f>'Z 1. 2 '!E200</f>
        <v>0</v>
      </c>
      <c r="I86" s="714">
        <f t="shared" si="13"/>
        <v>0</v>
      </c>
      <c r="J86" s="288"/>
      <c r="K86" s="288"/>
      <c r="L86" s="288"/>
      <c r="M86" s="716"/>
    </row>
    <row r="87" spans="1:13" ht="14.25" customHeight="1">
      <c r="A87" s="276"/>
      <c r="B87" s="277"/>
      <c r="C87" s="694" t="s">
        <v>104</v>
      </c>
      <c r="D87" s="102" t="s">
        <v>244</v>
      </c>
      <c r="E87" s="236"/>
      <c r="F87" s="236"/>
      <c r="G87" s="288">
        <f>'Z 1. 2 '!D201</f>
        <v>28000</v>
      </c>
      <c r="H87" s="714">
        <f>'Z 1. 2 '!E201</f>
        <v>14513.67</v>
      </c>
      <c r="I87" s="714">
        <f t="shared" si="13"/>
        <v>14513.67</v>
      </c>
      <c r="J87" s="288"/>
      <c r="K87" s="288"/>
      <c r="L87" s="288"/>
      <c r="M87" s="716"/>
    </row>
    <row r="88" spans="1:13" ht="15" customHeight="1">
      <c r="A88" s="276"/>
      <c r="B88" s="277"/>
      <c r="C88" s="694" t="s">
        <v>106</v>
      </c>
      <c r="D88" s="102" t="s">
        <v>245</v>
      </c>
      <c r="E88" s="236"/>
      <c r="F88" s="236"/>
      <c r="G88" s="288">
        <f>'Z 1. 2 '!D202</f>
        <v>20000</v>
      </c>
      <c r="H88" s="714">
        <f>'Z 1. 2 '!E202</f>
        <v>9386.43</v>
      </c>
      <c r="I88" s="714">
        <f t="shared" si="13"/>
        <v>9386.43</v>
      </c>
      <c r="J88" s="288"/>
      <c r="K88" s="288"/>
      <c r="L88" s="288"/>
      <c r="M88" s="716"/>
    </row>
    <row r="89" spans="1:13" ht="15.75" customHeight="1">
      <c r="A89" s="276"/>
      <c r="B89" s="277"/>
      <c r="C89" s="694" t="s">
        <v>231</v>
      </c>
      <c r="D89" s="102" t="s">
        <v>232</v>
      </c>
      <c r="E89" s="236"/>
      <c r="F89" s="236"/>
      <c r="G89" s="288">
        <f>'Z 1. 2 '!D203</f>
        <v>17500</v>
      </c>
      <c r="H89" s="714">
        <f>'Z 1. 2 '!E203</f>
        <v>5895</v>
      </c>
      <c r="I89" s="714">
        <f t="shared" si="13"/>
        <v>5895</v>
      </c>
      <c r="J89" s="288"/>
      <c r="K89" s="288"/>
      <c r="L89" s="288"/>
      <c r="M89" s="716"/>
    </row>
    <row r="90" spans="1:13" ht="16.5" customHeight="1">
      <c r="A90" s="276"/>
      <c r="B90" s="277"/>
      <c r="C90" s="694" t="s">
        <v>108</v>
      </c>
      <c r="D90" s="102" t="s">
        <v>246</v>
      </c>
      <c r="E90" s="236"/>
      <c r="F90" s="236"/>
      <c r="G90" s="288">
        <v>30000</v>
      </c>
      <c r="H90" s="714">
        <v>20492.23</v>
      </c>
      <c r="I90" s="714">
        <f t="shared" si="13"/>
        <v>20492.23</v>
      </c>
      <c r="J90" s="288"/>
      <c r="K90" s="288"/>
      <c r="L90" s="288"/>
      <c r="M90" s="716"/>
    </row>
    <row r="91" spans="1:13" ht="12.75" customHeight="1">
      <c r="A91" s="276"/>
      <c r="B91" s="277"/>
      <c r="C91" s="694" t="s">
        <v>841</v>
      </c>
      <c r="D91" s="275" t="s">
        <v>842</v>
      </c>
      <c r="E91" s="236"/>
      <c r="F91" s="236"/>
      <c r="G91" s="288">
        <f>'Z 1. 2 '!D205</f>
        <v>2000</v>
      </c>
      <c r="H91" s="714">
        <f>'Z 1. 2 '!E205</f>
        <v>660</v>
      </c>
      <c r="I91" s="714">
        <f t="shared" si="13"/>
        <v>660</v>
      </c>
      <c r="J91" s="288"/>
      <c r="K91" s="288"/>
      <c r="L91" s="288"/>
      <c r="M91" s="716"/>
    </row>
    <row r="92" spans="1:13" ht="16.5" customHeight="1">
      <c r="A92" s="276"/>
      <c r="B92" s="277"/>
      <c r="C92" s="694" t="s">
        <v>415</v>
      </c>
      <c r="D92" s="275" t="s">
        <v>946</v>
      </c>
      <c r="E92" s="236"/>
      <c r="F92" s="236"/>
      <c r="G92" s="288">
        <f>'Z 1. 2 '!D206</f>
        <v>5000</v>
      </c>
      <c r="H92" s="714">
        <f>'Z 1. 2 '!E206</f>
        <v>2479.54</v>
      </c>
      <c r="I92" s="714">
        <f t="shared" si="13"/>
        <v>2479.54</v>
      </c>
      <c r="J92" s="288"/>
      <c r="K92" s="288"/>
      <c r="L92" s="288"/>
      <c r="M92" s="716"/>
    </row>
    <row r="93" spans="1:13" ht="15" customHeight="1">
      <c r="A93" s="276"/>
      <c r="B93" s="277"/>
      <c r="C93" s="694" t="s">
        <v>408</v>
      </c>
      <c r="D93" s="275" t="s">
        <v>947</v>
      </c>
      <c r="E93" s="236"/>
      <c r="F93" s="236"/>
      <c r="G93" s="288">
        <f>'Z 1. 2 '!D207</f>
        <v>7300</v>
      </c>
      <c r="H93" s="714">
        <f>'Z 1. 2 '!E207</f>
        <v>2628.13</v>
      </c>
      <c r="I93" s="714">
        <f t="shared" si="13"/>
        <v>2628.13</v>
      </c>
      <c r="J93" s="288"/>
      <c r="K93" s="288"/>
      <c r="L93" s="288"/>
      <c r="M93" s="716"/>
    </row>
    <row r="94" spans="1:13" ht="15" customHeight="1">
      <c r="A94" s="276"/>
      <c r="B94" s="277"/>
      <c r="C94" s="694" t="s">
        <v>110</v>
      </c>
      <c r="D94" s="102" t="s">
        <v>111</v>
      </c>
      <c r="E94" s="236"/>
      <c r="F94" s="236"/>
      <c r="G94" s="288">
        <f>'Z 1. 2 '!D208</f>
        <v>5000</v>
      </c>
      <c r="H94" s="714">
        <f>'Z 1. 2 '!E208</f>
        <v>2772.06</v>
      </c>
      <c r="I94" s="714">
        <f t="shared" si="13"/>
        <v>2772.06</v>
      </c>
      <c r="J94" s="288"/>
      <c r="K94" s="288"/>
      <c r="L94" s="288"/>
      <c r="M94" s="716"/>
    </row>
    <row r="95" spans="1:13" ht="14.25" customHeight="1">
      <c r="A95" s="276"/>
      <c r="B95" s="277"/>
      <c r="C95" s="694" t="s">
        <v>112</v>
      </c>
      <c r="D95" s="102" t="s">
        <v>113</v>
      </c>
      <c r="E95" s="236"/>
      <c r="F95" s="236"/>
      <c r="G95" s="288">
        <f>'Z 1. 2 '!D209</f>
        <v>3644</v>
      </c>
      <c r="H95" s="714">
        <f>'Z 1. 2 '!E209</f>
        <v>375.45</v>
      </c>
      <c r="I95" s="714">
        <f t="shared" si="13"/>
        <v>375.45</v>
      </c>
      <c r="J95" s="288"/>
      <c r="K95" s="288"/>
      <c r="L95" s="288"/>
      <c r="M95" s="716"/>
    </row>
    <row r="96" spans="1:13" ht="15" customHeight="1">
      <c r="A96" s="276"/>
      <c r="B96" s="277"/>
      <c r="C96" s="694" t="s">
        <v>114</v>
      </c>
      <c r="D96" s="102" t="s">
        <v>115</v>
      </c>
      <c r="E96" s="236"/>
      <c r="F96" s="236"/>
      <c r="G96" s="288">
        <f>'Z 1. 2 '!D210</f>
        <v>2000</v>
      </c>
      <c r="H96" s="714">
        <f>'Z 1. 2 '!E210</f>
        <v>2000.08</v>
      </c>
      <c r="I96" s="714">
        <f t="shared" si="13"/>
        <v>2000.08</v>
      </c>
      <c r="J96" s="288"/>
      <c r="K96" s="288"/>
      <c r="L96" s="288"/>
      <c r="M96" s="716"/>
    </row>
    <row r="97" spans="1:13" ht="17.25" customHeight="1">
      <c r="A97" s="276"/>
      <c r="B97" s="277"/>
      <c r="C97" s="694" t="s">
        <v>230</v>
      </c>
      <c r="D97" s="102" t="s">
        <v>235</v>
      </c>
      <c r="E97" s="236"/>
      <c r="F97" s="236"/>
      <c r="G97" s="288">
        <f>'Z 1. 2 '!D211</f>
        <v>13396</v>
      </c>
      <c r="H97" s="714">
        <f>'Z 1. 2 '!E211</f>
        <v>6696</v>
      </c>
      <c r="I97" s="714">
        <f t="shared" si="13"/>
        <v>6696</v>
      </c>
      <c r="J97" s="288"/>
      <c r="K97" s="288"/>
      <c r="L97" s="288"/>
      <c r="M97" s="716"/>
    </row>
    <row r="98" spans="1:13" ht="16.5" customHeight="1">
      <c r="A98" s="276"/>
      <c r="B98" s="277"/>
      <c r="C98" s="694" t="s">
        <v>249</v>
      </c>
      <c r="D98" s="102" t="s">
        <v>521</v>
      </c>
      <c r="E98" s="236"/>
      <c r="F98" s="236"/>
      <c r="G98" s="288">
        <f>'Z 1. 2 '!D212</f>
        <v>160</v>
      </c>
      <c r="H98" s="714">
        <f>'Z 1. 2 '!E212</f>
        <v>159.75</v>
      </c>
      <c r="I98" s="714">
        <f t="shared" si="13"/>
        <v>159.75</v>
      </c>
      <c r="J98" s="288"/>
      <c r="K98" s="288"/>
      <c r="L98" s="288"/>
      <c r="M98" s="716"/>
    </row>
    <row r="99" spans="1:13" ht="16.5" customHeight="1">
      <c r="A99" s="276"/>
      <c r="B99" s="277"/>
      <c r="C99" s="694">
        <v>4740</v>
      </c>
      <c r="D99" s="275" t="s">
        <v>413</v>
      </c>
      <c r="E99" s="236"/>
      <c r="F99" s="236"/>
      <c r="G99" s="288">
        <f>'Z 1. 2 '!D213</f>
        <v>6000</v>
      </c>
      <c r="H99" s="714">
        <f>'Z 1. 2 '!E213</f>
        <v>3116.34</v>
      </c>
      <c r="I99" s="714">
        <f t="shared" si="13"/>
        <v>3116.34</v>
      </c>
      <c r="J99" s="288"/>
      <c r="K99" s="288"/>
      <c r="L99" s="288"/>
      <c r="M99" s="716"/>
    </row>
    <row r="100" spans="1:13" ht="16.5" customHeight="1">
      <c r="A100" s="276"/>
      <c r="B100" s="277"/>
      <c r="C100" s="694">
        <v>4750</v>
      </c>
      <c r="D100" s="275" t="s">
        <v>414</v>
      </c>
      <c r="E100" s="236"/>
      <c r="F100" s="236"/>
      <c r="G100" s="288">
        <f>'Z 1. 2 '!D214</f>
        <v>3000</v>
      </c>
      <c r="H100" s="714">
        <f>'Z 1. 2 '!E214</f>
        <v>0</v>
      </c>
      <c r="I100" s="714">
        <f t="shared" si="13"/>
        <v>0</v>
      </c>
      <c r="J100" s="288"/>
      <c r="K100" s="288"/>
      <c r="L100" s="288"/>
      <c r="M100" s="716"/>
    </row>
    <row r="101" spans="1:13" ht="17.25" customHeight="1">
      <c r="A101" s="276"/>
      <c r="B101" s="277"/>
      <c r="C101" s="694">
        <v>6060</v>
      </c>
      <c r="D101" s="102" t="s">
        <v>984</v>
      </c>
      <c r="E101" s="236"/>
      <c r="F101" s="236"/>
      <c r="G101" s="288">
        <v>300000</v>
      </c>
      <c r="H101" s="714">
        <v>0</v>
      </c>
      <c r="I101" s="714"/>
      <c r="J101" s="288"/>
      <c r="K101" s="288"/>
      <c r="L101" s="288"/>
      <c r="M101" s="716">
        <f>H101</f>
        <v>0</v>
      </c>
    </row>
    <row r="102" spans="1:13" ht="17.25" customHeight="1">
      <c r="A102" s="281">
        <v>754</v>
      </c>
      <c r="B102" s="811">
        <v>75414</v>
      </c>
      <c r="C102" s="811">
        <v>2110</v>
      </c>
      <c r="D102" s="282" t="s">
        <v>764</v>
      </c>
      <c r="E102" s="282">
        <f>'Z 1. 1'!F69</f>
        <v>1000</v>
      </c>
      <c r="F102" s="396">
        <f>'Z 1. 1'!G69</f>
        <v>0</v>
      </c>
      <c r="G102" s="282">
        <f aca="true" t="shared" si="14" ref="G102:M102">SUM(G103:G105)</f>
        <v>1000</v>
      </c>
      <c r="H102" s="396">
        <f t="shared" si="14"/>
        <v>0</v>
      </c>
      <c r="I102" s="396">
        <f t="shared" si="14"/>
        <v>0</v>
      </c>
      <c r="J102" s="396">
        <f t="shared" si="14"/>
        <v>0</v>
      </c>
      <c r="K102" s="396">
        <f t="shared" si="14"/>
        <v>0</v>
      </c>
      <c r="L102" s="396">
        <f t="shared" si="14"/>
        <v>0</v>
      </c>
      <c r="M102" s="825">
        <f t="shared" si="14"/>
        <v>0</v>
      </c>
    </row>
    <row r="103" spans="1:13" ht="17.25" customHeight="1">
      <c r="A103" s="276"/>
      <c r="B103" s="277"/>
      <c r="C103" s="694">
        <v>3020</v>
      </c>
      <c r="D103" s="43" t="s">
        <v>875</v>
      </c>
      <c r="E103" s="236"/>
      <c r="F103" s="236"/>
      <c r="G103" s="288">
        <f>'Z 1. 2 '!D217</f>
        <v>300</v>
      </c>
      <c r="H103" s="714">
        <f>'Z 1. 2 '!E217</f>
        <v>0</v>
      </c>
      <c r="I103" s="714">
        <f>H103</f>
        <v>0</v>
      </c>
      <c r="J103" s="288"/>
      <c r="K103" s="288"/>
      <c r="L103" s="288"/>
      <c r="M103" s="716"/>
    </row>
    <row r="104" spans="1:13" ht="17.25" customHeight="1">
      <c r="A104" s="276"/>
      <c r="B104" s="277"/>
      <c r="C104" s="694">
        <v>4210</v>
      </c>
      <c r="D104" s="102" t="s">
        <v>103</v>
      </c>
      <c r="E104" s="236"/>
      <c r="F104" s="236"/>
      <c r="G104" s="288">
        <f>'Z 1. 2 '!D218</f>
        <v>200</v>
      </c>
      <c r="H104" s="714">
        <f>'Z 1. 2 '!E218</f>
        <v>0</v>
      </c>
      <c r="I104" s="714">
        <f>H104</f>
        <v>0</v>
      </c>
      <c r="J104" s="288"/>
      <c r="K104" s="288"/>
      <c r="L104" s="288"/>
      <c r="M104" s="716"/>
    </row>
    <row r="105" spans="1:13" ht="17.25" customHeight="1">
      <c r="A105" s="276"/>
      <c r="B105" s="277"/>
      <c r="C105" s="694">
        <v>4300</v>
      </c>
      <c r="D105" s="102" t="s">
        <v>246</v>
      </c>
      <c r="E105" s="236"/>
      <c r="F105" s="236"/>
      <c r="G105" s="288">
        <f>'Z 1. 2 '!D219</f>
        <v>500</v>
      </c>
      <c r="H105" s="714">
        <f>'Z 1. 2 '!E219</f>
        <v>0</v>
      </c>
      <c r="I105" s="714">
        <f>H105</f>
        <v>0</v>
      </c>
      <c r="J105" s="288"/>
      <c r="K105" s="288"/>
      <c r="L105" s="288"/>
      <c r="M105" s="716"/>
    </row>
    <row r="106" spans="1:13" ht="55.5" customHeight="1">
      <c r="A106" s="271" t="s">
        <v>345</v>
      </c>
      <c r="B106" s="272" t="s">
        <v>384</v>
      </c>
      <c r="C106" s="252" t="s">
        <v>319</v>
      </c>
      <c r="D106" s="273" t="s">
        <v>1040</v>
      </c>
      <c r="E106" s="252">
        <f>'Z 1. 1'!F111</f>
        <v>973360</v>
      </c>
      <c r="F106" s="703">
        <f>'Z 1. 1'!G111</f>
        <v>792362</v>
      </c>
      <c r="G106" s="252">
        <f aca="true" t="shared" si="15" ref="G106:M106">G107</f>
        <v>973360</v>
      </c>
      <c r="H106" s="703">
        <f t="shared" si="15"/>
        <v>636748.6</v>
      </c>
      <c r="I106" s="703">
        <f t="shared" si="15"/>
        <v>636748.6</v>
      </c>
      <c r="J106" s="703">
        <f t="shared" si="15"/>
        <v>0</v>
      </c>
      <c r="K106" s="703">
        <f t="shared" si="15"/>
        <v>0</v>
      </c>
      <c r="L106" s="703">
        <f t="shared" si="15"/>
        <v>636748.6</v>
      </c>
      <c r="M106" s="704">
        <f t="shared" si="15"/>
        <v>0</v>
      </c>
    </row>
    <row r="107" spans="1:13" ht="26.25" customHeight="1">
      <c r="A107" s="276"/>
      <c r="B107" s="277"/>
      <c r="C107" s="695" t="s">
        <v>385</v>
      </c>
      <c r="D107" s="275" t="s">
        <v>522</v>
      </c>
      <c r="E107" s="236"/>
      <c r="F107" s="236"/>
      <c r="G107" s="236">
        <f>'Z 1. 2 '!D444</f>
        <v>973360</v>
      </c>
      <c r="H107" s="403">
        <f>'Z 1. 2 '!E444</f>
        <v>636748.6</v>
      </c>
      <c r="I107" s="403">
        <f>H107</f>
        <v>636748.6</v>
      </c>
      <c r="J107" s="236"/>
      <c r="K107" s="236"/>
      <c r="L107" s="403">
        <f>I107</f>
        <v>636748.6</v>
      </c>
      <c r="M107" s="716">
        <v>0</v>
      </c>
    </row>
    <row r="108" spans="1:13" ht="25.5" customHeight="1">
      <c r="A108" s="281" t="s">
        <v>251</v>
      </c>
      <c r="B108" s="282" t="s">
        <v>403</v>
      </c>
      <c r="C108" s="252" t="s">
        <v>319</v>
      </c>
      <c r="D108" s="282" t="s">
        <v>781</v>
      </c>
      <c r="E108" s="701">
        <f>'Z 1. 1'!F127</f>
        <v>355500</v>
      </c>
      <c r="F108" s="706">
        <f>'Z 1. 1'!G127</f>
        <v>178500</v>
      </c>
      <c r="G108" s="252">
        <f aca="true" t="shared" si="16" ref="G108:M108">SUM(G109:G122)</f>
        <v>355500</v>
      </c>
      <c r="H108" s="703">
        <f t="shared" si="16"/>
        <v>177704.16999999998</v>
      </c>
      <c r="I108" s="703">
        <f t="shared" si="16"/>
        <v>177704.16999999998</v>
      </c>
      <c r="J108" s="703">
        <f t="shared" si="16"/>
        <v>139190.01</v>
      </c>
      <c r="K108" s="703">
        <f t="shared" si="16"/>
        <v>22044.59</v>
      </c>
      <c r="L108" s="703">
        <f t="shared" si="16"/>
        <v>0</v>
      </c>
      <c r="M108" s="704">
        <f t="shared" si="16"/>
        <v>0</v>
      </c>
    </row>
    <row r="109" spans="1:13" ht="17.25" customHeight="1">
      <c r="A109" s="274"/>
      <c r="B109" s="239"/>
      <c r="C109" s="236" t="s">
        <v>95</v>
      </c>
      <c r="D109" s="275" t="s">
        <v>96</v>
      </c>
      <c r="E109" s="236"/>
      <c r="F109" s="236"/>
      <c r="G109" s="236">
        <f>'Z 1. 2 '!D493</f>
        <v>264843</v>
      </c>
      <c r="H109" s="403">
        <f>'Z 1. 2 '!E493</f>
        <v>123185.01</v>
      </c>
      <c r="I109" s="403">
        <f>H109</f>
        <v>123185.01</v>
      </c>
      <c r="J109" s="403">
        <f>I109</f>
        <v>123185.01</v>
      </c>
      <c r="K109" s="236"/>
      <c r="L109" s="236"/>
      <c r="M109" s="705"/>
    </row>
    <row r="110" spans="1:13" ht="15.75" customHeight="1">
      <c r="A110" s="274"/>
      <c r="B110" s="239"/>
      <c r="C110" s="236">
        <v>4040</v>
      </c>
      <c r="D110" s="275" t="s">
        <v>516</v>
      </c>
      <c r="E110" s="236"/>
      <c r="F110" s="236"/>
      <c r="G110" s="236">
        <f>'Z 1. 2 '!D494</f>
        <v>16005</v>
      </c>
      <c r="H110" s="403">
        <f>'Z 1. 2 '!E494</f>
        <v>16005</v>
      </c>
      <c r="I110" s="403">
        <f aca="true" t="shared" si="17" ref="I110:I122">H110</f>
        <v>16005</v>
      </c>
      <c r="J110" s="403">
        <f>I110</f>
        <v>16005</v>
      </c>
      <c r="K110" s="236"/>
      <c r="L110" s="236"/>
      <c r="M110" s="705"/>
    </row>
    <row r="111" spans="1:13" ht="16.5" customHeight="1">
      <c r="A111" s="274"/>
      <c r="B111" s="239"/>
      <c r="C111" s="236" t="s">
        <v>125</v>
      </c>
      <c r="D111" s="275" t="s">
        <v>518</v>
      </c>
      <c r="E111" s="236"/>
      <c r="F111" s="236"/>
      <c r="G111" s="236">
        <f>'Z 1. 2 '!D495</f>
        <v>40193</v>
      </c>
      <c r="H111" s="403">
        <f>'Z 1. 2 '!E495</f>
        <v>18538.81</v>
      </c>
      <c r="I111" s="403">
        <f t="shared" si="17"/>
        <v>18538.81</v>
      </c>
      <c r="J111" s="236"/>
      <c r="K111" s="403">
        <f>I111</f>
        <v>18538.81</v>
      </c>
      <c r="L111" s="236"/>
      <c r="M111" s="705"/>
    </row>
    <row r="112" spans="1:13" ht="16.5" customHeight="1">
      <c r="A112" s="274"/>
      <c r="B112" s="239"/>
      <c r="C112" s="236" t="s">
        <v>100</v>
      </c>
      <c r="D112" s="275" t="s">
        <v>101</v>
      </c>
      <c r="E112" s="236"/>
      <c r="F112" s="236"/>
      <c r="G112" s="236">
        <f>'Z 1. 2 '!D496</f>
        <v>6372</v>
      </c>
      <c r="H112" s="403">
        <f>'Z 1. 2 '!E496</f>
        <v>3505.78</v>
      </c>
      <c r="I112" s="403">
        <f t="shared" si="17"/>
        <v>3505.78</v>
      </c>
      <c r="J112" s="236"/>
      <c r="K112" s="403">
        <f>I112</f>
        <v>3505.78</v>
      </c>
      <c r="L112" s="236"/>
      <c r="M112" s="705"/>
    </row>
    <row r="113" spans="1:13" ht="14.25" customHeight="1">
      <c r="A113" s="274"/>
      <c r="B113" s="239"/>
      <c r="C113" s="236" t="s">
        <v>102</v>
      </c>
      <c r="D113" s="102" t="s">
        <v>103</v>
      </c>
      <c r="E113" s="236"/>
      <c r="F113" s="236"/>
      <c r="G113" s="236">
        <f>'Z 1. 2 '!D497</f>
        <v>3636</v>
      </c>
      <c r="H113" s="403">
        <f>'Z 1. 2 '!E497</f>
        <v>2709.97</v>
      </c>
      <c r="I113" s="403">
        <f t="shared" si="17"/>
        <v>2709.97</v>
      </c>
      <c r="J113" s="236"/>
      <c r="K113" s="236"/>
      <c r="L113" s="236"/>
      <c r="M113" s="705"/>
    </row>
    <row r="114" spans="1:13" ht="14.25" customHeight="1">
      <c r="A114" s="274"/>
      <c r="B114" s="239"/>
      <c r="C114" s="236" t="s">
        <v>394</v>
      </c>
      <c r="D114" s="275" t="s">
        <v>1037</v>
      </c>
      <c r="E114" s="236"/>
      <c r="F114" s="236"/>
      <c r="G114" s="236">
        <f>'Z 1. 2 '!D498</f>
        <v>500</v>
      </c>
      <c r="H114" s="403">
        <f>'Z 1. 2 '!E498</f>
        <v>109.22</v>
      </c>
      <c r="I114" s="403">
        <f t="shared" si="17"/>
        <v>109.22</v>
      </c>
      <c r="J114" s="236"/>
      <c r="K114" s="236"/>
      <c r="L114" s="236"/>
      <c r="M114" s="705"/>
    </row>
    <row r="115" spans="1:13" ht="13.5" customHeight="1">
      <c r="A115" s="274"/>
      <c r="B115" s="239"/>
      <c r="C115" s="236" t="s">
        <v>104</v>
      </c>
      <c r="D115" s="102" t="s">
        <v>244</v>
      </c>
      <c r="E115" s="236"/>
      <c r="F115" s="236"/>
      <c r="G115" s="236">
        <f>'Z 1. 2 '!D499</f>
        <v>7810</v>
      </c>
      <c r="H115" s="403">
        <f>'Z 1. 2 '!E499</f>
        <v>3787.9</v>
      </c>
      <c r="I115" s="403">
        <f t="shared" si="17"/>
        <v>3787.9</v>
      </c>
      <c r="J115" s="236"/>
      <c r="K115" s="236"/>
      <c r="L115" s="236"/>
      <c r="M115" s="705"/>
    </row>
    <row r="116" spans="1:13" ht="12.75">
      <c r="A116" s="274"/>
      <c r="B116" s="239"/>
      <c r="C116" s="236" t="s">
        <v>231</v>
      </c>
      <c r="D116" s="102" t="s">
        <v>232</v>
      </c>
      <c r="E116" s="236"/>
      <c r="F116" s="236"/>
      <c r="G116" s="236">
        <f>'Z 1. 2 '!D500</f>
        <v>280</v>
      </c>
      <c r="H116" s="403">
        <f>'Z 1. 2 '!E500</f>
        <v>120</v>
      </c>
      <c r="I116" s="403">
        <f t="shared" si="17"/>
        <v>120</v>
      </c>
      <c r="J116" s="236"/>
      <c r="K116" s="236"/>
      <c r="L116" s="236"/>
      <c r="M116" s="705"/>
    </row>
    <row r="117" spans="1:13" ht="15.75" customHeight="1">
      <c r="A117" s="274"/>
      <c r="B117" s="239"/>
      <c r="C117" s="236" t="s">
        <v>108</v>
      </c>
      <c r="D117" s="102" t="s">
        <v>246</v>
      </c>
      <c r="E117" s="236"/>
      <c r="F117" s="236"/>
      <c r="G117" s="236">
        <f>'Z 1. 2 '!D501</f>
        <v>2000</v>
      </c>
      <c r="H117" s="403">
        <f>'Z 1. 2 '!E501</f>
        <v>1987.36</v>
      </c>
      <c r="I117" s="403">
        <f t="shared" si="17"/>
        <v>1987.36</v>
      </c>
      <c r="J117" s="236"/>
      <c r="K117" s="236"/>
      <c r="L117" s="236"/>
      <c r="M117" s="705"/>
    </row>
    <row r="118" spans="1:13" ht="15.75" customHeight="1">
      <c r="A118" s="274"/>
      <c r="B118" s="239"/>
      <c r="C118" s="236">
        <v>4350</v>
      </c>
      <c r="D118" s="275" t="s">
        <v>842</v>
      </c>
      <c r="E118" s="236"/>
      <c r="F118" s="236"/>
      <c r="G118" s="236">
        <f>'Z 1. 2 '!D502</f>
        <v>396</v>
      </c>
      <c r="H118" s="403">
        <f>'Z 1. 2 '!E502</f>
        <v>198</v>
      </c>
      <c r="I118" s="403">
        <f t="shared" si="17"/>
        <v>198</v>
      </c>
      <c r="J118" s="236"/>
      <c r="K118" s="236"/>
      <c r="L118" s="236"/>
      <c r="M118" s="705"/>
    </row>
    <row r="119" spans="1:13" ht="15" customHeight="1">
      <c r="A119" s="274"/>
      <c r="B119" s="239"/>
      <c r="C119" s="236" t="s">
        <v>408</v>
      </c>
      <c r="D119" s="102" t="s">
        <v>1038</v>
      </c>
      <c r="E119" s="236"/>
      <c r="F119" s="236"/>
      <c r="G119" s="236">
        <f>'Z 1. 2 '!D503</f>
        <v>1600</v>
      </c>
      <c r="H119" s="403">
        <f>'Z 1. 2 '!E503</f>
        <v>117</v>
      </c>
      <c r="I119" s="403">
        <f t="shared" si="17"/>
        <v>117</v>
      </c>
      <c r="J119" s="236"/>
      <c r="K119" s="236"/>
      <c r="L119" s="236"/>
      <c r="M119" s="705"/>
    </row>
    <row r="120" spans="1:13" ht="14.25" customHeight="1">
      <c r="A120" s="274"/>
      <c r="B120" s="239"/>
      <c r="C120" s="236" t="s">
        <v>110</v>
      </c>
      <c r="D120" s="102" t="s">
        <v>111</v>
      </c>
      <c r="E120" s="236"/>
      <c r="F120" s="236"/>
      <c r="G120" s="236">
        <f>'Z 1. 2 '!D504</f>
        <v>1000</v>
      </c>
      <c r="H120" s="403">
        <f>'Z 1. 2 '!E504</f>
        <v>266.12</v>
      </c>
      <c r="I120" s="403">
        <f t="shared" si="17"/>
        <v>266.12</v>
      </c>
      <c r="J120" s="236"/>
      <c r="K120" s="236"/>
      <c r="L120" s="236"/>
      <c r="M120" s="705"/>
    </row>
    <row r="121" spans="1:13" ht="15.75" customHeight="1">
      <c r="A121" s="274"/>
      <c r="B121" s="239"/>
      <c r="C121" s="236" t="s">
        <v>114</v>
      </c>
      <c r="D121" s="102" t="s">
        <v>115</v>
      </c>
      <c r="E121" s="236"/>
      <c r="F121" s="236"/>
      <c r="G121" s="236">
        <f>'Z 1. 2 '!D505</f>
        <v>9365</v>
      </c>
      <c r="H121" s="403">
        <f>'Z 1. 2 '!E505</f>
        <v>7024</v>
      </c>
      <c r="I121" s="403">
        <f t="shared" si="17"/>
        <v>7024</v>
      </c>
      <c r="J121" s="236"/>
      <c r="K121" s="236"/>
      <c r="L121" s="236"/>
      <c r="M121" s="705"/>
    </row>
    <row r="122" spans="1:13" ht="15.75" customHeight="1">
      <c r="A122" s="274"/>
      <c r="B122" s="239"/>
      <c r="C122" s="236" t="s">
        <v>409</v>
      </c>
      <c r="D122" s="102" t="s">
        <v>5</v>
      </c>
      <c r="E122" s="236"/>
      <c r="F122" s="236"/>
      <c r="G122" s="236">
        <f>'Z 1. 2 '!D506</f>
        <v>1500</v>
      </c>
      <c r="H122" s="403">
        <f>'Z 1. 2 '!E506</f>
        <v>150</v>
      </c>
      <c r="I122" s="403">
        <f t="shared" si="17"/>
        <v>150</v>
      </c>
      <c r="J122" s="236"/>
      <c r="K122" s="236"/>
      <c r="L122" s="236"/>
      <c r="M122" s="705"/>
    </row>
    <row r="123" spans="1:13" ht="29.25" customHeight="1">
      <c r="A123" s="807">
        <v>852</v>
      </c>
      <c r="B123" s="809">
        <v>85295</v>
      </c>
      <c r="C123" s="809">
        <v>2110</v>
      </c>
      <c r="D123" s="810" t="s">
        <v>227</v>
      </c>
      <c r="E123" s="808">
        <f>'Z 1. 1'!F138</f>
        <v>30000</v>
      </c>
      <c r="F123" s="706">
        <f>'Z 1. 1'!G138</f>
        <v>7599</v>
      </c>
      <c r="G123" s="252">
        <f aca="true" t="shared" si="18" ref="G123:M123">SUM(G124:G127)</f>
        <v>30000</v>
      </c>
      <c r="H123" s="703">
        <f t="shared" si="18"/>
        <v>4205.65</v>
      </c>
      <c r="I123" s="703">
        <f t="shared" si="18"/>
        <v>4205.65</v>
      </c>
      <c r="J123" s="703">
        <f t="shared" si="18"/>
        <v>0</v>
      </c>
      <c r="K123" s="703">
        <f t="shared" si="18"/>
        <v>0</v>
      </c>
      <c r="L123" s="703">
        <f t="shared" si="18"/>
        <v>0</v>
      </c>
      <c r="M123" s="704">
        <f t="shared" si="18"/>
        <v>0</v>
      </c>
    </row>
    <row r="124" spans="1:13" ht="19.5" customHeight="1">
      <c r="A124" s="274"/>
      <c r="B124" s="239"/>
      <c r="C124" s="236" t="s">
        <v>839</v>
      </c>
      <c r="D124" s="275" t="s">
        <v>840</v>
      </c>
      <c r="E124" s="236"/>
      <c r="F124" s="236"/>
      <c r="G124" s="236">
        <v>4400</v>
      </c>
      <c r="H124" s="403">
        <v>0</v>
      </c>
      <c r="I124" s="403">
        <f>H124</f>
        <v>0</v>
      </c>
      <c r="J124" s="403">
        <f>I124</f>
        <v>0</v>
      </c>
      <c r="K124" s="236"/>
      <c r="L124" s="236"/>
      <c r="M124" s="705"/>
    </row>
    <row r="125" spans="1:13" ht="16.5" customHeight="1">
      <c r="A125" s="274"/>
      <c r="B125" s="239"/>
      <c r="C125" s="236" t="s">
        <v>102</v>
      </c>
      <c r="D125" s="275" t="s">
        <v>1039</v>
      </c>
      <c r="E125" s="236"/>
      <c r="F125" s="236"/>
      <c r="G125" s="236">
        <v>6500</v>
      </c>
      <c r="H125" s="403">
        <v>316.38</v>
      </c>
      <c r="I125" s="403">
        <f>H125</f>
        <v>316.38</v>
      </c>
      <c r="J125" s="236"/>
      <c r="K125" s="236"/>
      <c r="L125" s="236"/>
      <c r="M125" s="705"/>
    </row>
    <row r="126" spans="1:13" ht="16.5" customHeight="1">
      <c r="A126" s="274"/>
      <c r="B126" s="239"/>
      <c r="C126" s="694">
        <v>4260</v>
      </c>
      <c r="D126" s="102" t="s">
        <v>244</v>
      </c>
      <c r="E126" s="236"/>
      <c r="F126" s="236"/>
      <c r="G126" s="236">
        <v>17100</v>
      </c>
      <c r="H126" s="403">
        <v>3269.95</v>
      </c>
      <c r="I126" s="403">
        <f>H126</f>
        <v>3269.95</v>
      </c>
      <c r="J126" s="236"/>
      <c r="K126" s="236"/>
      <c r="L126" s="236"/>
      <c r="M126" s="705"/>
    </row>
    <row r="127" spans="1:13" ht="15.75" customHeight="1" thickBot="1">
      <c r="A127" s="816"/>
      <c r="B127" s="817"/>
      <c r="C127" s="818" t="s">
        <v>108</v>
      </c>
      <c r="D127" s="819" t="s">
        <v>246</v>
      </c>
      <c r="E127" s="818"/>
      <c r="F127" s="818"/>
      <c r="G127" s="818">
        <v>2000</v>
      </c>
      <c r="H127" s="820">
        <v>619.32</v>
      </c>
      <c r="I127" s="820">
        <f>H127</f>
        <v>619.32</v>
      </c>
      <c r="J127" s="818"/>
      <c r="K127" s="818"/>
      <c r="L127" s="818"/>
      <c r="M127" s="821"/>
    </row>
    <row r="128" spans="1:13" ht="25.5" customHeight="1" thickBot="1">
      <c r="A128" s="1107" t="s">
        <v>523</v>
      </c>
      <c r="B128" s="1108"/>
      <c r="C128" s="1108"/>
      <c r="D128" s="1108"/>
      <c r="E128" s="822">
        <f aca="true" t="shared" si="19" ref="E128:M128">E18+E21+E29+E31+E33+E55+E66+E75+E102+E106+E108+E123</f>
        <v>5175294</v>
      </c>
      <c r="F128" s="823">
        <f t="shared" si="19"/>
        <v>3004186</v>
      </c>
      <c r="G128" s="822">
        <f t="shared" si="19"/>
        <v>5175294</v>
      </c>
      <c r="H128" s="823">
        <f t="shared" si="19"/>
        <v>2658684.4499999997</v>
      </c>
      <c r="I128" s="823">
        <f t="shared" si="19"/>
        <v>2658684.4499999997</v>
      </c>
      <c r="J128" s="823">
        <f t="shared" si="19"/>
        <v>1547349.5699999998</v>
      </c>
      <c r="K128" s="823">
        <f t="shared" si="19"/>
        <v>56403.18000000001</v>
      </c>
      <c r="L128" s="823">
        <f t="shared" si="19"/>
        <v>636748.6</v>
      </c>
      <c r="M128" s="824">
        <f t="shared" si="19"/>
        <v>0</v>
      </c>
    </row>
    <row r="129" spans="1:13" ht="15" customHeight="1">
      <c r="A129" s="670"/>
      <c r="B129" s="670"/>
      <c r="C129" s="670"/>
      <c r="D129" s="670"/>
      <c r="E129" s="670"/>
      <c r="F129" s="670"/>
      <c r="G129" s="670"/>
      <c r="H129" s="670"/>
      <c r="I129" s="670"/>
      <c r="J129" s="670"/>
      <c r="K129" s="670"/>
      <c r="L129" s="670"/>
      <c r="M129" s="670"/>
    </row>
    <row r="130" spans="1:13" ht="18" customHeight="1">
      <c r="A130" s="670"/>
      <c r="B130" s="670"/>
      <c r="C130" s="670"/>
      <c r="D130" s="670"/>
      <c r="E130" s="670"/>
      <c r="F130" s="670"/>
      <c r="G130" s="670"/>
      <c r="H130" s="670"/>
      <c r="I130" s="670"/>
      <c r="J130" s="670"/>
      <c r="K130" s="1098" t="s">
        <v>84</v>
      </c>
      <c r="L130" s="1098"/>
      <c r="M130" s="670"/>
    </row>
    <row r="131" spans="1:13" ht="18.75" customHeight="1">
      <c r="A131" s="670"/>
      <c r="B131" s="670"/>
      <c r="C131" s="670"/>
      <c r="D131" s="670"/>
      <c r="E131" s="670"/>
      <c r="F131" s="670"/>
      <c r="G131" s="670"/>
      <c r="H131" s="670"/>
      <c r="I131" s="670"/>
      <c r="J131" s="670"/>
      <c r="K131" s="670"/>
      <c r="L131" s="670"/>
      <c r="M131" s="670"/>
    </row>
    <row r="132" spans="1:13" ht="21" customHeight="1" hidden="1">
      <c r="A132" s="670"/>
      <c r="B132" s="670"/>
      <c r="C132" s="670"/>
      <c r="D132" s="670"/>
      <c r="E132" s="670"/>
      <c r="F132" s="670"/>
      <c r="G132" s="670"/>
      <c r="H132" s="670"/>
      <c r="I132" s="670"/>
      <c r="J132" s="670"/>
      <c r="K132" s="670"/>
      <c r="L132" s="670"/>
      <c r="M132" s="670"/>
    </row>
    <row r="133" spans="1:13" ht="12" customHeight="1">
      <c r="A133" s="670"/>
      <c r="B133" s="670"/>
      <c r="C133" s="670"/>
      <c r="D133" s="670"/>
      <c r="E133" s="670"/>
      <c r="F133" s="670"/>
      <c r="G133" s="670"/>
      <c r="H133" s="670"/>
      <c r="I133" s="670"/>
      <c r="J133" s="670"/>
      <c r="K133" s="670"/>
      <c r="L133" s="670"/>
      <c r="M133" s="670"/>
    </row>
    <row r="134" spans="1:13" ht="12.75">
      <c r="A134" s="670"/>
      <c r="B134" s="670"/>
      <c r="C134" s="670"/>
      <c r="D134" s="670"/>
      <c r="E134" s="670"/>
      <c r="F134" s="670"/>
      <c r="G134" s="670"/>
      <c r="H134" s="670"/>
      <c r="I134" s="670"/>
      <c r="J134" s="670"/>
      <c r="K134" s="1098" t="s">
        <v>85</v>
      </c>
      <c r="L134" s="1098"/>
      <c r="M134" s="670"/>
    </row>
    <row r="135" spans="1:13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</sheetData>
  <mergeCells count="17">
    <mergeCell ref="E1:M1"/>
    <mergeCell ref="A5:M5"/>
    <mergeCell ref="A128:D128"/>
    <mergeCell ref="M7:M9"/>
    <mergeCell ref="D7:D9"/>
    <mergeCell ref="A7:C7"/>
    <mergeCell ref="E7:E9"/>
    <mergeCell ref="I8:I9"/>
    <mergeCell ref="J8:L8"/>
    <mergeCell ref="B11:D11"/>
    <mergeCell ref="K130:L130"/>
    <mergeCell ref="K134:L134"/>
    <mergeCell ref="G7:G9"/>
    <mergeCell ref="I7:L7"/>
    <mergeCell ref="B17:G17"/>
    <mergeCell ref="F7:F9"/>
    <mergeCell ref="H7:H9"/>
  </mergeCells>
  <printOptions/>
  <pageMargins left="0.35433070866141736" right="0.2362204724409449" top="0.15748031496062992" bottom="0.1968503937007874" header="0.5118110236220472" footer="0.5118110236220472"/>
  <pageSetup horizontalDpi="600" verticalDpi="600" orientation="landscape" paperSize="9" scale="90" r:id="rId1"/>
  <rowBreaks count="3" manualBreakCount="3">
    <brk id="32" max="12" man="1"/>
    <brk id="65" max="12" man="1"/>
    <brk id="1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2009-07-28T10:05:27Z</cp:lastPrinted>
  <dcterms:created xsi:type="dcterms:W3CDTF">2002-03-22T09:59:04Z</dcterms:created>
  <dcterms:modified xsi:type="dcterms:W3CDTF">2009-07-28T10:30:24Z</dcterms:modified>
  <cp:category/>
  <cp:version/>
  <cp:contentType/>
  <cp:contentStatus/>
</cp:coreProperties>
</file>